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S:\BL_PI_data\"/>
    </mc:Choice>
  </mc:AlternateContent>
  <xr:revisionPtr revIDLastSave="0" documentId="13_ncr:1_{AFF56419-262F-4130-BD30-4C7081253BEE}" xr6:coauthVersionLast="47" xr6:coauthVersionMax="47" xr10:uidLastSave="{00000000-0000-0000-0000-000000000000}"/>
  <bookViews>
    <workbookView xWindow="-120" yWindow="-120" windowWidth="29040" windowHeight="16440" xr2:uid="{2AB4EB91-5143-4D60-9E68-74BCFB639F31}"/>
  </bookViews>
  <sheets>
    <sheet name="Sheet1" sheetId="1" r:id="rId1"/>
    <sheet name="Data" sheetId="2" r:id="rId2"/>
    <sheet name="Cycle" sheetId="3" r:id="rId3"/>
    <sheet name="Coordination" sheetId="4" r:id="rId4"/>
    <sheet name="Graph" sheetId="5" r:id="rId5"/>
  </sheets>
  <definedNames>
    <definedName name="catRange">Coordination!$R$1933:$R$1936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2" i="3" l="1"/>
  <c r="BP11" i="2" s="1"/>
  <c r="BS2" i="3"/>
  <c r="BP12" i="2" s="1"/>
  <c r="BR3" i="3"/>
  <c r="BS3" i="3"/>
  <c r="BQ12" i="2" s="1"/>
  <c r="BR4" i="3"/>
  <c r="BS4" i="3"/>
  <c r="BR5" i="3"/>
  <c r="BS5" i="3"/>
  <c r="BR6" i="3"/>
  <c r="BS6" i="3"/>
  <c r="BR7" i="3"/>
  <c r="BS7" i="3"/>
  <c r="BR8" i="3"/>
  <c r="BS8" i="3"/>
  <c r="BR9" i="3"/>
  <c r="BS9" i="3"/>
  <c r="BS10" i="3"/>
  <c r="BR12" i="3"/>
  <c r="BR13" i="3"/>
  <c r="BS13" i="3"/>
  <c r="BR14" i="3"/>
  <c r="BS14" i="3"/>
  <c r="BR15" i="3"/>
  <c r="BS15" i="3"/>
  <c r="BR16" i="3"/>
  <c r="BS16" i="3"/>
  <c r="BR17" i="3"/>
  <c r="BS17" i="3"/>
  <c r="BR18" i="3"/>
  <c r="BS18" i="3"/>
  <c r="BR19" i="3"/>
  <c r="BS19" i="3"/>
  <c r="BR20" i="3"/>
  <c r="BS20" i="3"/>
  <c r="BS21" i="3"/>
  <c r="BR23" i="3"/>
  <c r="BS23" i="3"/>
  <c r="BR24" i="3"/>
  <c r="BS24" i="3"/>
  <c r="BR25" i="3"/>
  <c r="BS25" i="3"/>
  <c r="BR26" i="3"/>
  <c r="BS26" i="3"/>
  <c r="BR27" i="3"/>
  <c r="BS27" i="3"/>
  <c r="BR28" i="3"/>
  <c r="BS28" i="3"/>
  <c r="BR29" i="3"/>
  <c r="BS29" i="3"/>
  <c r="BR30" i="3"/>
  <c r="BR31" i="3"/>
  <c r="BS32" i="3"/>
  <c r="BS33" i="3"/>
  <c r="BR34" i="3"/>
  <c r="BS34" i="3"/>
  <c r="BR35" i="3"/>
  <c r="BS35" i="3"/>
  <c r="BR36" i="3"/>
  <c r="BS36" i="3"/>
  <c r="BR37" i="3"/>
  <c r="BS37" i="3"/>
  <c r="BR38" i="3"/>
  <c r="BS38" i="3"/>
  <c r="BR39" i="3"/>
  <c r="BS41" i="3"/>
  <c r="BR42" i="3"/>
  <c r="BS42" i="3"/>
  <c r="BR43" i="3"/>
  <c r="BS43" i="3"/>
  <c r="BR44" i="3"/>
  <c r="BS44" i="3"/>
  <c r="BR45" i="3"/>
  <c r="BS45" i="3"/>
  <c r="BR46" i="3"/>
  <c r="BS46" i="3"/>
  <c r="BR47" i="3"/>
  <c r="BS47" i="3"/>
  <c r="BR48" i="3"/>
  <c r="BS48" i="3"/>
  <c r="BR49" i="3"/>
  <c r="BS49" i="3"/>
  <c r="BR50" i="3"/>
  <c r="BR51" i="3"/>
  <c r="BS51" i="3"/>
  <c r="BS52" i="3"/>
  <c r="BS53" i="3"/>
  <c r="BR54" i="3"/>
  <c r="BS54" i="3"/>
  <c r="BR55" i="3"/>
  <c r="BS55" i="3"/>
  <c r="BR56" i="3"/>
  <c r="BS56" i="3"/>
  <c r="BR57" i="3"/>
  <c r="BS57" i="3"/>
  <c r="BR58" i="3"/>
  <c r="BS58" i="3"/>
  <c r="BR59" i="3"/>
  <c r="BS59" i="3"/>
  <c r="BR60" i="3"/>
  <c r="BR61" i="3"/>
  <c r="BS61" i="3"/>
  <c r="BR62" i="3"/>
  <c r="BS62" i="3"/>
  <c r="BR63" i="3"/>
  <c r="BS63" i="3"/>
  <c r="BS64" i="3"/>
  <c r="BS65" i="3"/>
  <c r="BR66" i="3"/>
  <c r="BS66" i="3"/>
  <c r="BR67" i="3"/>
  <c r="BS67" i="3"/>
  <c r="BR68" i="3"/>
  <c r="BS68" i="3"/>
  <c r="BR69" i="3"/>
  <c r="BR70" i="3"/>
  <c r="BR71" i="3"/>
  <c r="BS71" i="3"/>
  <c r="BR72" i="3"/>
  <c r="BS72" i="3"/>
  <c r="BR73" i="3"/>
  <c r="BS73" i="3"/>
  <c r="BS74" i="3"/>
  <c r="BS75" i="3"/>
  <c r="BR76" i="3"/>
  <c r="BS76" i="3"/>
  <c r="BR77" i="3"/>
  <c r="BS77" i="3"/>
  <c r="BR78" i="3"/>
  <c r="BS78" i="3"/>
  <c r="BR79" i="3"/>
  <c r="BS79" i="3"/>
  <c r="BR80" i="3"/>
  <c r="BR81" i="3"/>
  <c r="BR82" i="3"/>
  <c r="BR83" i="3"/>
  <c r="BR84" i="3"/>
  <c r="BR85" i="3"/>
  <c r="BZ92" i="4"/>
  <c r="CB92" i="4"/>
  <c r="CA92" i="4"/>
  <c r="BZ91" i="4"/>
  <c r="CB91" i="4"/>
  <c r="CA91" i="4"/>
  <c r="BZ90" i="4"/>
  <c r="CB90" i="4"/>
  <c r="CA90" i="4"/>
  <c r="BZ89" i="4"/>
  <c r="CB89" i="4"/>
  <c r="CA89" i="4"/>
  <c r="BZ88" i="4"/>
  <c r="CB88" i="4"/>
  <c r="CA88" i="4"/>
  <c r="BZ87" i="4"/>
  <c r="CB87" i="4"/>
  <c r="CA87" i="4"/>
  <c r="BZ86" i="4"/>
  <c r="CB86" i="4"/>
  <c r="CA86" i="4"/>
  <c r="BZ85" i="4"/>
  <c r="CB85" i="4"/>
  <c r="CA85" i="4"/>
  <c r="BZ84" i="4"/>
  <c r="CB84" i="4"/>
  <c r="CA84" i="4"/>
  <c r="BZ83" i="4"/>
  <c r="CB83" i="4"/>
  <c r="CA83" i="4"/>
  <c r="BW91" i="4"/>
  <c r="BY91" i="4"/>
  <c r="BX91" i="4"/>
  <c r="BW90" i="4"/>
  <c r="BY90" i="4"/>
  <c r="BX90" i="4"/>
  <c r="BW89" i="4"/>
  <c r="BY89" i="4"/>
  <c r="BX89" i="4"/>
  <c r="BW88" i="4"/>
  <c r="BY88" i="4"/>
  <c r="BX88" i="4"/>
  <c r="BW87" i="4"/>
  <c r="BY87" i="4"/>
  <c r="BX87" i="4"/>
  <c r="BW86" i="4"/>
  <c r="BY86" i="4"/>
  <c r="BX86" i="4"/>
  <c r="BW85" i="4"/>
  <c r="BY85" i="4"/>
  <c r="BX85" i="4"/>
  <c r="BX84" i="4"/>
  <c r="BW84" i="4"/>
  <c r="BY84" i="4"/>
  <c r="BX83" i="4"/>
  <c r="BW83" i="4"/>
  <c r="BY83" i="4"/>
  <c r="BT91" i="4"/>
  <c r="BV91" i="4"/>
  <c r="BU91" i="4"/>
  <c r="BT90" i="4"/>
  <c r="BV90" i="4"/>
  <c r="BU90" i="4"/>
  <c r="BT89" i="4"/>
  <c r="BV89" i="4"/>
  <c r="BU89" i="4"/>
  <c r="BT88" i="4"/>
  <c r="BV88" i="4"/>
  <c r="BU88" i="4"/>
  <c r="BT87" i="4"/>
  <c r="BV87" i="4"/>
  <c r="BU87" i="4"/>
  <c r="BT86" i="4"/>
  <c r="BV86" i="4"/>
  <c r="BU86" i="4"/>
  <c r="BT85" i="4"/>
  <c r="BV85" i="4"/>
  <c r="BT84" i="4"/>
  <c r="BV84" i="4"/>
  <c r="BU85" i="4"/>
  <c r="BT83" i="4"/>
  <c r="BV83" i="4"/>
  <c r="BU84" i="4"/>
  <c r="BU83" i="4"/>
  <c r="BS91" i="4"/>
  <c r="BR91" i="4"/>
  <c r="BQ91" i="4"/>
  <c r="BS90" i="4"/>
  <c r="BR90" i="4"/>
  <c r="BQ90" i="4"/>
  <c r="BS89" i="4"/>
  <c r="BR89" i="4"/>
  <c r="BQ89" i="4"/>
  <c r="BS88" i="4"/>
  <c r="BR88" i="4"/>
  <c r="BQ88" i="4"/>
  <c r="BS87" i="4"/>
  <c r="BS86" i="4"/>
  <c r="BR87" i="4"/>
  <c r="BQ87" i="4"/>
  <c r="BS85" i="4"/>
  <c r="BR86" i="4"/>
  <c r="BQ86" i="4"/>
  <c r="BS84" i="4"/>
  <c r="BR85" i="4"/>
  <c r="BQ85" i="4"/>
  <c r="BS83" i="4"/>
  <c r="BR84" i="4"/>
  <c r="BQ84" i="4"/>
  <c r="BR83" i="4"/>
  <c r="BQ83" i="4"/>
  <c r="BZ80" i="4"/>
  <c r="CB79" i="4"/>
  <c r="CA79" i="4"/>
  <c r="BZ79" i="4"/>
  <c r="CB78" i="4"/>
  <c r="CA78" i="4"/>
  <c r="BZ78" i="4"/>
  <c r="CB77" i="4"/>
  <c r="CA77" i="4"/>
  <c r="BZ77" i="4"/>
  <c r="CB76" i="4"/>
  <c r="CA76" i="4"/>
  <c r="BZ76" i="4"/>
  <c r="CB75" i="4"/>
  <c r="CA75" i="4"/>
  <c r="BZ75" i="4"/>
  <c r="BZ74" i="4"/>
  <c r="CB74" i="4"/>
  <c r="CA74" i="4"/>
  <c r="CB73" i="4"/>
  <c r="CA73" i="4"/>
  <c r="BZ73" i="4"/>
  <c r="BZ72" i="4"/>
  <c r="CB72" i="4"/>
  <c r="CA72" i="4"/>
  <c r="BW79" i="4"/>
  <c r="BY79" i="4"/>
  <c r="BX79" i="4"/>
  <c r="BW78" i="4"/>
  <c r="BY78" i="4"/>
  <c r="BX78" i="4"/>
  <c r="BW77" i="4"/>
  <c r="BY77" i="4"/>
  <c r="BX77" i="4"/>
  <c r="BW76" i="4"/>
  <c r="BY76" i="4"/>
  <c r="BX76" i="4"/>
  <c r="BW75" i="4"/>
  <c r="BY75" i="4"/>
  <c r="BX75" i="4"/>
  <c r="BW74" i="4"/>
  <c r="BY74" i="4"/>
  <c r="BX74" i="4"/>
  <c r="BW73" i="4"/>
  <c r="BY73" i="4"/>
  <c r="BX73" i="4"/>
  <c r="BW72" i="4"/>
  <c r="BY72" i="4"/>
  <c r="BX72" i="4"/>
  <c r="BT79" i="4"/>
  <c r="BV79" i="4"/>
  <c r="BU79" i="4"/>
  <c r="BT78" i="4"/>
  <c r="BV78" i="4"/>
  <c r="BU78" i="4"/>
  <c r="BT77" i="4"/>
  <c r="BV77" i="4"/>
  <c r="BU77" i="4"/>
  <c r="BT76" i="4"/>
  <c r="BV76" i="4"/>
  <c r="BU76" i="4"/>
  <c r="BT75" i="4"/>
  <c r="BV75" i="4"/>
  <c r="BU75" i="4"/>
  <c r="BT74" i="4"/>
  <c r="BV74" i="4"/>
  <c r="BU74" i="4"/>
  <c r="BT73" i="4"/>
  <c r="BV73" i="4"/>
  <c r="BU73" i="4"/>
  <c r="BT72" i="4"/>
  <c r="BV72" i="4"/>
  <c r="BU72" i="4"/>
  <c r="BS80" i="4"/>
  <c r="BR80" i="4"/>
  <c r="BQ80" i="4"/>
  <c r="BS79" i="4"/>
  <c r="BR79" i="4"/>
  <c r="BQ79" i="4"/>
  <c r="BS78" i="4"/>
  <c r="BR78" i="4"/>
  <c r="BQ78" i="4"/>
  <c r="BS77" i="4"/>
  <c r="BR77" i="4"/>
  <c r="BQ77" i="4"/>
  <c r="BS76" i="4"/>
  <c r="BR76" i="4"/>
  <c r="BQ76" i="4"/>
  <c r="BS75" i="4"/>
  <c r="BR75" i="4"/>
  <c r="BQ75" i="4"/>
  <c r="BS74" i="4"/>
  <c r="BR74" i="4"/>
  <c r="BQ74" i="4"/>
  <c r="BS73" i="4"/>
  <c r="BR73" i="4"/>
  <c r="BQ73" i="4"/>
  <c r="BS72" i="4"/>
  <c r="BR72" i="4"/>
  <c r="BQ72" i="4"/>
  <c r="CB68" i="4"/>
  <c r="BZ68" i="4"/>
  <c r="CA68" i="4"/>
  <c r="CB67" i="4"/>
  <c r="BZ67" i="4"/>
  <c r="CA67" i="4"/>
  <c r="CB66" i="4"/>
  <c r="BZ66" i="4"/>
  <c r="CA66" i="4"/>
  <c r="CB65" i="4"/>
  <c r="BZ65" i="4"/>
  <c r="CA65" i="4"/>
  <c r="CB64" i="4"/>
  <c r="BZ64" i="4"/>
  <c r="CA64" i="4"/>
  <c r="CB63" i="4"/>
  <c r="BZ63" i="4"/>
  <c r="CA63" i="4"/>
  <c r="CB62" i="4"/>
  <c r="BZ62" i="4"/>
  <c r="CA62" i="4"/>
  <c r="CB61" i="4"/>
  <c r="BZ61" i="4"/>
  <c r="CA61" i="4"/>
  <c r="CB60" i="4"/>
  <c r="BZ60" i="4"/>
  <c r="CA60" i="4"/>
  <c r="BW68" i="4"/>
  <c r="BY68" i="4"/>
  <c r="BX68" i="4"/>
  <c r="BW67" i="4"/>
  <c r="BY67" i="4"/>
  <c r="BX67" i="4"/>
  <c r="BW66" i="4"/>
  <c r="BY66" i="4"/>
  <c r="BX66" i="4"/>
  <c r="BW65" i="4"/>
  <c r="BY65" i="4"/>
  <c r="BX65" i="4"/>
  <c r="BW64" i="4"/>
  <c r="BY64" i="4"/>
  <c r="BX64" i="4"/>
  <c r="BW63" i="4"/>
  <c r="BY63" i="4"/>
  <c r="BX63" i="4"/>
  <c r="BW62" i="4"/>
  <c r="BY62" i="4"/>
  <c r="BX62" i="4"/>
  <c r="BW61" i="4"/>
  <c r="BY61" i="4"/>
  <c r="BX61" i="4"/>
  <c r="BW60" i="4"/>
  <c r="BY60" i="4"/>
  <c r="BX60" i="4"/>
  <c r="BT68" i="4"/>
  <c r="BV68" i="4"/>
  <c r="BU68" i="4"/>
  <c r="BT67" i="4"/>
  <c r="BV67" i="4"/>
  <c r="BU67" i="4"/>
  <c r="BT66" i="4"/>
  <c r="BV66" i="4"/>
  <c r="BU66" i="4"/>
  <c r="BT65" i="4"/>
  <c r="BV65" i="4"/>
  <c r="BU65" i="4"/>
  <c r="BT64" i="4"/>
  <c r="BV64" i="4"/>
  <c r="BU64" i="4"/>
  <c r="BT63" i="4"/>
  <c r="BV63" i="4"/>
  <c r="BU63" i="4"/>
  <c r="BT62" i="4"/>
  <c r="BV62" i="4"/>
  <c r="BU62" i="4"/>
  <c r="BT61" i="4"/>
  <c r="BV61" i="4"/>
  <c r="BU61" i="4"/>
  <c r="BT60" i="4"/>
  <c r="BV60" i="4"/>
  <c r="BU60" i="4"/>
  <c r="BR69" i="4"/>
  <c r="BQ69" i="4"/>
  <c r="BS68" i="4"/>
  <c r="BR68" i="4"/>
  <c r="BQ68" i="4"/>
  <c r="BS67" i="4"/>
  <c r="BR67" i="4"/>
  <c r="BQ67" i="4"/>
  <c r="BS66" i="4"/>
  <c r="BR66" i="4"/>
  <c r="BQ66" i="4"/>
  <c r="BS65" i="4"/>
  <c r="BR65" i="4"/>
  <c r="BQ65" i="4"/>
  <c r="BS64" i="4"/>
  <c r="BR64" i="4"/>
  <c r="BQ64" i="4"/>
  <c r="BS63" i="4"/>
  <c r="BR63" i="4"/>
  <c r="BQ63" i="4"/>
  <c r="BS62" i="4"/>
  <c r="BR62" i="4"/>
  <c r="BQ62" i="4"/>
  <c r="BS61" i="4"/>
  <c r="BR61" i="4"/>
  <c r="BQ61" i="4"/>
  <c r="BS60" i="4"/>
  <c r="BR60" i="4"/>
  <c r="BQ60" i="4"/>
  <c r="CB57" i="4"/>
  <c r="BZ56" i="4"/>
  <c r="CA57" i="4"/>
  <c r="CB56" i="4"/>
  <c r="BZ55" i="4"/>
  <c r="CA56" i="4"/>
  <c r="CB55" i="4"/>
  <c r="BZ54" i="4"/>
  <c r="CA55" i="4"/>
  <c r="CB54" i="4"/>
  <c r="BZ53" i="4"/>
  <c r="CA54" i="4"/>
  <c r="CB53" i="4"/>
  <c r="BZ52" i="4"/>
  <c r="CA53" i="4"/>
  <c r="CB52" i="4"/>
  <c r="BZ51" i="4"/>
  <c r="CA52" i="4"/>
  <c r="CB51" i="4"/>
  <c r="BZ50" i="4"/>
  <c r="CA51" i="4"/>
  <c r="CB50" i="4"/>
  <c r="BZ49" i="4"/>
  <c r="CA50" i="4"/>
  <c r="CB49" i="4"/>
  <c r="CA49" i="4"/>
  <c r="BW57" i="4"/>
  <c r="BY57" i="4"/>
  <c r="BX57" i="4"/>
  <c r="BW56" i="4"/>
  <c r="BY56" i="4"/>
  <c r="BX56" i="4"/>
  <c r="BW55" i="4"/>
  <c r="BY55" i="4"/>
  <c r="BX55" i="4"/>
  <c r="BW54" i="4"/>
  <c r="BY54" i="4"/>
  <c r="BX54" i="4"/>
  <c r="BW53" i="4"/>
  <c r="BY53" i="4"/>
  <c r="BX53" i="4"/>
  <c r="BW52" i="4"/>
  <c r="BY52" i="4"/>
  <c r="BX52" i="4"/>
  <c r="BW51" i="4"/>
  <c r="BY51" i="4"/>
  <c r="BX51" i="4"/>
  <c r="BW50" i="4"/>
  <c r="BY50" i="4"/>
  <c r="BX50" i="4"/>
  <c r="BW49" i="4"/>
  <c r="BY49" i="4"/>
  <c r="BX49" i="4"/>
  <c r="BT57" i="4"/>
  <c r="BV57" i="4"/>
  <c r="BU57" i="4"/>
  <c r="BT56" i="4"/>
  <c r="BV56" i="4"/>
  <c r="BU56" i="4"/>
  <c r="BT55" i="4"/>
  <c r="BV55" i="4"/>
  <c r="BU55" i="4"/>
  <c r="BT54" i="4"/>
  <c r="BV54" i="4"/>
  <c r="BU54" i="4"/>
  <c r="BT53" i="4"/>
  <c r="BV53" i="4"/>
  <c r="BU53" i="4"/>
  <c r="BT52" i="4"/>
  <c r="BV52" i="4"/>
  <c r="BU52" i="4"/>
  <c r="BT51" i="4"/>
  <c r="BV51" i="4"/>
  <c r="BU51" i="4"/>
  <c r="BT50" i="4"/>
  <c r="BV50" i="4"/>
  <c r="BU50" i="4"/>
  <c r="BT49" i="4"/>
  <c r="BV49" i="4"/>
  <c r="BU49" i="4"/>
  <c r="BS57" i="4"/>
  <c r="BR56" i="4"/>
  <c r="BQ56" i="4"/>
  <c r="BS56" i="4"/>
  <c r="BR55" i="4"/>
  <c r="BQ55" i="4"/>
  <c r="BS55" i="4"/>
  <c r="BR54" i="4"/>
  <c r="BQ54" i="4"/>
  <c r="BS54" i="4"/>
  <c r="BR53" i="4"/>
  <c r="BQ53" i="4"/>
  <c r="BS53" i="4"/>
  <c r="BR52" i="4"/>
  <c r="BQ52" i="4"/>
  <c r="BS52" i="4"/>
  <c r="BR51" i="4"/>
  <c r="BQ51" i="4"/>
  <c r="BS51" i="4"/>
  <c r="BR50" i="4"/>
  <c r="BQ50" i="4"/>
  <c r="BS50" i="4"/>
  <c r="BR49" i="4"/>
  <c r="BS49" i="4"/>
  <c r="BQ49" i="4"/>
  <c r="BZ45" i="4"/>
  <c r="CB45" i="4"/>
  <c r="CA45" i="4"/>
  <c r="BZ44" i="4"/>
  <c r="CB44" i="4"/>
  <c r="CA44" i="4"/>
  <c r="BZ43" i="4"/>
  <c r="CB43" i="4"/>
  <c r="CA43" i="4"/>
  <c r="BZ42" i="4"/>
  <c r="CB42" i="4"/>
  <c r="CA42" i="4"/>
  <c r="BZ41" i="4"/>
  <c r="CB41" i="4"/>
  <c r="CA41" i="4"/>
  <c r="BZ40" i="4"/>
  <c r="CB40" i="4"/>
  <c r="CA40" i="4"/>
  <c r="BZ39" i="4"/>
  <c r="CB39" i="4"/>
  <c r="BZ38" i="4"/>
  <c r="CA39" i="4"/>
  <c r="CB38" i="4"/>
  <c r="CA38" i="4"/>
  <c r="BY45" i="4"/>
  <c r="BW45" i="4"/>
  <c r="BX44" i="4"/>
  <c r="BY44" i="4"/>
  <c r="BW44" i="4"/>
  <c r="BX43" i="4"/>
  <c r="BY43" i="4"/>
  <c r="BW43" i="4"/>
  <c r="BX42" i="4"/>
  <c r="BY42" i="4"/>
  <c r="BW42" i="4"/>
  <c r="BX41" i="4"/>
  <c r="BY41" i="4"/>
  <c r="BW41" i="4"/>
  <c r="BX40" i="4"/>
  <c r="BY40" i="4"/>
  <c r="BW40" i="4"/>
  <c r="BX39" i="4"/>
  <c r="BY39" i="4"/>
  <c r="BW39" i="4"/>
  <c r="BX38" i="4"/>
  <c r="BY38" i="4"/>
  <c r="BW38" i="4"/>
  <c r="BV45" i="4"/>
  <c r="BU46" i="4"/>
  <c r="BT45" i="4"/>
  <c r="BV44" i="4"/>
  <c r="BU45" i="4"/>
  <c r="BT44" i="4"/>
  <c r="BV43" i="4"/>
  <c r="BU44" i="4"/>
  <c r="BT43" i="4"/>
  <c r="BV42" i="4"/>
  <c r="BU43" i="4"/>
  <c r="BT42" i="4"/>
  <c r="BV41" i="4"/>
  <c r="BU42" i="4"/>
  <c r="BT41" i="4"/>
  <c r="BU41" i="4"/>
  <c r="BV40" i="4"/>
  <c r="BT40" i="4"/>
  <c r="BU40" i="4"/>
  <c r="BV39" i="4"/>
  <c r="BT39" i="4"/>
  <c r="BU39" i="4"/>
  <c r="BV38" i="4"/>
  <c r="BT38" i="4"/>
  <c r="BU38" i="4"/>
  <c r="BS46" i="4"/>
  <c r="BR46" i="4"/>
  <c r="BQ46" i="4"/>
  <c r="BS45" i="4"/>
  <c r="BR45" i="4"/>
  <c r="BQ45" i="4"/>
  <c r="BS44" i="4"/>
  <c r="BR44" i="4"/>
  <c r="BQ44" i="4"/>
  <c r="BS43" i="4"/>
  <c r="BR43" i="4"/>
  <c r="BQ43" i="4"/>
  <c r="BS42" i="4"/>
  <c r="BR42" i="4"/>
  <c r="BQ42" i="4"/>
  <c r="BS41" i="4"/>
  <c r="BR41" i="4"/>
  <c r="BQ41" i="4"/>
  <c r="BS40" i="4"/>
  <c r="BR40" i="4"/>
  <c r="BQ40" i="4"/>
  <c r="BS39" i="4"/>
  <c r="BR39" i="4"/>
  <c r="BQ39" i="4"/>
  <c r="BS38" i="4"/>
  <c r="BR38" i="4"/>
  <c r="BQ38" i="4"/>
  <c r="CB33" i="4"/>
  <c r="BZ33" i="4"/>
  <c r="CA33" i="4"/>
  <c r="CB32" i="4"/>
  <c r="BZ32" i="4"/>
  <c r="CA32" i="4"/>
  <c r="CB31" i="4"/>
  <c r="BZ31" i="4"/>
  <c r="CA31" i="4"/>
  <c r="CB30" i="4"/>
  <c r="BZ30" i="4"/>
  <c r="CA30" i="4"/>
  <c r="CB29" i="4"/>
  <c r="BZ29" i="4"/>
  <c r="CA29" i="4"/>
  <c r="CB28" i="4"/>
  <c r="BZ28" i="4"/>
  <c r="CA28" i="4"/>
  <c r="CB27" i="4"/>
  <c r="BZ27" i="4"/>
  <c r="CA27" i="4"/>
  <c r="CB26" i="4"/>
  <c r="BZ26" i="4"/>
  <c r="CA26" i="4"/>
  <c r="BY34" i="4"/>
  <c r="BW34" i="4"/>
  <c r="BX33" i="4"/>
  <c r="BY33" i="4"/>
  <c r="BW33" i="4"/>
  <c r="BX32" i="4"/>
  <c r="BY32" i="4"/>
  <c r="BW32" i="4"/>
  <c r="BX31" i="4"/>
  <c r="BY31" i="4"/>
  <c r="BW31" i="4"/>
  <c r="BX30" i="4"/>
  <c r="BY30" i="4"/>
  <c r="BW30" i="4"/>
  <c r="BX29" i="4"/>
  <c r="BY29" i="4"/>
  <c r="BW29" i="4"/>
  <c r="BY28" i="4"/>
  <c r="BX28" i="4"/>
  <c r="BW28" i="4"/>
  <c r="BX27" i="4"/>
  <c r="BY27" i="4"/>
  <c r="BW27" i="4"/>
  <c r="BY26" i="4"/>
  <c r="BX26" i="4"/>
  <c r="BW26" i="4"/>
  <c r="BV34" i="4"/>
  <c r="BU35" i="4"/>
  <c r="BT34" i="4"/>
  <c r="BV33" i="4"/>
  <c r="BU34" i="4"/>
  <c r="BT33" i="4"/>
  <c r="BV32" i="4"/>
  <c r="BU33" i="4"/>
  <c r="BT32" i="4"/>
  <c r="BV31" i="4"/>
  <c r="BU32" i="4"/>
  <c r="BT31" i="4"/>
  <c r="BV30" i="4"/>
  <c r="BU31" i="4"/>
  <c r="BT30" i="4"/>
  <c r="BV29" i="4"/>
  <c r="BU30" i="4"/>
  <c r="BU29" i="4"/>
  <c r="BT29" i="4"/>
  <c r="BV28" i="4"/>
  <c r="BU28" i="4"/>
  <c r="BT28" i="4"/>
  <c r="BV27" i="4"/>
  <c r="BU27" i="4"/>
  <c r="BT27" i="4"/>
  <c r="BV26" i="4"/>
  <c r="BU26" i="4"/>
  <c r="BT26" i="4"/>
  <c r="BS34" i="4"/>
  <c r="BR34" i="4"/>
  <c r="BQ34" i="4"/>
  <c r="BS33" i="4"/>
  <c r="BR33" i="4"/>
  <c r="BQ33" i="4"/>
  <c r="BS32" i="4"/>
  <c r="BR32" i="4"/>
  <c r="BQ32" i="4"/>
  <c r="BS31" i="4"/>
  <c r="BR31" i="4"/>
  <c r="BQ31" i="4"/>
  <c r="BS30" i="4"/>
  <c r="BR30" i="4"/>
  <c r="BQ30" i="4"/>
  <c r="BS29" i="4"/>
  <c r="BR29" i="4"/>
  <c r="BQ29" i="4"/>
  <c r="BS28" i="4"/>
  <c r="BR28" i="4"/>
  <c r="BQ28" i="4"/>
  <c r="BS27" i="4"/>
  <c r="BR27" i="4"/>
  <c r="BQ27" i="4"/>
  <c r="BS26" i="4"/>
  <c r="BR26" i="4"/>
  <c r="BQ26" i="4"/>
  <c r="CB23" i="4"/>
  <c r="BZ23" i="4"/>
  <c r="CA23" i="4"/>
  <c r="CB22" i="4"/>
  <c r="BZ22" i="4"/>
  <c r="CA22" i="4"/>
  <c r="CB21" i="4"/>
  <c r="BZ21" i="4"/>
  <c r="CA21" i="4"/>
  <c r="CB20" i="4"/>
  <c r="BZ20" i="4"/>
  <c r="CA20" i="4"/>
  <c r="CB19" i="4"/>
  <c r="BZ19" i="4"/>
  <c r="CA19" i="4"/>
  <c r="CB18" i="4"/>
  <c r="BZ18" i="4"/>
  <c r="CA18" i="4"/>
  <c r="CB17" i="4"/>
  <c r="BZ17" i="4"/>
  <c r="CA17" i="4"/>
  <c r="CB16" i="4"/>
  <c r="BZ16" i="4"/>
  <c r="CA16" i="4"/>
  <c r="CB15" i="4"/>
  <c r="BZ15" i="4"/>
  <c r="CA15" i="4"/>
  <c r="BY22" i="4"/>
  <c r="BW22" i="4"/>
  <c r="BX22" i="4"/>
  <c r="BY21" i="4"/>
  <c r="BW21" i="4"/>
  <c r="BX21" i="4"/>
  <c r="BY20" i="4"/>
  <c r="BW20" i="4"/>
  <c r="BX20" i="4"/>
  <c r="BY19" i="4"/>
  <c r="BW19" i="4"/>
  <c r="BX19" i="4"/>
  <c r="BY18" i="4"/>
  <c r="BW18" i="4"/>
  <c r="BX18" i="4"/>
  <c r="BY17" i="4"/>
  <c r="BW17" i="4"/>
  <c r="BX17" i="4"/>
  <c r="BY16" i="4"/>
  <c r="BW16" i="4"/>
  <c r="BX16" i="4"/>
  <c r="BY15" i="4"/>
  <c r="BW15" i="4"/>
  <c r="BX15" i="4"/>
  <c r="BV22" i="4"/>
  <c r="BT22" i="4"/>
  <c r="BU22" i="4"/>
  <c r="BV21" i="4"/>
  <c r="BT21" i="4"/>
  <c r="BU21" i="4"/>
  <c r="BV20" i="4"/>
  <c r="BT20" i="4"/>
  <c r="BU20" i="4"/>
  <c r="BV19" i="4"/>
  <c r="BT19" i="4"/>
  <c r="BU19" i="4"/>
  <c r="BV18" i="4"/>
  <c r="BT18" i="4"/>
  <c r="BU18" i="4"/>
  <c r="BV17" i="4"/>
  <c r="BT17" i="4"/>
  <c r="BU17" i="4"/>
  <c r="BV16" i="4"/>
  <c r="BT16" i="4"/>
  <c r="BU16" i="4"/>
  <c r="BV15" i="4"/>
  <c r="BT15" i="4"/>
  <c r="BU15" i="4"/>
  <c r="BS23" i="4"/>
  <c r="BR22" i="4"/>
  <c r="BQ22" i="4"/>
  <c r="BS22" i="4"/>
  <c r="BR21" i="4"/>
  <c r="BQ21" i="4"/>
  <c r="BS21" i="4"/>
  <c r="BR20" i="4"/>
  <c r="BQ20" i="4"/>
  <c r="BS20" i="4"/>
  <c r="BR19" i="4"/>
  <c r="BQ19" i="4"/>
  <c r="BS19" i="4"/>
  <c r="BR18" i="4"/>
  <c r="BQ18" i="4"/>
  <c r="BS18" i="4"/>
  <c r="BR17" i="4"/>
  <c r="BQ17" i="4"/>
  <c r="BS17" i="4"/>
  <c r="BR16" i="4"/>
  <c r="BQ16" i="4"/>
  <c r="BS16" i="4"/>
  <c r="BS15" i="4"/>
  <c r="BR15" i="4"/>
  <c r="BQ15" i="4"/>
  <c r="BZ12" i="4"/>
  <c r="CB11" i="4"/>
  <c r="CA11" i="4"/>
  <c r="BZ11" i="4"/>
  <c r="CB10" i="4"/>
  <c r="CA10" i="4"/>
  <c r="BZ10" i="4"/>
  <c r="CB9" i="4"/>
  <c r="CA9" i="4"/>
  <c r="BZ9" i="4"/>
  <c r="CB8" i="4"/>
  <c r="CA8" i="4"/>
  <c r="BZ8" i="4"/>
  <c r="CB7" i="4"/>
  <c r="CA7" i="4"/>
  <c r="BZ7" i="4"/>
  <c r="CB6" i="4"/>
  <c r="CA6" i="4"/>
  <c r="BZ6" i="4"/>
  <c r="CB5" i="4"/>
  <c r="CA5" i="4"/>
  <c r="BZ5" i="4"/>
  <c r="CB4" i="4"/>
  <c r="CA4" i="4"/>
  <c r="BZ4" i="4"/>
  <c r="CB3" i="4"/>
  <c r="CA3" i="4"/>
  <c r="BZ3" i="4"/>
  <c r="CB2" i="4"/>
  <c r="AV4" i="2" s="1"/>
  <c r="CA2" i="4"/>
  <c r="AV3" i="2" s="1"/>
  <c r="BZ2" i="4"/>
  <c r="AV2" i="2" s="1"/>
  <c r="BY11" i="4"/>
  <c r="BW11" i="4"/>
  <c r="BX11" i="4"/>
  <c r="BY10" i="4"/>
  <c r="BW10" i="4"/>
  <c r="BX10" i="4"/>
  <c r="BY9" i="4"/>
  <c r="BW9" i="4"/>
  <c r="BX9" i="4"/>
  <c r="BY8" i="4"/>
  <c r="BW8" i="4"/>
  <c r="BX8" i="4"/>
  <c r="BY7" i="4"/>
  <c r="BW7" i="4"/>
  <c r="BX7" i="4"/>
  <c r="BY6" i="4"/>
  <c r="BW6" i="4"/>
  <c r="BX6" i="4"/>
  <c r="BY5" i="4"/>
  <c r="BW5" i="4"/>
  <c r="BX5" i="4"/>
  <c r="BY4" i="4"/>
  <c r="BW4" i="4"/>
  <c r="BX4" i="4"/>
  <c r="BY3" i="4"/>
  <c r="BW3" i="4"/>
  <c r="BY2" i="4"/>
  <c r="AR4" i="2" s="1"/>
  <c r="BX3" i="4"/>
  <c r="BW2" i="4"/>
  <c r="AR2" i="2" s="1"/>
  <c r="BX2" i="4"/>
  <c r="AS3" i="2" s="1"/>
  <c r="BV10" i="4"/>
  <c r="BU10" i="4"/>
  <c r="BT10" i="4"/>
  <c r="BV9" i="4"/>
  <c r="BU9" i="4"/>
  <c r="BT9" i="4"/>
  <c r="BV8" i="4"/>
  <c r="BU8" i="4"/>
  <c r="BT8" i="4"/>
  <c r="BV7" i="4"/>
  <c r="BU7" i="4"/>
  <c r="BT7" i="4"/>
  <c r="BV6" i="4"/>
  <c r="BU6" i="4"/>
  <c r="BT6" i="4"/>
  <c r="BV5" i="4"/>
  <c r="BU5" i="4"/>
  <c r="AP3" i="2" s="1"/>
  <c r="BT5" i="4"/>
  <c r="BV4" i="4"/>
  <c r="BU4" i="4"/>
  <c r="BT4" i="4"/>
  <c r="BV3" i="4"/>
  <c r="BU3" i="4"/>
  <c r="BT3" i="4"/>
  <c r="BU2" i="4"/>
  <c r="BV2" i="4"/>
  <c r="AP4" i="2" s="1"/>
  <c r="BT2" i="4"/>
  <c r="AP2" i="2" s="1"/>
  <c r="BS11" i="4"/>
  <c r="BR11" i="4"/>
  <c r="BQ11" i="4"/>
  <c r="BS10" i="4"/>
  <c r="BR10" i="4"/>
  <c r="BQ10" i="4"/>
  <c r="BS9" i="4"/>
  <c r="BR9" i="4"/>
  <c r="BQ9" i="4"/>
  <c r="BS8" i="4"/>
  <c r="BR8" i="4"/>
  <c r="BQ8" i="4"/>
  <c r="BS7" i="4"/>
  <c r="BR7" i="4"/>
  <c r="BQ7" i="4"/>
  <c r="BS6" i="4"/>
  <c r="BR6" i="4"/>
  <c r="BQ6" i="4"/>
  <c r="BS5" i="4"/>
  <c r="BR5" i="4"/>
  <c r="BQ5" i="4"/>
  <c r="BS4" i="4"/>
  <c r="BR4" i="4"/>
  <c r="AM3" i="2" s="1"/>
  <c r="BQ4" i="4"/>
  <c r="BS3" i="4"/>
  <c r="AM4" i="2" s="1"/>
  <c r="BR3" i="4"/>
  <c r="BQ3" i="4"/>
  <c r="BS2" i="4"/>
  <c r="AL4" i="2" s="1"/>
  <c r="BR2" i="4"/>
  <c r="AL3" i="2" s="1"/>
  <c r="BQ2" i="4"/>
  <c r="AM2" i="2" s="1"/>
  <c r="BC92" i="4"/>
  <c r="BE92" i="4"/>
  <c r="BD92" i="4"/>
  <c r="BC91" i="4"/>
  <c r="BE91" i="4"/>
  <c r="BD91" i="4"/>
  <c r="BC90" i="4"/>
  <c r="BE90" i="4"/>
  <c r="BD90" i="4"/>
  <c r="BC89" i="4"/>
  <c r="BE89" i="4"/>
  <c r="BD89" i="4"/>
  <c r="BC88" i="4"/>
  <c r="BE88" i="4"/>
  <c r="BD88" i="4"/>
  <c r="BC87" i="4"/>
  <c r="BE87" i="4"/>
  <c r="BD87" i="4"/>
  <c r="BC86" i="4"/>
  <c r="BE86" i="4"/>
  <c r="BD86" i="4"/>
  <c r="BC85" i="4"/>
  <c r="BE85" i="4"/>
  <c r="BD85" i="4"/>
  <c r="BC84" i="4"/>
  <c r="BE84" i="4"/>
  <c r="BD84" i="4"/>
  <c r="BC83" i="4"/>
  <c r="BE83" i="4"/>
  <c r="BD83" i="4"/>
  <c r="AZ91" i="4"/>
  <c r="BB91" i="4"/>
  <c r="BA91" i="4"/>
  <c r="AZ90" i="4"/>
  <c r="BB90" i="4"/>
  <c r="BA90" i="4"/>
  <c r="AZ89" i="4"/>
  <c r="BB89" i="4"/>
  <c r="BA89" i="4"/>
  <c r="AZ88" i="4"/>
  <c r="BB88" i="4"/>
  <c r="BA88" i="4"/>
  <c r="AZ87" i="4"/>
  <c r="BB87" i="4"/>
  <c r="BA87" i="4"/>
  <c r="AZ86" i="4"/>
  <c r="BB86" i="4"/>
  <c r="BA86" i="4"/>
  <c r="AZ85" i="4"/>
  <c r="BB85" i="4"/>
  <c r="BA85" i="4"/>
  <c r="BA84" i="4"/>
  <c r="AZ84" i="4"/>
  <c r="BB84" i="4"/>
  <c r="BA83" i="4"/>
  <c r="AZ83" i="4"/>
  <c r="BB83" i="4"/>
  <c r="AW91" i="4"/>
  <c r="AY91" i="4"/>
  <c r="AX91" i="4"/>
  <c r="AW90" i="4"/>
  <c r="AY90" i="4"/>
  <c r="AX90" i="4"/>
  <c r="AW89" i="4"/>
  <c r="AY89" i="4"/>
  <c r="AX89" i="4"/>
  <c r="AW88" i="4"/>
  <c r="AY88" i="4"/>
  <c r="AX88" i="4"/>
  <c r="AW87" i="4"/>
  <c r="AY87" i="4"/>
  <c r="AX87" i="4"/>
  <c r="AW86" i="4"/>
  <c r="AY86" i="4"/>
  <c r="AX86" i="4"/>
  <c r="AW85" i="4"/>
  <c r="AY85" i="4"/>
  <c r="AW84" i="4"/>
  <c r="AY84" i="4"/>
  <c r="AX85" i="4"/>
  <c r="AW83" i="4"/>
  <c r="AY83" i="4"/>
  <c r="AX84" i="4"/>
  <c r="AX83" i="4"/>
  <c r="AV91" i="4"/>
  <c r="AU91" i="4"/>
  <c r="AT91" i="4"/>
  <c r="AV90" i="4"/>
  <c r="AU90" i="4"/>
  <c r="AT90" i="4"/>
  <c r="AV89" i="4"/>
  <c r="AU89" i="4"/>
  <c r="AT89" i="4"/>
  <c r="AV88" i="4"/>
  <c r="AU88" i="4"/>
  <c r="AT88" i="4"/>
  <c r="AV87" i="4"/>
  <c r="AV86" i="4"/>
  <c r="AU87" i="4"/>
  <c r="AT87" i="4"/>
  <c r="AV85" i="4"/>
  <c r="AU86" i="4"/>
  <c r="AT86" i="4"/>
  <c r="AV84" i="4"/>
  <c r="AU85" i="4"/>
  <c r="AT85" i="4"/>
  <c r="AV83" i="4"/>
  <c r="AU84" i="4"/>
  <c r="AT84" i="4"/>
  <c r="AU83" i="4"/>
  <c r="AT83" i="4"/>
  <c r="BC80" i="4"/>
  <c r="BE79" i="4"/>
  <c r="BD79" i="4"/>
  <c r="BC79" i="4"/>
  <c r="BE78" i="4"/>
  <c r="BD78" i="4"/>
  <c r="BC78" i="4"/>
  <c r="BE77" i="4"/>
  <c r="BD77" i="4"/>
  <c r="BC77" i="4"/>
  <c r="BE76" i="4"/>
  <c r="BD76" i="4"/>
  <c r="BC76" i="4"/>
  <c r="BE75" i="4"/>
  <c r="BD75" i="4"/>
  <c r="BC75" i="4"/>
  <c r="BC74" i="4"/>
  <c r="BE74" i="4"/>
  <c r="BD74" i="4"/>
  <c r="BE73" i="4"/>
  <c r="BD73" i="4"/>
  <c r="BC73" i="4"/>
  <c r="BC72" i="4"/>
  <c r="BE72" i="4"/>
  <c r="BD72" i="4"/>
  <c r="AZ79" i="4"/>
  <c r="BB79" i="4"/>
  <c r="BA79" i="4"/>
  <c r="AZ78" i="4"/>
  <c r="BB78" i="4"/>
  <c r="BA78" i="4"/>
  <c r="AZ77" i="4"/>
  <c r="BB77" i="4"/>
  <c r="BA77" i="4"/>
  <c r="AZ76" i="4"/>
  <c r="BB76" i="4"/>
  <c r="BA76" i="4"/>
  <c r="AZ75" i="4"/>
  <c r="BB75" i="4"/>
  <c r="BA75" i="4"/>
  <c r="AZ74" i="4"/>
  <c r="BB74" i="4"/>
  <c r="BA74" i="4"/>
  <c r="AZ73" i="4"/>
  <c r="BB73" i="4"/>
  <c r="BA73" i="4"/>
  <c r="AZ72" i="4"/>
  <c r="BB72" i="4"/>
  <c r="BA72" i="4"/>
  <c r="AW79" i="4"/>
  <c r="AY79" i="4"/>
  <c r="AX79" i="4"/>
  <c r="AW78" i="4"/>
  <c r="AY78" i="4"/>
  <c r="AX78" i="4"/>
  <c r="AW77" i="4"/>
  <c r="AY77" i="4"/>
  <c r="AX77" i="4"/>
  <c r="AW76" i="4"/>
  <c r="AY76" i="4"/>
  <c r="AX76" i="4"/>
  <c r="AW75" i="4"/>
  <c r="AY75" i="4"/>
  <c r="AX75" i="4"/>
  <c r="AW74" i="4"/>
  <c r="AY74" i="4"/>
  <c r="AX74" i="4"/>
  <c r="AW73" i="4"/>
  <c r="AY73" i="4"/>
  <c r="AX73" i="4"/>
  <c r="AW72" i="4"/>
  <c r="AY72" i="4"/>
  <c r="AX72" i="4"/>
  <c r="AV80" i="4"/>
  <c r="AU80" i="4"/>
  <c r="AT80" i="4"/>
  <c r="AV79" i="4"/>
  <c r="AU79" i="4"/>
  <c r="AT79" i="4"/>
  <c r="AV78" i="4"/>
  <c r="AU78" i="4"/>
  <c r="AT78" i="4"/>
  <c r="AV77" i="4"/>
  <c r="AU77" i="4"/>
  <c r="AT77" i="4"/>
  <c r="AV76" i="4"/>
  <c r="AU76" i="4"/>
  <c r="AT76" i="4"/>
  <c r="AV75" i="4"/>
  <c r="AU75" i="4"/>
  <c r="AT75" i="4"/>
  <c r="AV74" i="4"/>
  <c r="AU74" i="4"/>
  <c r="AT74" i="4"/>
  <c r="AV73" i="4"/>
  <c r="AU73" i="4"/>
  <c r="AT73" i="4"/>
  <c r="AV72" i="4"/>
  <c r="AU72" i="4"/>
  <c r="AT72" i="4"/>
  <c r="BE68" i="4"/>
  <c r="BC68" i="4"/>
  <c r="BD68" i="4"/>
  <c r="BE67" i="4"/>
  <c r="BC67" i="4"/>
  <c r="BD67" i="4"/>
  <c r="BE66" i="4"/>
  <c r="BC66" i="4"/>
  <c r="BD66" i="4"/>
  <c r="BE65" i="4"/>
  <c r="BC65" i="4"/>
  <c r="BD65" i="4"/>
  <c r="BE64" i="4"/>
  <c r="BC64" i="4"/>
  <c r="BD64" i="4"/>
  <c r="BE63" i="4"/>
  <c r="BC63" i="4"/>
  <c r="BD63" i="4"/>
  <c r="BE62" i="4"/>
  <c r="BC62" i="4"/>
  <c r="BD62" i="4"/>
  <c r="BE61" i="4"/>
  <c r="BC61" i="4"/>
  <c r="BD61" i="4"/>
  <c r="BE60" i="4"/>
  <c r="BC60" i="4"/>
  <c r="BD60" i="4"/>
  <c r="AZ68" i="4"/>
  <c r="BB68" i="4"/>
  <c r="BA68" i="4"/>
  <c r="AZ67" i="4"/>
  <c r="BB67" i="4"/>
  <c r="BA67" i="4"/>
  <c r="AZ66" i="4"/>
  <c r="BB66" i="4"/>
  <c r="BA66" i="4"/>
  <c r="AZ65" i="4"/>
  <c r="BB65" i="4"/>
  <c r="BA65" i="4"/>
  <c r="AZ64" i="4"/>
  <c r="BB64" i="4"/>
  <c r="BA64" i="4"/>
  <c r="AZ63" i="4"/>
  <c r="BB63" i="4"/>
  <c r="BA63" i="4"/>
  <c r="AZ62" i="4"/>
  <c r="BB62" i="4"/>
  <c r="BA62" i="4"/>
  <c r="AZ61" i="4"/>
  <c r="BB61" i="4"/>
  <c r="BA61" i="4"/>
  <c r="AZ60" i="4"/>
  <c r="BB60" i="4"/>
  <c r="BA60" i="4"/>
  <c r="AW68" i="4"/>
  <c r="AY68" i="4"/>
  <c r="AX68" i="4"/>
  <c r="AW67" i="4"/>
  <c r="AY67" i="4"/>
  <c r="AX67" i="4"/>
  <c r="AW66" i="4"/>
  <c r="AY66" i="4"/>
  <c r="AX66" i="4"/>
  <c r="AW65" i="4"/>
  <c r="AY65" i="4"/>
  <c r="AX65" i="4"/>
  <c r="AW64" i="4"/>
  <c r="AY64" i="4"/>
  <c r="AX64" i="4"/>
  <c r="AW63" i="4"/>
  <c r="AY63" i="4"/>
  <c r="AX63" i="4"/>
  <c r="AW62" i="4"/>
  <c r="AY62" i="4"/>
  <c r="AX62" i="4"/>
  <c r="AW61" i="4"/>
  <c r="AY61" i="4"/>
  <c r="AX61" i="4"/>
  <c r="AW60" i="4"/>
  <c r="AY60" i="4"/>
  <c r="AX60" i="4"/>
  <c r="AU69" i="4"/>
  <c r="AT69" i="4"/>
  <c r="AV68" i="4"/>
  <c r="AU68" i="4"/>
  <c r="AT68" i="4"/>
  <c r="AV67" i="4"/>
  <c r="AU67" i="4"/>
  <c r="AT67" i="4"/>
  <c r="AV66" i="4"/>
  <c r="AU66" i="4"/>
  <c r="AT66" i="4"/>
  <c r="AV65" i="4"/>
  <c r="AU65" i="4"/>
  <c r="AT65" i="4"/>
  <c r="AV64" i="4"/>
  <c r="AU64" i="4"/>
  <c r="AT64" i="4"/>
  <c r="AV63" i="4"/>
  <c r="AU63" i="4"/>
  <c r="AT63" i="4"/>
  <c r="AV62" i="4"/>
  <c r="AU62" i="4"/>
  <c r="AT62" i="4"/>
  <c r="AV61" i="4"/>
  <c r="AU61" i="4"/>
  <c r="AT61" i="4"/>
  <c r="AV60" i="4"/>
  <c r="AU60" i="4"/>
  <c r="AT60" i="4"/>
  <c r="BE57" i="4"/>
  <c r="BC56" i="4"/>
  <c r="BD57" i="4"/>
  <c r="BE56" i="4"/>
  <c r="BC55" i="4"/>
  <c r="BD56" i="4"/>
  <c r="BE55" i="4"/>
  <c r="BC54" i="4"/>
  <c r="BD55" i="4"/>
  <c r="BE54" i="4"/>
  <c r="BC53" i="4"/>
  <c r="BD54" i="4"/>
  <c r="BE53" i="4"/>
  <c r="BC52" i="4"/>
  <c r="BD53" i="4"/>
  <c r="BE52" i="4"/>
  <c r="BC51" i="4"/>
  <c r="BD52" i="4"/>
  <c r="BE51" i="4"/>
  <c r="BC50" i="4"/>
  <c r="BD51" i="4"/>
  <c r="BE50" i="4"/>
  <c r="BC49" i="4"/>
  <c r="BD50" i="4"/>
  <c r="BE49" i="4"/>
  <c r="BD49" i="4"/>
  <c r="AZ57" i="4"/>
  <c r="BB57" i="4"/>
  <c r="BA57" i="4"/>
  <c r="AZ56" i="4"/>
  <c r="BB56" i="4"/>
  <c r="BA56" i="4"/>
  <c r="AZ55" i="4"/>
  <c r="BB55" i="4"/>
  <c r="BA55" i="4"/>
  <c r="AZ54" i="4"/>
  <c r="BB54" i="4"/>
  <c r="BA54" i="4"/>
  <c r="AZ53" i="4"/>
  <c r="BB53" i="4"/>
  <c r="BA53" i="4"/>
  <c r="AZ52" i="4"/>
  <c r="BB52" i="4"/>
  <c r="BA52" i="4"/>
  <c r="AZ51" i="4"/>
  <c r="BB51" i="4"/>
  <c r="BA51" i="4"/>
  <c r="AZ50" i="4"/>
  <c r="BB50" i="4"/>
  <c r="BA50" i="4"/>
  <c r="AZ49" i="4"/>
  <c r="BB49" i="4"/>
  <c r="BA49" i="4"/>
  <c r="AW57" i="4"/>
  <c r="AY57" i="4"/>
  <c r="AX57" i="4"/>
  <c r="AW56" i="4"/>
  <c r="AY56" i="4"/>
  <c r="AX56" i="4"/>
  <c r="AW55" i="4"/>
  <c r="AY55" i="4"/>
  <c r="AX55" i="4"/>
  <c r="AW54" i="4"/>
  <c r="AY54" i="4"/>
  <c r="AX54" i="4"/>
  <c r="AW53" i="4"/>
  <c r="AY53" i="4"/>
  <c r="AX53" i="4"/>
  <c r="AW52" i="4"/>
  <c r="AY52" i="4"/>
  <c r="AX52" i="4"/>
  <c r="AW51" i="4"/>
  <c r="AY51" i="4"/>
  <c r="AX51" i="4"/>
  <c r="AW50" i="4"/>
  <c r="AY50" i="4"/>
  <c r="AX50" i="4"/>
  <c r="AW49" i="4"/>
  <c r="AY49" i="4"/>
  <c r="AX49" i="4"/>
  <c r="AV57" i="4"/>
  <c r="AU56" i="4"/>
  <c r="AT56" i="4"/>
  <c r="AV56" i="4"/>
  <c r="AU55" i="4"/>
  <c r="AT55" i="4"/>
  <c r="AV55" i="4"/>
  <c r="AU54" i="4"/>
  <c r="AT54" i="4"/>
  <c r="AV54" i="4"/>
  <c r="AU53" i="4"/>
  <c r="AT53" i="4"/>
  <c r="AV53" i="4"/>
  <c r="AU52" i="4"/>
  <c r="AT52" i="4"/>
  <c r="AV52" i="4"/>
  <c r="AU51" i="4"/>
  <c r="AT51" i="4"/>
  <c r="AV51" i="4"/>
  <c r="AU50" i="4"/>
  <c r="AT50" i="4"/>
  <c r="AV50" i="4"/>
  <c r="AU49" i="4"/>
  <c r="AV49" i="4"/>
  <c r="AT49" i="4"/>
  <c r="BC45" i="4"/>
  <c r="BE45" i="4"/>
  <c r="BD45" i="4"/>
  <c r="BC44" i="4"/>
  <c r="BE44" i="4"/>
  <c r="BD44" i="4"/>
  <c r="BC43" i="4"/>
  <c r="BE43" i="4"/>
  <c r="BD43" i="4"/>
  <c r="BC42" i="4"/>
  <c r="BE42" i="4"/>
  <c r="BD42" i="4"/>
  <c r="BC41" i="4"/>
  <c r="BE41" i="4"/>
  <c r="BD41" i="4"/>
  <c r="BC40" i="4"/>
  <c r="BE40" i="4"/>
  <c r="BD40" i="4"/>
  <c r="BC39" i="4"/>
  <c r="BE39" i="4"/>
  <c r="BC38" i="4"/>
  <c r="BD39" i="4"/>
  <c r="BE38" i="4"/>
  <c r="BD38" i="4"/>
  <c r="BB45" i="4"/>
  <c r="AZ45" i="4"/>
  <c r="BA44" i="4"/>
  <c r="BB44" i="4"/>
  <c r="AZ44" i="4"/>
  <c r="BA43" i="4"/>
  <c r="BB43" i="4"/>
  <c r="AZ43" i="4"/>
  <c r="BA42" i="4"/>
  <c r="BB42" i="4"/>
  <c r="AZ42" i="4"/>
  <c r="BA41" i="4"/>
  <c r="BB41" i="4"/>
  <c r="AZ41" i="4"/>
  <c r="BA40" i="4"/>
  <c r="BB40" i="4"/>
  <c r="AZ40" i="4"/>
  <c r="BA39" i="4"/>
  <c r="BB39" i="4"/>
  <c r="AZ39" i="4"/>
  <c r="BA38" i="4"/>
  <c r="BB38" i="4"/>
  <c r="AZ38" i="4"/>
  <c r="AY45" i="4"/>
  <c r="AX46" i="4"/>
  <c r="AW45" i="4"/>
  <c r="AY44" i="4"/>
  <c r="AX45" i="4"/>
  <c r="AW44" i="4"/>
  <c r="AY43" i="4"/>
  <c r="AX44" i="4"/>
  <c r="AW43" i="4"/>
  <c r="AY42" i="4"/>
  <c r="AX43" i="4"/>
  <c r="AW42" i="4"/>
  <c r="AY41" i="4"/>
  <c r="AX42" i="4"/>
  <c r="AW41" i="4"/>
  <c r="AX41" i="4"/>
  <c r="AY40" i="4"/>
  <c r="AW40" i="4"/>
  <c r="AX40" i="4"/>
  <c r="AY39" i="4"/>
  <c r="AW39" i="4"/>
  <c r="AX39" i="4"/>
  <c r="AY38" i="4"/>
  <c r="AW38" i="4"/>
  <c r="AX38" i="4"/>
  <c r="AV46" i="4"/>
  <c r="AU46" i="4"/>
  <c r="AT46" i="4"/>
  <c r="AV45" i="4"/>
  <c r="AU45" i="4"/>
  <c r="AT45" i="4"/>
  <c r="AV44" i="4"/>
  <c r="AU44" i="4"/>
  <c r="AT44" i="4"/>
  <c r="AV43" i="4"/>
  <c r="AU43" i="4"/>
  <c r="AT43" i="4"/>
  <c r="AV42" i="4"/>
  <c r="AU42" i="4"/>
  <c r="AT42" i="4"/>
  <c r="AV41" i="4"/>
  <c r="AU41" i="4"/>
  <c r="AT41" i="4"/>
  <c r="AV40" i="4"/>
  <c r="AU40" i="4"/>
  <c r="AT40" i="4"/>
  <c r="AV39" i="4"/>
  <c r="AU39" i="4"/>
  <c r="AT39" i="4"/>
  <c r="AV38" i="4"/>
  <c r="AU38" i="4"/>
  <c r="AT38" i="4"/>
  <c r="BE33" i="4"/>
  <c r="BC33" i="4"/>
  <c r="BD33" i="4"/>
  <c r="BE32" i="4"/>
  <c r="BC32" i="4"/>
  <c r="BD32" i="4"/>
  <c r="BE31" i="4"/>
  <c r="BC31" i="4"/>
  <c r="BD31" i="4"/>
  <c r="BE30" i="4"/>
  <c r="BC30" i="4"/>
  <c r="BD30" i="4"/>
  <c r="BE29" i="4"/>
  <c r="BC29" i="4"/>
  <c r="BD29" i="4"/>
  <c r="BE28" i="4"/>
  <c r="BC28" i="4"/>
  <c r="BD28" i="4"/>
  <c r="BE27" i="4"/>
  <c r="BC27" i="4"/>
  <c r="BD27" i="4"/>
  <c r="BE26" i="4"/>
  <c r="BC26" i="4"/>
  <c r="BD26" i="4"/>
  <c r="BB34" i="4"/>
  <c r="AZ34" i="4"/>
  <c r="BA33" i="4"/>
  <c r="BB33" i="4"/>
  <c r="AZ33" i="4"/>
  <c r="BA32" i="4"/>
  <c r="BB32" i="4"/>
  <c r="AZ32" i="4"/>
  <c r="BA31" i="4"/>
  <c r="BB31" i="4"/>
  <c r="AZ31" i="4"/>
  <c r="BA30" i="4"/>
  <c r="BB30" i="4"/>
  <c r="AZ30" i="4"/>
  <c r="BA29" i="4"/>
  <c r="BB29" i="4"/>
  <c r="AZ29" i="4"/>
  <c r="BB28" i="4"/>
  <c r="BA28" i="4"/>
  <c r="AZ28" i="4"/>
  <c r="BA27" i="4"/>
  <c r="BB27" i="4"/>
  <c r="AZ27" i="4"/>
  <c r="BB26" i="4"/>
  <c r="BA26" i="4"/>
  <c r="AZ26" i="4"/>
  <c r="AY34" i="4"/>
  <c r="AX35" i="4"/>
  <c r="AW34" i="4"/>
  <c r="AY33" i="4"/>
  <c r="AX34" i="4"/>
  <c r="AW33" i="4"/>
  <c r="AY32" i="4"/>
  <c r="AX33" i="4"/>
  <c r="AW32" i="4"/>
  <c r="AY31" i="4"/>
  <c r="AX32" i="4"/>
  <c r="AW31" i="4"/>
  <c r="AY30" i="4"/>
  <c r="AX31" i="4"/>
  <c r="AW30" i="4"/>
  <c r="AY29" i="4"/>
  <c r="AX30" i="4"/>
  <c r="AX29" i="4"/>
  <c r="AW29" i="4"/>
  <c r="AY28" i="4"/>
  <c r="AX28" i="4"/>
  <c r="AW28" i="4"/>
  <c r="AY27" i="4"/>
  <c r="AX27" i="4"/>
  <c r="AW27" i="4"/>
  <c r="AY26" i="4"/>
  <c r="AX26" i="4"/>
  <c r="AW26" i="4"/>
  <c r="AV34" i="4"/>
  <c r="AU34" i="4"/>
  <c r="AT34" i="4"/>
  <c r="AV33" i="4"/>
  <c r="AU33" i="4"/>
  <c r="AT33" i="4"/>
  <c r="AV32" i="4"/>
  <c r="AU32" i="4"/>
  <c r="AT32" i="4"/>
  <c r="AV31" i="4"/>
  <c r="AU31" i="4"/>
  <c r="AT31" i="4"/>
  <c r="AV30" i="4"/>
  <c r="AU30" i="4"/>
  <c r="AT30" i="4"/>
  <c r="AV29" i="4"/>
  <c r="AU29" i="4"/>
  <c r="AT29" i="4"/>
  <c r="AV28" i="4"/>
  <c r="AU28" i="4"/>
  <c r="AT28" i="4"/>
  <c r="AV27" i="4"/>
  <c r="AU27" i="4"/>
  <c r="AT27" i="4"/>
  <c r="AV26" i="4"/>
  <c r="AU26" i="4"/>
  <c r="AT26" i="4"/>
  <c r="BE23" i="4"/>
  <c r="BC23" i="4"/>
  <c r="BD23" i="4"/>
  <c r="BE22" i="4"/>
  <c r="BC22" i="4"/>
  <c r="BD22" i="4"/>
  <c r="BE21" i="4"/>
  <c r="BC21" i="4"/>
  <c r="BD21" i="4"/>
  <c r="BE20" i="4"/>
  <c r="BC20" i="4"/>
  <c r="BD20" i="4"/>
  <c r="BE19" i="4"/>
  <c r="BC19" i="4"/>
  <c r="BD19" i="4"/>
  <c r="BE18" i="4"/>
  <c r="BC18" i="4"/>
  <c r="BD18" i="4"/>
  <c r="BE17" i="4"/>
  <c r="BC17" i="4"/>
  <c r="BD17" i="4"/>
  <c r="BE16" i="4"/>
  <c r="BC16" i="4"/>
  <c r="BD16" i="4"/>
  <c r="BE15" i="4"/>
  <c r="BC15" i="4"/>
  <c r="BD15" i="4"/>
  <c r="BB22" i="4"/>
  <c r="AZ22" i="4"/>
  <c r="BA22" i="4"/>
  <c r="BB21" i="4"/>
  <c r="AZ21" i="4"/>
  <c r="BA21" i="4"/>
  <c r="BB20" i="4"/>
  <c r="AZ20" i="4"/>
  <c r="BA20" i="4"/>
  <c r="BB19" i="4"/>
  <c r="AZ19" i="4"/>
  <c r="BA19" i="4"/>
  <c r="BB18" i="4"/>
  <c r="AZ18" i="4"/>
  <c r="BA18" i="4"/>
  <c r="BB17" i="4"/>
  <c r="AZ17" i="4"/>
  <c r="BA17" i="4"/>
  <c r="BB16" i="4"/>
  <c r="AZ16" i="4"/>
  <c r="BA16" i="4"/>
  <c r="BB15" i="4"/>
  <c r="AZ15" i="4"/>
  <c r="BA15" i="4"/>
  <c r="AY22" i="4"/>
  <c r="AW22" i="4"/>
  <c r="AX22" i="4"/>
  <c r="AY21" i="4"/>
  <c r="AW21" i="4"/>
  <c r="AX21" i="4"/>
  <c r="AY20" i="4"/>
  <c r="AW20" i="4"/>
  <c r="AX20" i="4"/>
  <c r="AY19" i="4"/>
  <c r="AW19" i="4"/>
  <c r="AX19" i="4"/>
  <c r="AY18" i="4"/>
  <c r="AW18" i="4"/>
  <c r="AX18" i="4"/>
  <c r="AY17" i="4"/>
  <c r="AW17" i="4"/>
  <c r="AX17" i="4"/>
  <c r="AY16" i="4"/>
  <c r="AW16" i="4"/>
  <c r="AX16" i="4"/>
  <c r="AY15" i="4"/>
  <c r="AW15" i="4"/>
  <c r="AX15" i="4"/>
  <c r="AV23" i="4"/>
  <c r="AU22" i="4"/>
  <c r="AT22" i="4"/>
  <c r="AV22" i="4"/>
  <c r="AU21" i="4"/>
  <c r="AT21" i="4"/>
  <c r="AV21" i="4"/>
  <c r="AU20" i="4"/>
  <c r="AT20" i="4"/>
  <c r="AV20" i="4"/>
  <c r="AU19" i="4"/>
  <c r="AT19" i="4"/>
  <c r="AV19" i="4"/>
  <c r="AU18" i="4"/>
  <c r="AT18" i="4"/>
  <c r="AV18" i="4"/>
  <c r="AU17" i="4"/>
  <c r="AT17" i="4"/>
  <c r="AV17" i="4"/>
  <c r="AU16" i="4"/>
  <c r="AT16" i="4"/>
  <c r="AV16" i="4"/>
  <c r="AV15" i="4"/>
  <c r="AU15" i="4"/>
  <c r="AT15" i="4"/>
  <c r="BC12" i="4"/>
  <c r="BE11" i="4"/>
  <c r="BD11" i="4"/>
  <c r="BC11" i="4"/>
  <c r="BE10" i="4"/>
  <c r="BD10" i="4"/>
  <c r="BC10" i="4"/>
  <c r="BE9" i="4"/>
  <c r="BD9" i="4"/>
  <c r="BC9" i="4"/>
  <c r="BE8" i="4"/>
  <c r="BD8" i="4"/>
  <c r="BC8" i="4"/>
  <c r="BE7" i="4"/>
  <c r="BD7" i="4"/>
  <c r="BC7" i="4"/>
  <c r="BE6" i="4"/>
  <c r="BD6" i="4"/>
  <c r="BC6" i="4"/>
  <c r="BE5" i="4"/>
  <c r="BD5" i="4"/>
  <c r="BC5" i="4"/>
  <c r="BE4" i="4"/>
  <c r="BD4" i="4"/>
  <c r="BC4" i="4"/>
  <c r="BE3" i="4"/>
  <c r="BD3" i="4"/>
  <c r="BC3" i="4"/>
  <c r="BE2" i="4"/>
  <c r="AH4" i="2" s="1"/>
  <c r="BD2" i="4"/>
  <c r="AH3" i="2" s="1"/>
  <c r="BC2" i="4"/>
  <c r="AH2" i="2" s="1"/>
  <c r="BB11" i="4"/>
  <c r="AZ11" i="4"/>
  <c r="BA11" i="4"/>
  <c r="BB10" i="4"/>
  <c r="AZ10" i="4"/>
  <c r="BA10" i="4"/>
  <c r="BB9" i="4"/>
  <c r="AZ9" i="4"/>
  <c r="BA9" i="4"/>
  <c r="BB8" i="4"/>
  <c r="AZ8" i="4"/>
  <c r="BA8" i="4"/>
  <c r="BB7" i="4"/>
  <c r="AZ7" i="4"/>
  <c r="BA7" i="4"/>
  <c r="BB6" i="4"/>
  <c r="AZ6" i="4"/>
  <c r="BA6" i="4"/>
  <c r="BB5" i="4"/>
  <c r="AZ5" i="4"/>
  <c r="AE2" i="2" s="1"/>
  <c r="BA5" i="4"/>
  <c r="BB4" i="4"/>
  <c r="AE4" i="2" s="1"/>
  <c r="AZ4" i="4"/>
  <c r="BA4" i="4"/>
  <c r="BB3" i="4"/>
  <c r="AZ3" i="4"/>
  <c r="BB2" i="4"/>
  <c r="BA3" i="4"/>
  <c r="AZ2" i="4"/>
  <c r="BA2" i="4"/>
  <c r="AD3" i="2" s="1"/>
  <c r="AY10" i="4"/>
  <c r="AX10" i="4"/>
  <c r="AW10" i="4"/>
  <c r="AY9" i="4"/>
  <c r="AX9" i="4"/>
  <c r="AW9" i="4"/>
  <c r="AY8" i="4"/>
  <c r="AX8" i="4"/>
  <c r="AW8" i="4"/>
  <c r="AY7" i="4"/>
  <c r="AX7" i="4"/>
  <c r="AW7" i="4"/>
  <c r="AY6" i="4"/>
  <c r="AX6" i="4"/>
  <c r="AW6" i="4"/>
  <c r="AY5" i="4"/>
  <c r="AX5" i="4"/>
  <c r="AW5" i="4"/>
  <c r="AY4" i="4"/>
  <c r="AX4" i="4"/>
  <c r="AW4" i="4"/>
  <c r="AY3" i="4"/>
  <c r="AB4" i="2" s="1"/>
  <c r="AX3" i="4"/>
  <c r="AW3" i="4"/>
  <c r="AB2" i="2" s="1"/>
  <c r="AX2" i="4"/>
  <c r="AB3" i="2" s="1"/>
  <c r="AY2" i="4"/>
  <c r="AW2" i="4"/>
  <c r="AV11" i="4"/>
  <c r="AU11" i="4"/>
  <c r="AT11" i="4"/>
  <c r="AV10" i="4"/>
  <c r="AU10" i="4"/>
  <c r="AT10" i="4"/>
  <c r="AV9" i="4"/>
  <c r="AU9" i="4"/>
  <c r="AT9" i="4"/>
  <c r="AV8" i="4"/>
  <c r="AU8" i="4"/>
  <c r="AT8" i="4"/>
  <c r="AV7" i="4"/>
  <c r="AU7" i="4"/>
  <c r="AT7" i="4"/>
  <c r="AV6" i="4"/>
  <c r="AU6" i="4"/>
  <c r="AT6" i="4"/>
  <c r="AV5" i="4"/>
  <c r="AU5" i="4"/>
  <c r="AT5" i="4"/>
  <c r="AV4" i="4"/>
  <c r="AU4" i="4"/>
  <c r="AT4" i="4"/>
  <c r="AV3" i="4"/>
  <c r="AU3" i="4"/>
  <c r="AT3" i="4"/>
  <c r="AV2" i="4"/>
  <c r="Y4" i="2" s="1"/>
  <c r="AU2" i="4"/>
  <c r="Y3" i="2" s="1"/>
  <c r="AT2" i="4"/>
  <c r="Y2" i="2" s="1"/>
  <c r="O9" i="2"/>
  <c r="O8" i="2"/>
  <c r="O7" i="2"/>
  <c r="O6" i="2"/>
  <c r="O5" i="2"/>
  <c r="O4" i="2"/>
  <c r="O3" i="2"/>
  <c r="AD4" i="4"/>
  <c r="AD2" i="4" s="1"/>
  <c r="Z2" i="4"/>
  <c r="V9" i="4"/>
  <c r="V8" i="4"/>
  <c r="V7" i="4"/>
  <c r="V6" i="4"/>
  <c r="V5" i="4"/>
  <c r="V4" i="4"/>
  <c r="V3" i="4"/>
  <c r="AF8" i="4"/>
  <c r="AF4" i="4" s="1"/>
  <c r="AF6" i="4"/>
  <c r="BK4" i="4"/>
  <c r="BN2" i="4" s="1"/>
  <c r="BJ9" i="4"/>
  <c r="BJ8" i="4"/>
  <c r="BJ7" i="4"/>
  <c r="BJ6" i="4"/>
  <c r="BJ5" i="4"/>
  <c r="BJ4" i="4"/>
  <c r="BJ3" i="4"/>
  <c r="BJ2" i="4"/>
  <c r="BK2" i="4" s="1"/>
  <c r="BI290" i="4"/>
  <c r="BI289" i="4"/>
  <c r="BI288" i="4"/>
  <c r="BI287" i="4"/>
  <c r="BI286" i="4"/>
  <c r="BI285" i="4"/>
  <c r="BI284" i="4"/>
  <c r="BI283" i="4"/>
  <c r="BI282" i="4"/>
  <c r="BI281" i="4"/>
  <c r="BI280" i="4"/>
  <c r="BI279" i="4"/>
  <c r="BI278" i="4"/>
  <c r="BI277" i="4"/>
  <c r="BI276" i="4"/>
  <c r="BI275" i="4"/>
  <c r="BI274" i="4"/>
  <c r="BI273" i="4"/>
  <c r="BI272" i="4"/>
  <c r="BI271" i="4"/>
  <c r="BI270" i="4"/>
  <c r="BI269" i="4"/>
  <c r="BI268" i="4"/>
  <c r="BI267" i="4"/>
  <c r="BI266" i="4"/>
  <c r="BI265" i="4"/>
  <c r="BI264" i="4"/>
  <c r="BI263" i="4"/>
  <c r="BI262" i="4"/>
  <c r="BI261" i="4"/>
  <c r="BI260" i="4"/>
  <c r="BI259" i="4"/>
  <c r="BI258" i="4"/>
  <c r="BI257" i="4"/>
  <c r="BI256" i="4"/>
  <c r="BI255" i="4"/>
  <c r="BI254" i="4"/>
  <c r="BI253" i="4"/>
  <c r="BI252" i="4"/>
  <c r="BI251" i="4"/>
  <c r="BI250" i="4"/>
  <c r="BI249" i="4"/>
  <c r="BI248" i="4"/>
  <c r="BI247" i="4"/>
  <c r="BI246" i="4"/>
  <c r="BI245" i="4"/>
  <c r="BI244" i="4"/>
  <c r="BI243" i="4"/>
  <c r="BI242" i="4"/>
  <c r="BI241" i="4"/>
  <c r="BI240" i="4"/>
  <c r="BI239" i="4"/>
  <c r="BI238" i="4"/>
  <c r="BI237" i="4"/>
  <c r="BI236" i="4"/>
  <c r="BI235" i="4"/>
  <c r="BI234" i="4"/>
  <c r="BI233" i="4"/>
  <c r="BI232" i="4"/>
  <c r="BI231" i="4"/>
  <c r="BI230" i="4"/>
  <c r="BI229" i="4"/>
  <c r="BI228" i="4"/>
  <c r="BI227" i="4"/>
  <c r="BI226" i="4"/>
  <c r="BI225" i="4"/>
  <c r="BI224" i="4"/>
  <c r="BI223" i="4"/>
  <c r="BI222" i="4"/>
  <c r="BI221" i="4"/>
  <c r="BI220" i="4"/>
  <c r="BI219" i="4"/>
  <c r="BI218" i="4"/>
  <c r="BI217" i="4"/>
  <c r="BI216" i="4"/>
  <c r="BI215" i="4"/>
  <c r="BI214" i="4"/>
  <c r="BI213" i="4"/>
  <c r="BI212" i="4"/>
  <c r="BI211" i="4"/>
  <c r="BI210" i="4"/>
  <c r="BI209" i="4"/>
  <c r="BI208" i="4"/>
  <c r="BI207" i="4"/>
  <c r="BI206" i="4"/>
  <c r="BI205" i="4"/>
  <c r="BI204" i="4"/>
  <c r="BI203" i="4"/>
  <c r="BI202" i="4"/>
  <c r="BI201" i="4"/>
  <c r="BI200" i="4"/>
  <c r="BI199" i="4"/>
  <c r="BI198" i="4"/>
  <c r="BI197" i="4"/>
  <c r="BI196" i="4"/>
  <c r="BI195" i="4"/>
  <c r="BI194" i="4"/>
  <c r="BI193" i="4"/>
  <c r="BI192" i="4"/>
  <c r="BI191" i="4"/>
  <c r="BI190" i="4"/>
  <c r="BI189" i="4"/>
  <c r="BI188" i="4"/>
  <c r="BI187" i="4"/>
  <c r="BI186" i="4"/>
  <c r="BI185" i="4"/>
  <c r="BI184" i="4"/>
  <c r="BI183" i="4"/>
  <c r="BI182" i="4"/>
  <c r="BI181" i="4"/>
  <c r="BI180" i="4"/>
  <c r="BI179" i="4"/>
  <c r="BI178" i="4"/>
  <c r="BI177" i="4"/>
  <c r="BI176" i="4"/>
  <c r="BI175" i="4"/>
  <c r="BI174" i="4"/>
  <c r="BI173" i="4"/>
  <c r="BI172" i="4"/>
  <c r="BI171" i="4"/>
  <c r="BI170" i="4"/>
  <c r="BI169" i="4"/>
  <c r="BI168" i="4"/>
  <c r="BI167" i="4"/>
  <c r="BI166" i="4"/>
  <c r="BI165" i="4"/>
  <c r="BI164" i="4"/>
  <c r="BI163" i="4"/>
  <c r="BI162" i="4"/>
  <c r="BI161" i="4"/>
  <c r="BI160" i="4"/>
  <c r="BI159" i="4"/>
  <c r="BI158" i="4"/>
  <c r="BI157" i="4"/>
  <c r="BI156" i="4"/>
  <c r="BI155" i="4"/>
  <c r="BI154" i="4"/>
  <c r="BI153" i="4"/>
  <c r="BI152" i="4"/>
  <c r="BI151" i="4"/>
  <c r="BI150" i="4"/>
  <c r="BI149" i="4"/>
  <c r="BI148" i="4"/>
  <c r="BI147" i="4"/>
  <c r="BI146" i="4"/>
  <c r="BI145" i="4"/>
  <c r="BI144" i="4"/>
  <c r="BI143" i="4"/>
  <c r="BI142" i="4"/>
  <c r="BI141" i="4"/>
  <c r="BI140" i="4"/>
  <c r="BI139" i="4"/>
  <c r="BI138" i="4"/>
  <c r="BI137" i="4"/>
  <c r="BI136" i="4"/>
  <c r="BI135" i="4"/>
  <c r="BI134" i="4"/>
  <c r="BI133" i="4"/>
  <c r="BI132" i="4"/>
  <c r="BI131" i="4"/>
  <c r="BI130" i="4"/>
  <c r="BI129" i="4"/>
  <c r="BI128" i="4"/>
  <c r="BI127" i="4"/>
  <c r="BI126" i="4"/>
  <c r="BI125" i="4"/>
  <c r="BI124" i="4"/>
  <c r="BI123" i="4"/>
  <c r="BI122" i="4"/>
  <c r="BI121" i="4"/>
  <c r="BI120" i="4"/>
  <c r="BI119" i="4"/>
  <c r="BI118" i="4"/>
  <c r="BI117" i="4"/>
  <c r="BI116" i="4"/>
  <c r="BI115" i="4"/>
  <c r="BI114" i="4"/>
  <c r="BI113" i="4"/>
  <c r="BI112" i="4"/>
  <c r="BI111" i="4"/>
  <c r="BI110" i="4"/>
  <c r="BI109" i="4"/>
  <c r="BI108" i="4"/>
  <c r="BI107" i="4"/>
  <c r="BI106" i="4"/>
  <c r="BI105" i="4"/>
  <c r="BI104" i="4"/>
  <c r="BI103" i="4"/>
  <c r="BI102" i="4"/>
  <c r="BI101" i="4"/>
  <c r="BI100" i="4"/>
  <c r="BI99" i="4"/>
  <c r="BI98" i="4"/>
  <c r="BI97" i="4"/>
  <c r="BI96" i="4"/>
  <c r="BI95" i="4"/>
  <c r="BI94" i="4"/>
  <c r="BI93" i="4"/>
  <c r="BI92" i="4"/>
  <c r="BI91" i="4"/>
  <c r="BI90" i="4"/>
  <c r="BI89" i="4"/>
  <c r="BI88" i="4"/>
  <c r="BI87" i="4"/>
  <c r="BI86" i="4"/>
  <c r="BI85" i="4"/>
  <c r="BI84" i="4"/>
  <c r="BI83" i="4"/>
  <c r="BI82" i="4"/>
  <c r="BI81" i="4"/>
  <c r="BI80" i="4"/>
  <c r="BI79" i="4"/>
  <c r="BI78" i="4"/>
  <c r="BI77" i="4"/>
  <c r="BI76" i="4"/>
  <c r="BI75" i="4"/>
  <c r="BI74" i="4"/>
  <c r="BI73" i="4"/>
  <c r="BI72" i="4"/>
  <c r="BI71" i="4"/>
  <c r="BI70" i="4"/>
  <c r="BI69" i="4"/>
  <c r="BI68" i="4"/>
  <c r="BI67" i="4"/>
  <c r="BI66" i="4"/>
  <c r="BI65" i="4"/>
  <c r="BI64" i="4"/>
  <c r="BI63" i="4"/>
  <c r="BI62" i="4"/>
  <c r="BI61" i="4"/>
  <c r="BI60" i="4"/>
  <c r="BI59" i="4"/>
  <c r="BI58" i="4"/>
  <c r="BI57" i="4"/>
  <c r="BI56" i="4"/>
  <c r="BI55" i="4"/>
  <c r="BI54" i="4"/>
  <c r="BI53" i="4"/>
  <c r="BI52" i="4"/>
  <c r="BI51" i="4"/>
  <c r="BI50" i="4"/>
  <c r="BI49" i="4"/>
  <c r="BI48" i="4"/>
  <c r="BI47" i="4"/>
  <c r="BI46" i="4"/>
  <c r="BI45" i="4"/>
  <c r="BI44" i="4"/>
  <c r="BI43" i="4"/>
  <c r="BI42" i="4"/>
  <c r="BI41" i="4"/>
  <c r="BI40" i="4"/>
  <c r="BI39" i="4"/>
  <c r="BI38" i="4"/>
  <c r="BI37" i="4"/>
  <c r="BI36" i="4"/>
  <c r="BI35" i="4"/>
  <c r="BI34" i="4"/>
  <c r="BI33" i="4"/>
  <c r="BI32" i="4"/>
  <c r="BI31" i="4"/>
  <c r="BI30" i="4"/>
  <c r="BI29" i="4"/>
  <c r="BI28" i="4"/>
  <c r="BI27" i="4"/>
  <c r="BI26" i="4"/>
  <c r="BI25" i="4"/>
  <c r="BI24" i="4"/>
  <c r="BI23" i="4"/>
  <c r="BI22" i="4"/>
  <c r="BI21" i="4"/>
  <c r="BI20" i="4"/>
  <c r="BI19" i="4"/>
  <c r="BI18" i="4"/>
  <c r="BI17" i="4"/>
  <c r="BI16" i="4"/>
  <c r="BI15" i="4"/>
  <c r="BI14" i="4"/>
  <c r="BI13" i="4"/>
  <c r="BI12" i="4"/>
  <c r="BI11" i="4"/>
  <c r="BI10" i="4"/>
  <c r="BI9" i="4"/>
  <c r="BI8" i="4"/>
  <c r="BI7" i="4"/>
  <c r="BI6" i="4"/>
  <c r="BI5" i="4"/>
  <c r="BI4" i="4"/>
  <c r="BI3" i="4"/>
  <c r="BI2" i="4"/>
  <c r="BM3" i="4" s="1"/>
  <c r="AC326" i="4"/>
  <c r="AC322" i="4"/>
  <c r="AC318" i="4"/>
  <c r="AC314" i="4"/>
  <c r="AC310" i="4"/>
  <c r="AC306" i="4"/>
  <c r="AC302" i="4"/>
  <c r="AC298" i="4"/>
  <c r="AC294" i="4"/>
  <c r="AC290" i="4"/>
  <c r="AC283" i="4"/>
  <c r="AC279" i="4"/>
  <c r="AC275" i="4"/>
  <c r="AC271" i="4"/>
  <c r="AC267" i="4"/>
  <c r="AC263" i="4"/>
  <c r="AC259" i="4"/>
  <c r="AC255" i="4"/>
  <c r="AC251" i="4"/>
  <c r="AC245" i="4"/>
  <c r="AC240" i="4"/>
  <c r="AC236" i="4"/>
  <c r="AC232" i="4"/>
  <c r="AC228" i="4"/>
  <c r="AC224" i="4"/>
  <c r="AC220" i="4"/>
  <c r="AC216" i="4"/>
  <c r="AC212" i="4"/>
  <c r="AC208" i="4"/>
  <c r="AC199" i="4"/>
  <c r="AC195" i="4"/>
  <c r="AC191" i="4"/>
  <c r="AC187" i="4"/>
  <c r="AC183" i="4"/>
  <c r="AC179" i="4"/>
  <c r="AC175" i="4"/>
  <c r="AC171" i="4"/>
  <c r="AC167" i="4"/>
  <c r="AC161" i="4"/>
  <c r="AC157" i="4"/>
  <c r="AC153" i="4"/>
  <c r="AC149" i="4"/>
  <c r="AC145" i="4"/>
  <c r="AC141" i="4"/>
  <c r="AC137" i="4"/>
  <c r="AC133" i="4"/>
  <c r="AC129" i="4"/>
  <c r="AC119" i="4"/>
  <c r="AC115" i="4"/>
  <c r="AC111" i="4"/>
  <c r="AC107" i="4"/>
  <c r="AC103" i="4"/>
  <c r="AC99" i="4"/>
  <c r="AC95" i="4"/>
  <c r="AC91" i="4"/>
  <c r="AC87" i="4"/>
  <c r="AC80" i="4"/>
  <c r="AC76" i="4"/>
  <c r="AC72" i="4"/>
  <c r="AC68" i="4"/>
  <c r="AC64" i="4"/>
  <c r="AC60" i="4"/>
  <c r="AC56" i="4"/>
  <c r="AC52" i="4"/>
  <c r="AC48" i="4"/>
  <c r="AC39" i="4"/>
  <c r="AC35" i="4"/>
  <c r="AC31" i="4"/>
  <c r="AC27" i="4"/>
  <c r="AC23" i="4"/>
  <c r="AC19" i="4"/>
  <c r="AC15" i="4"/>
  <c r="AC11" i="4"/>
  <c r="AC7" i="4"/>
  <c r="AC3" i="4"/>
  <c r="Q1933" i="4"/>
  <c r="Q1932" i="4"/>
  <c r="Q1931" i="4"/>
  <c r="Q1930" i="4"/>
  <c r="Q1929" i="4"/>
  <c r="Q1928" i="4"/>
  <c r="Q1927" i="4"/>
  <c r="Q1926" i="4"/>
  <c r="Q1925" i="4"/>
  <c r="Q1924" i="4"/>
  <c r="Q1923" i="4"/>
  <c r="Q1922" i="4"/>
  <c r="Q1921" i="4"/>
  <c r="Q1920" i="4"/>
  <c r="Q1919" i="4"/>
  <c r="Q1918" i="4"/>
  <c r="Q1917" i="4"/>
  <c r="Q1916" i="4"/>
  <c r="Q1915" i="4"/>
  <c r="Q1914" i="4"/>
  <c r="Q1913" i="4"/>
  <c r="Q1912" i="4"/>
  <c r="Q1911" i="4"/>
  <c r="Q1910" i="4"/>
  <c r="Q1909" i="4"/>
  <c r="Q1908" i="4"/>
  <c r="Q1907" i="4"/>
  <c r="Q1906" i="4"/>
  <c r="Q1905" i="4"/>
  <c r="Q1904" i="4"/>
  <c r="Q1903" i="4"/>
  <c r="Q1902" i="4"/>
  <c r="Q1901" i="4"/>
  <c r="Q1900" i="4"/>
  <c r="Q1899" i="4"/>
  <c r="Q1898" i="4"/>
  <c r="Q1897" i="4"/>
  <c r="Q1896" i="4"/>
  <c r="Q1895" i="4"/>
  <c r="Q1894" i="4"/>
  <c r="Q1893" i="4"/>
  <c r="Q1892" i="4"/>
  <c r="Q1891" i="4"/>
  <c r="Q1890" i="4"/>
  <c r="Q1889" i="4"/>
  <c r="Q1888" i="4"/>
  <c r="Q1887" i="4"/>
  <c r="Q1886" i="4"/>
  <c r="Q1885" i="4"/>
  <c r="Q1884" i="4"/>
  <c r="Q1883" i="4"/>
  <c r="Q1882" i="4"/>
  <c r="Q1881" i="4"/>
  <c r="Q1880" i="4"/>
  <c r="Q1879" i="4"/>
  <c r="Q1878" i="4"/>
  <c r="Q1877" i="4"/>
  <c r="Q1876" i="4"/>
  <c r="Q1875" i="4"/>
  <c r="Q1874" i="4"/>
  <c r="Q1873" i="4"/>
  <c r="Q1872" i="4"/>
  <c r="Q1871" i="4"/>
  <c r="Q1870" i="4"/>
  <c r="Q1869" i="4"/>
  <c r="Q1868" i="4"/>
  <c r="Q1867" i="4"/>
  <c r="Q1866" i="4"/>
  <c r="Q1865" i="4"/>
  <c r="Q1864" i="4"/>
  <c r="Q1863" i="4"/>
  <c r="Q1862" i="4"/>
  <c r="Q1861" i="4"/>
  <c r="Q1860" i="4"/>
  <c r="Q1859" i="4"/>
  <c r="Q1858" i="4"/>
  <c r="Q1857" i="4"/>
  <c r="Q1856" i="4"/>
  <c r="Q1855" i="4"/>
  <c r="Q1854" i="4"/>
  <c r="Q1853" i="4"/>
  <c r="Q1852" i="4"/>
  <c r="Q1851" i="4"/>
  <c r="Q1850" i="4"/>
  <c r="Q1849" i="4"/>
  <c r="Q1848" i="4"/>
  <c r="Q1847" i="4"/>
  <c r="Q1846" i="4"/>
  <c r="Q1845" i="4"/>
  <c r="Q1844" i="4"/>
  <c r="Q1843" i="4"/>
  <c r="Q1842" i="4"/>
  <c r="Q1841" i="4"/>
  <c r="Q1840" i="4"/>
  <c r="Q1839" i="4"/>
  <c r="Q1838" i="4"/>
  <c r="Q1837" i="4"/>
  <c r="Q1836" i="4"/>
  <c r="Q1835" i="4"/>
  <c r="Q1834" i="4"/>
  <c r="Q1833" i="4"/>
  <c r="Q1832" i="4"/>
  <c r="Q1831" i="4"/>
  <c r="Q1830" i="4"/>
  <c r="Q1829" i="4"/>
  <c r="Q1828" i="4"/>
  <c r="Q1827" i="4"/>
  <c r="Q1826" i="4"/>
  <c r="Q1825" i="4"/>
  <c r="Q1824" i="4"/>
  <c r="Q1823" i="4"/>
  <c r="Q1822" i="4"/>
  <c r="Q1821" i="4"/>
  <c r="Q1820" i="4"/>
  <c r="Q1819" i="4"/>
  <c r="Q1818" i="4"/>
  <c r="Q1817" i="4"/>
  <c r="Q1816" i="4"/>
  <c r="Q1815" i="4"/>
  <c r="Q1814" i="4"/>
  <c r="Q1813" i="4"/>
  <c r="Q1812" i="4"/>
  <c r="Q1811" i="4"/>
  <c r="Q1810" i="4"/>
  <c r="Q1809" i="4"/>
  <c r="Q1808" i="4"/>
  <c r="Q1807" i="4"/>
  <c r="Q1806" i="4"/>
  <c r="Q1805" i="4"/>
  <c r="Q1804" i="4"/>
  <c r="Q1803" i="4"/>
  <c r="Q1802" i="4"/>
  <c r="Q1801" i="4"/>
  <c r="Q1800" i="4"/>
  <c r="Q1799" i="4"/>
  <c r="Q1798" i="4"/>
  <c r="Q1797" i="4"/>
  <c r="Q1796" i="4"/>
  <c r="Q1795" i="4"/>
  <c r="Q1794" i="4"/>
  <c r="Q1793" i="4"/>
  <c r="Q1792" i="4"/>
  <c r="Q1791" i="4"/>
  <c r="Q1790" i="4"/>
  <c r="Q1789" i="4"/>
  <c r="Q1788" i="4"/>
  <c r="Q1787" i="4"/>
  <c r="Q1786" i="4"/>
  <c r="Q1785" i="4"/>
  <c r="Q1784" i="4"/>
  <c r="Q1783" i="4"/>
  <c r="Q1782" i="4"/>
  <c r="Q1781" i="4"/>
  <c r="Q1780" i="4"/>
  <c r="Q1779" i="4"/>
  <c r="Q1778" i="4"/>
  <c r="Q1777" i="4"/>
  <c r="Q1776" i="4"/>
  <c r="Q1775" i="4"/>
  <c r="Q1774" i="4"/>
  <c r="Q1773" i="4"/>
  <c r="Q1772" i="4"/>
  <c r="Q1771" i="4"/>
  <c r="Q1770" i="4"/>
  <c r="Q1769" i="4"/>
  <c r="Q1768" i="4"/>
  <c r="Q1767" i="4"/>
  <c r="Q1766" i="4"/>
  <c r="Q1765" i="4"/>
  <c r="Q1764" i="4"/>
  <c r="Q1763" i="4"/>
  <c r="Q1762" i="4"/>
  <c r="Q1761" i="4"/>
  <c r="Q1760" i="4"/>
  <c r="Q1759" i="4"/>
  <c r="Q1758" i="4"/>
  <c r="Q1757" i="4"/>
  <c r="Q1756" i="4"/>
  <c r="Q1755" i="4"/>
  <c r="Q1754" i="4"/>
  <c r="Q1753" i="4"/>
  <c r="Q1752" i="4"/>
  <c r="Q1751" i="4"/>
  <c r="Q1750" i="4"/>
  <c r="Q1749" i="4"/>
  <c r="Q1748" i="4"/>
  <c r="Q1747" i="4"/>
  <c r="Q1746" i="4"/>
  <c r="Q1745" i="4"/>
  <c r="Q1744" i="4"/>
  <c r="Q1743" i="4"/>
  <c r="Q1742" i="4"/>
  <c r="Q1741" i="4"/>
  <c r="Q1740" i="4"/>
  <c r="Q1739" i="4"/>
  <c r="Q1738" i="4"/>
  <c r="Q1737" i="4"/>
  <c r="Q1736" i="4"/>
  <c r="Q1735" i="4"/>
  <c r="Q1734" i="4"/>
  <c r="Q1733" i="4"/>
  <c r="Q1732" i="4"/>
  <c r="Q1731" i="4"/>
  <c r="Q1730" i="4"/>
  <c r="Q1729" i="4"/>
  <c r="Q1728" i="4"/>
  <c r="Q1727" i="4"/>
  <c r="Q1726" i="4"/>
  <c r="Q1725" i="4"/>
  <c r="Q1724" i="4"/>
  <c r="Q1723" i="4"/>
  <c r="Q1722" i="4"/>
  <c r="Q1721" i="4"/>
  <c r="Q1720" i="4"/>
  <c r="Q1719" i="4"/>
  <c r="Q1718" i="4"/>
  <c r="Q1717" i="4"/>
  <c r="Q1716" i="4"/>
  <c r="Q1715" i="4"/>
  <c r="Q1714" i="4"/>
  <c r="Q1713" i="4"/>
  <c r="Q1712" i="4"/>
  <c r="Q1711" i="4"/>
  <c r="Q1710" i="4"/>
  <c r="Q1709" i="4"/>
  <c r="Q1708" i="4"/>
  <c r="Q1707" i="4"/>
  <c r="Q1706" i="4"/>
  <c r="Q1705" i="4"/>
  <c r="Q1704" i="4"/>
  <c r="Q1703" i="4"/>
  <c r="Q1702" i="4"/>
  <c r="Q1701" i="4"/>
  <c r="Q1700" i="4"/>
  <c r="Q1699" i="4"/>
  <c r="Q1698" i="4"/>
  <c r="Q1697" i="4"/>
  <c r="Q1696" i="4"/>
  <c r="Q1695" i="4"/>
  <c r="Q1694" i="4"/>
  <c r="Q1693" i="4"/>
  <c r="Q1692" i="4"/>
  <c r="Q1691" i="4"/>
  <c r="Q1690" i="4"/>
  <c r="Q1689" i="4"/>
  <c r="Q1688" i="4"/>
  <c r="Q1687" i="4"/>
  <c r="Q1686" i="4"/>
  <c r="Q1685" i="4"/>
  <c r="Q1684" i="4"/>
  <c r="Q1683" i="4"/>
  <c r="Q1682" i="4"/>
  <c r="Q1681" i="4"/>
  <c r="Q1680" i="4"/>
  <c r="Q1679" i="4"/>
  <c r="Q1678" i="4"/>
  <c r="Q1677" i="4"/>
  <c r="Q1676" i="4"/>
  <c r="Q1675" i="4"/>
  <c r="Q1674" i="4"/>
  <c r="Q1673" i="4"/>
  <c r="Q1672" i="4"/>
  <c r="Q1671" i="4"/>
  <c r="Q1670" i="4"/>
  <c r="Q1669" i="4"/>
  <c r="Q1668" i="4"/>
  <c r="Q1667" i="4"/>
  <c r="Q1666" i="4"/>
  <c r="Q1665" i="4"/>
  <c r="Q1664" i="4"/>
  <c r="Q1663" i="4"/>
  <c r="Q1662" i="4"/>
  <c r="Q1661" i="4"/>
  <c r="Q1660" i="4"/>
  <c r="Q1659" i="4"/>
  <c r="Q1658" i="4"/>
  <c r="Q1657" i="4"/>
  <c r="Q1656" i="4"/>
  <c r="Q1655" i="4"/>
  <c r="Q1654" i="4"/>
  <c r="Q1653" i="4"/>
  <c r="Q1652" i="4"/>
  <c r="Q1651" i="4"/>
  <c r="Q1650" i="4"/>
  <c r="Q1649" i="4"/>
  <c r="Q1648" i="4"/>
  <c r="Q1647" i="4"/>
  <c r="Q1646" i="4"/>
  <c r="Q1645" i="4"/>
  <c r="Q1644" i="4"/>
  <c r="Q1643" i="4"/>
  <c r="Q1642" i="4"/>
  <c r="Q1641" i="4"/>
  <c r="Q1640" i="4"/>
  <c r="Q1639" i="4"/>
  <c r="Q1638" i="4"/>
  <c r="Q1637" i="4"/>
  <c r="Q1636" i="4"/>
  <c r="Q1635" i="4"/>
  <c r="Q1634" i="4"/>
  <c r="Q1633" i="4"/>
  <c r="Q1632" i="4"/>
  <c r="Q1631" i="4"/>
  <c r="Q1630" i="4"/>
  <c r="Q1629" i="4"/>
  <c r="Q1628" i="4"/>
  <c r="Q1627" i="4"/>
  <c r="Q1626" i="4"/>
  <c r="Q1625" i="4"/>
  <c r="Q1624" i="4"/>
  <c r="Q1623" i="4"/>
  <c r="Q1622" i="4"/>
  <c r="Q1621" i="4"/>
  <c r="Q1620" i="4"/>
  <c r="Q1619" i="4"/>
  <c r="Q1618" i="4"/>
  <c r="Q1617" i="4"/>
  <c r="Q1616" i="4"/>
  <c r="Q1615" i="4"/>
  <c r="Q1614" i="4"/>
  <c r="Q1613" i="4"/>
  <c r="Q1612" i="4"/>
  <c r="Q1611" i="4"/>
  <c r="Q1610" i="4"/>
  <c r="Q1609" i="4"/>
  <c r="Q1608" i="4"/>
  <c r="Q1607" i="4"/>
  <c r="Q1606" i="4"/>
  <c r="Q1605" i="4"/>
  <c r="Q1604" i="4"/>
  <c r="Q1603" i="4"/>
  <c r="Q1602" i="4"/>
  <c r="Q1601" i="4"/>
  <c r="Q1600" i="4"/>
  <c r="Q1599" i="4"/>
  <c r="Q1598" i="4"/>
  <c r="Q1597" i="4"/>
  <c r="Q1596" i="4"/>
  <c r="Q1595" i="4"/>
  <c r="Q1594" i="4"/>
  <c r="Q1593" i="4"/>
  <c r="Q1592" i="4"/>
  <c r="Q1591" i="4"/>
  <c r="Q1590" i="4"/>
  <c r="Q1589" i="4"/>
  <c r="Q1588" i="4"/>
  <c r="Q1587" i="4"/>
  <c r="Q1586" i="4"/>
  <c r="Q1585" i="4"/>
  <c r="Q1584" i="4"/>
  <c r="Q1583" i="4"/>
  <c r="Q1582" i="4"/>
  <c r="Q1581" i="4"/>
  <c r="Q1580" i="4"/>
  <c r="Q1579" i="4"/>
  <c r="Q1578" i="4"/>
  <c r="Q1577" i="4"/>
  <c r="Q1576" i="4"/>
  <c r="Q1575" i="4"/>
  <c r="Q1574" i="4"/>
  <c r="Q1573" i="4"/>
  <c r="Q1572" i="4"/>
  <c r="Q1571" i="4"/>
  <c r="Q1570" i="4"/>
  <c r="Q1569" i="4"/>
  <c r="Q1568" i="4"/>
  <c r="Q1567" i="4"/>
  <c r="Q1566" i="4"/>
  <c r="Q1565" i="4"/>
  <c r="Q1564" i="4"/>
  <c r="Q1563" i="4"/>
  <c r="Q1562" i="4"/>
  <c r="Q1561" i="4"/>
  <c r="Q1560" i="4"/>
  <c r="Q1559" i="4"/>
  <c r="Q1558" i="4"/>
  <c r="Q1557" i="4"/>
  <c r="Q1556" i="4"/>
  <c r="Q1555" i="4"/>
  <c r="Q1554" i="4"/>
  <c r="Q1553" i="4"/>
  <c r="Q1552" i="4"/>
  <c r="Q1551" i="4"/>
  <c r="Q1550" i="4"/>
  <c r="Q1549" i="4"/>
  <c r="Q1548" i="4"/>
  <c r="Q1547" i="4"/>
  <c r="Q1546" i="4"/>
  <c r="Q1545" i="4"/>
  <c r="Q1544" i="4"/>
  <c r="Q1543" i="4"/>
  <c r="Q1542" i="4"/>
  <c r="Q1541" i="4"/>
  <c r="Q1540" i="4"/>
  <c r="Q1539" i="4"/>
  <c r="Q1538" i="4"/>
  <c r="Q1537" i="4"/>
  <c r="Q1536" i="4"/>
  <c r="Q1535" i="4"/>
  <c r="Q1534" i="4"/>
  <c r="Q1533" i="4"/>
  <c r="Q1532" i="4"/>
  <c r="Q1531" i="4"/>
  <c r="Q1530" i="4"/>
  <c r="Q1529" i="4"/>
  <c r="Q1528" i="4"/>
  <c r="Q1527" i="4"/>
  <c r="Q1526" i="4"/>
  <c r="Q1525" i="4"/>
  <c r="Q1524" i="4"/>
  <c r="Q1523" i="4"/>
  <c r="Q1522" i="4"/>
  <c r="Q1521" i="4"/>
  <c r="Q1520" i="4"/>
  <c r="Q1519" i="4"/>
  <c r="Q1518" i="4"/>
  <c r="Q1517" i="4"/>
  <c r="Q1516" i="4"/>
  <c r="Q1515" i="4"/>
  <c r="Q1514" i="4"/>
  <c r="Q1513" i="4"/>
  <c r="Q1512" i="4"/>
  <c r="Q1511" i="4"/>
  <c r="Q1510" i="4"/>
  <c r="Q1509" i="4"/>
  <c r="Q1508" i="4"/>
  <c r="Q1507" i="4"/>
  <c r="Q1506" i="4"/>
  <c r="Q1505" i="4"/>
  <c r="Q1504" i="4"/>
  <c r="Q1503" i="4"/>
  <c r="Q1502" i="4"/>
  <c r="Q1501" i="4"/>
  <c r="Q1500" i="4"/>
  <c r="Q1499" i="4"/>
  <c r="Q1498" i="4"/>
  <c r="Q1497" i="4"/>
  <c r="Q1496" i="4"/>
  <c r="Q1495" i="4"/>
  <c r="Q1494" i="4"/>
  <c r="Q1493" i="4"/>
  <c r="Q1492" i="4"/>
  <c r="Q1491" i="4"/>
  <c r="Q1490" i="4"/>
  <c r="Q1489" i="4"/>
  <c r="Q1488" i="4"/>
  <c r="Q1487" i="4"/>
  <c r="Q1486" i="4"/>
  <c r="Q1485" i="4"/>
  <c r="Q1484" i="4"/>
  <c r="Q1483" i="4"/>
  <c r="Q1482" i="4"/>
  <c r="Q1481" i="4"/>
  <c r="Q1480" i="4"/>
  <c r="Q1479" i="4"/>
  <c r="Q1478" i="4"/>
  <c r="Q1477" i="4"/>
  <c r="Q1476" i="4"/>
  <c r="Q1475" i="4"/>
  <c r="Q1474" i="4"/>
  <c r="Q1473" i="4"/>
  <c r="Q1472" i="4"/>
  <c r="Q1471" i="4"/>
  <c r="Q1470" i="4"/>
  <c r="Q1469" i="4"/>
  <c r="Q1468" i="4"/>
  <c r="Q1467" i="4"/>
  <c r="Q1466" i="4"/>
  <c r="Q1465" i="4"/>
  <c r="Q1464" i="4"/>
  <c r="Q1463" i="4"/>
  <c r="Q1462" i="4"/>
  <c r="Q1461" i="4"/>
  <c r="Q1460" i="4"/>
  <c r="Q1459" i="4"/>
  <c r="Q1458" i="4"/>
  <c r="Q1457" i="4"/>
  <c r="Q1456" i="4"/>
  <c r="Q1455" i="4"/>
  <c r="Q1454" i="4"/>
  <c r="Q1453" i="4"/>
  <c r="Q1452" i="4"/>
  <c r="Q1451" i="4"/>
  <c r="Q1450" i="4"/>
  <c r="Q1449" i="4"/>
  <c r="Q1448" i="4"/>
  <c r="Q1447" i="4"/>
  <c r="Q1446" i="4"/>
  <c r="Q1445" i="4"/>
  <c r="Q1444" i="4"/>
  <c r="Q1443" i="4"/>
  <c r="Q1442" i="4"/>
  <c r="Q1441" i="4"/>
  <c r="Q1440" i="4"/>
  <c r="Q1439" i="4"/>
  <c r="Q1438" i="4"/>
  <c r="Q1437" i="4"/>
  <c r="Q1436" i="4"/>
  <c r="Q1435" i="4"/>
  <c r="Q1434" i="4"/>
  <c r="Q1433" i="4"/>
  <c r="Q1432" i="4"/>
  <c r="Q1431" i="4"/>
  <c r="Q1430" i="4"/>
  <c r="Q1429" i="4"/>
  <c r="Q1428" i="4"/>
  <c r="Q1427" i="4"/>
  <c r="Q1426" i="4"/>
  <c r="Q1425" i="4"/>
  <c r="Q1424" i="4"/>
  <c r="Q1423" i="4"/>
  <c r="Q1422" i="4"/>
  <c r="Q1421" i="4"/>
  <c r="Q1420" i="4"/>
  <c r="Q1419" i="4"/>
  <c r="Q1418" i="4"/>
  <c r="Q1417" i="4"/>
  <c r="Q1416" i="4"/>
  <c r="Q1415" i="4"/>
  <c r="Q1414" i="4"/>
  <c r="Q1413" i="4"/>
  <c r="Q1412" i="4"/>
  <c r="Q1411" i="4"/>
  <c r="Q1410" i="4"/>
  <c r="Q1409" i="4"/>
  <c r="Q1408" i="4"/>
  <c r="Q1407" i="4"/>
  <c r="Q1406" i="4"/>
  <c r="Q1405" i="4"/>
  <c r="Q1404" i="4"/>
  <c r="Q1403" i="4"/>
  <c r="Q1402" i="4"/>
  <c r="Q1401" i="4"/>
  <c r="Q1400" i="4"/>
  <c r="Q1399" i="4"/>
  <c r="Q1398" i="4"/>
  <c r="Q1397" i="4"/>
  <c r="Q1396" i="4"/>
  <c r="Q1395" i="4"/>
  <c r="Q1394" i="4"/>
  <c r="Q1393" i="4"/>
  <c r="Q1392" i="4"/>
  <c r="Q1391" i="4"/>
  <c r="Q1390" i="4"/>
  <c r="Q1389" i="4"/>
  <c r="Q1388" i="4"/>
  <c r="Q1387" i="4"/>
  <c r="Q1386" i="4"/>
  <c r="Q1385" i="4"/>
  <c r="Q1384" i="4"/>
  <c r="Q1383" i="4"/>
  <c r="Q1382" i="4"/>
  <c r="Q1381" i="4"/>
  <c r="Q1380" i="4"/>
  <c r="Q1379" i="4"/>
  <c r="Q1378" i="4"/>
  <c r="Q1377" i="4"/>
  <c r="Q1376" i="4"/>
  <c r="Q1375" i="4"/>
  <c r="Q1374" i="4"/>
  <c r="Q1373" i="4"/>
  <c r="Q1372" i="4"/>
  <c r="Q1371" i="4"/>
  <c r="Q1370" i="4"/>
  <c r="Q1369" i="4"/>
  <c r="Q1368" i="4"/>
  <c r="Q1367" i="4"/>
  <c r="Q1366" i="4"/>
  <c r="Q1365" i="4"/>
  <c r="Q1364" i="4"/>
  <c r="Q1363" i="4"/>
  <c r="Q1362" i="4"/>
  <c r="Q1361" i="4"/>
  <c r="Q1360" i="4"/>
  <c r="Q1359" i="4"/>
  <c r="Q1358" i="4"/>
  <c r="Q1357" i="4"/>
  <c r="Q1356" i="4"/>
  <c r="Q1355" i="4"/>
  <c r="Q1354" i="4"/>
  <c r="Q1353" i="4"/>
  <c r="Q1352" i="4"/>
  <c r="Q1351" i="4"/>
  <c r="Q1350" i="4"/>
  <c r="Q1349" i="4"/>
  <c r="Q1348" i="4"/>
  <c r="Q1347" i="4"/>
  <c r="Q1346" i="4"/>
  <c r="Q1345" i="4"/>
  <c r="Q1344" i="4"/>
  <c r="Q1343" i="4"/>
  <c r="Q1342" i="4"/>
  <c r="Q1341" i="4"/>
  <c r="Q1340" i="4"/>
  <c r="Q1339" i="4"/>
  <c r="Q1338" i="4"/>
  <c r="Q1337" i="4"/>
  <c r="Q1336" i="4"/>
  <c r="Q1335" i="4"/>
  <c r="Q1334" i="4"/>
  <c r="Q1333" i="4"/>
  <c r="Q1332" i="4"/>
  <c r="Q1331" i="4"/>
  <c r="Q1330" i="4"/>
  <c r="Q1329" i="4"/>
  <c r="Q1328" i="4"/>
  <c r="Q1327" i="4"/>
  <c r="Q1326" i="4"/>
  <c r="Q1325" i="4"/>
  <c r="Q1324" i="4"/>
  <c r="Q1323" i="4"/>
  <c r="Q1322" i="4"/>
  <c r="Q1321" i="4"/>
  <c r="Q1320" i="4"/>
  <c r="Q1319" i="4"/>
  <c r="Q1318" i="4"/>
  <c r="Q1317" i="4"/>
  <c r="Q1316" i="4"/>
  <c r="Q1315" i="4"/>
  <c r="Q1314" i="4"/>
  <c r="Q1313" i="4"/>
  <c r="Q1312" i="4"/>
  <c r="Q1311" i="4"/>
  <c r="Q1310" i="4"/>
  <c r="Q1309" i="4"/>
  <c r="Q1308" i="4"/>
  <c r="Q1307" i="4"/>
  <c r="Q1306" i="4"/>
  <c r="Q1305" i="4"/>
  <c r="Q1304" i="4"/>
  <c r="Q1303" i="4"/>
  <c r="Q1302" i="4"/>
  <c r="Q1301" i="4"/>
  <c r="Q1300" i="4"/>
  <c r="Q1299" i="4"/>
  <c r="Q1298" i="4"/>
  <c r="Q1297" i="4"/>
  <c r="Q1296" i="4"/>
  <c r="Q1295" i="4"/>
  <c r="Q1294" i="4"/>
  <c r="Q1293" i="4"/>
  <c r="Q1292" i="4"/>
  <c r="Q1291" i="4"/>
  <c r="Q1290" i="4"/>
  <c r="Q1289" i="4"/>
  <c r="Q1288" i="4"/>
  <c r="Q1287" i="4"/>
  <c r="Q1286" i="4"/>
  <c r="Q1285" i="4"/>
  <c r="Q1284" i="4"/>
  <c r="Q1283" i="4"/>
  <c r="Q1282" i="4"/>
  <c r="Q1281" i="4"/>
  <c r="Q1280" i="4"/>
  <c r="Q1279" i="4"/>
  <c r="Q1278" i="4"/>
  <c r="Q1277" i="4"/>
  <c r="Q1276" i="4"/>
  <c r="Q1275" i="4"/>
  <c r="Q1274" i="4"/>
  <c r="Q1273" i="4"/>
  <c r="Q1272" i="4"/>
  <c r="Q1271" i="4"/>
  <c r="Q1270" i="4"/>
  <c r="Q1269" i="4"/>
  <c r="Q1268" i="4"/>
  <c r="Q1267" i="4"/>
  <c r="Q1266" i="4"/>
  <c r="Q1265" i="4"/>
  <c r="Q1264" i="4"/>
  <c r="Q1263" i="4"/>
  <c r="Q1262" i="4"/>
  <c r="Q1261" i="4"/>
  <c r="Q1260" i="4"/>
  <c r="Q1259" i="4"/>
  <c r="Q1258" i="4"/>
  <c r="Q1257" i="4"/>
  <c r="Q1256" i="4"/>
  <c r="Q1255" i="4"/>
  <c r="Q1254" i="4"/>
  <c r="Q1253" i="4"/>
  <c r="Q1252" i="4"/>
  <c r="Q1251" i="4"/>
  <c r="Q1250" i="4"/>
  <c r="Q1249" i="4"/>
  <c r="Q1248" i="4"/>
  <c r="Q1247" i="4"/>
  <c r="Q1246" i="4"/>
  <c r="Q1245" i="4"/>
  <c r="Q1244" i="4"/>
  <c r="Q1243" i="4"/>
  <c r="Q1242" i="4"/>
  <c r="Q1241" i="4"/>
  <c r="Q1240" i="4"/>
  <c r="Q1239" i="4"/>
  <c r="Q1238" i="4"/>
  <c r="Q1237" i="4"/>
  <c r="Q1236" i="4"/>
  <c r="Q1235" i="4"/>
  <c r="Q1234" i="4"/>
  <c r="Q1233" i="4"/>
  <c r="Q1232" i="4"/>
  <c r="Q1231" i="4"/>
  <c r="Q1230" i="4"/>
  <c r="Q1229" i="4"/>
  <c r="Q1228" i="4"/>
  <c r="Q1227" i="4"/>
  <c r="Q1226" i="4"/>
  <c r="Q1225" i="4"/>
  <c r="Q1224" i="4"/>
  <c r="Q1223" i="4"/>
  <c r="Q1222" i="4"/>
  <c r="Q1221" i="4"/>
  <c r="Q1220" i="4"/>
  <c r="Q1219" i="4"/>
  <c r="Q1218" i="4"/>
  <c r="Q1217" i="4"/>
  <c r="Q1216" i="4"/>
  <c r="Q1215" i="4"/>
  <c r="Q1214" i="4"/>
  <c r="Q1213" i="4"/>
  <c r="Q1212" i="4"/>
  <c r="Q1211" i="4"/>
  <c r="Q1210" i="4"/>
  <c r="Q1209" i="4"/>
  <c r="Q1208" i="4"/>
  <c r="Q1207" i="4"/>
  <c r="Q1206" i="4"/>
  <c r="Q1205" i="4"/>
  <c r="Q1204" i="4"/>
  <c r="Q1203" i="4"/>
  <c r="Q1202" i="4"/>
  <c r="Q1201" i="4"/>
  <c r="Q1200" i="4"/>
  <c r="Q1199" i="4"/>
  <c r="Q1198" i="4"/>
  <c r="Q1197" i="4"/>
  <c r="Q1196" i="4"/>
  <c r="Q1195" i="4"/>
  <c r="Q1194" i="4"/>
  <c r="Q1193" i="4"/>
  <c r="Q1192" i="4"/>
  <c r="Q1191" i="4"/>
  <c r="Q1190" i="4"/>
  <c r="Q1189" i="4"/>
  <c r="Q1188" i="4"/>
  <c r="Q1187" i="4"/>
  <c r="Q1186" i="4"/>
  <c r="Q1185" i="4"/>
  <c r="Q1184" i="4"/>
  <c r="Q1183" i="4"/>
  <c r="Q1182" i="4"/>
  <c r="Q1181" i="4"/>
  <c r="Q1180" i="4"/>
  <c r="Q1179" i="4"/>
  <c r="Q1178" i="4"/>
  <c r="Q1177" i="4"/>
  <c r="Q1176" i="4"/>
  <c r="Q1175" i="4"/>
  <c r="Q1174" i="4"/>
  <c r="Q1173" i="4"/>
  <c r="Q1172" i="4"/>
  <c r="Q1171" i="4"/>
  <c r="Q1170" i="4"/>
  <c r="Q1169" i="4"/>
  <c r="Q1168" i="4"/>
  <c r="Q1167" i="4"/>
  <c r="Q1166" i="4"/>
  <c r="Q1165" i="4"/>
  <c r="Q1164" i="4"/>
  <c r="Q1163" i="4"/>
  <c r="Q1162" i="4"/>
  <c r="Q1161" i="4"/>
  <c r="Q1160" i="4"/>
  <c r="Q1159" i="4"/>
  <c r="Q1158" i="4"/>
  <c r="Q1157" i="4"/>
  <c r="Q1156" i="4"/>
  <c r="Q1155" i="4"/>
  <c r="Q1154" i="4"/>
  <c r="Q1153" i="4"/>
  <c r="Q1152" i="4"/>
  <c r="Q1151" i="4"/>
  <c r="Q1150" i="4"/>
  <c r="Q1149" i="4"/>
  <c r="Q1148" i="4"/>
  <c r="Q1147" i="4"/>
  <c r="Q1146" i="4"/>
  <c r="Q1145" i="4"/>
  <c r="Q1144" i="4"/>
  <c r="Q1143" i="4"/>
  <c r="Q1142" i="4"/>
  <c r="Q1141" i="4"/>
  <c r="Q1140" i="4"/>
  <c r="Q1139" i="4"/>
  <c r="Q1138" i="4"/>
  <c r="Q1137" i="4"/>
  <c r="Q1136" i="4"/>
  <c r="Q1135" i="4"/>
  <c r="Q1134" i="4"/>
  <c r="Q1133" i="4"/>
  <c r="Q1132" i="4"/>
  <c r="Q1131" i="4"/>
  <c r="Q1130" i="4"/>
  <c r="Q1129" i="4"/>
  <c r="Q1128" i="4"/>
  <c r="Q1127" i="4"/>
  <c r="Q1126" i="4"/>
  <c r="Q1125" i="4"/>
  <c r="Q1124" i="4"/>
  <c r="Q1123" i="4"/>
  <c r="Q1122" i="4"/>
  <c r="Q1121" i="4"/>
  <c r="Q1120" i="4"/>
  <c r="Q1119" i="4"/>
  <c r="Q1118" i="4"/>
  <c r="Q1117" i="4"/>
  <c r="Q1116" i="4"/>
  <c r="Q1115" i="4"/>
  <c r="Q1114" i="4"/>
  <c r="Q1113" i="4"/>
  <c r="Q1112" i="4"/>
  <c r="Q1111" i="4"/>
  <c r="Q1110" i="4"/>
  <c r="Q1109" i="4"/>
  <c r="Q1108" i="4"/>
  <c r="Q1107" i="4"/>
  <c r="Q1106" i="4"/>
  <c r="Q1105" i="4"/>
  <c r="Q1104" i="4"/>
  <c r="Q1103" i="4"/>
  <c r="Q1102" i="4"/>
  <c r="Q1101" i="4"/>
  <c r="Q1100" i="4"/>
  <c r="Q1099" i="4"/>
  <c r="Q1098" i="4"/>
  <c r="Q1097" i="4"/>
  <c r="Q1096" i="4"/>
  <c r="Q1095" i="4"/>
  <c r="Q1094" i="4"/>
  <c r="Q1093" i="4"/>
  <c r="Q1092" i="4"/>
  <c r="Q1091" i="4"/>
  <c r="Q1090" i="4"/>
  <c r="Q1089" i="4"/>
  <c r="Q1088" i="4"/>
  <c r="Q1087" i="4"/>
  <c r="Q1086" i="4"/>
  <c r="Q1085" i="4"/>
  <c r="Q1084" i="4"/>
  <c r="Q1083" i="4"/>
  <c r="Q1082" i="4"/>
  <c r="Q1081" i="4"/>
  <c r="Q1080" i="4"/>
  <c r="Q1079" i="4"/>
  <c r="Q1078" i="4"/>
  <c r="Q1077" i="4"/>
  <c r="Q1076" i="4"/>
  <c r="Q1075" i="4"/>
  <c r="Q1074" i="4"/>
  <c r="Q1073" i="4"/>
  <c r="Q1072" i="4"/>
  <c r="Q1071" i="4"/>
  <c r="Q1070" i="4"/>
  <c r="Q1069" i="4"/>
  <c r="Q1068" i="4"/>
  <c r="Q1067" i="4"/>
  <c r="Q1066" i="4"/>
  <c r="Q1065" i="4"/>
  <c r="Q1064" i="4"/>
  <c r="Q1063" i="4"/>
  <c r="Q1062" i="4"/>
  <c r="Q1061" i="4"/>
  <c r="Q1060" i="4"/>
  <c r="Q1059" i="4"/>
  <c r="Q1058" i="4"/>
  <c r="Q1057" i="4"/>
  <c r="Q1056" i="4"/>
  <c r="Q1055" i="4"/>
  <c r="Q1054" i="4"/>
  <c r="Q1053" i="4"/>
  <c r="Q1052" i="4"/>
  <c r="Q1051" i="4"/>
  <c r="Q1050" i="4"/>
  <c r="Q1049" i="4"/>
  <c r="Q1048" i="4"/>
  <c r="Q1047" i="4"/>
  <c r="Q1046" i="4"/>
  <c r="Q1045" i="4"/>
  <c r="Q1044" i="4"/>
  <c r="Q1043" i="4"/>
  <c r="Q1042" i="4"/>
  <c r="Q1041" i="4"/>
  <c r="Q1040" i="4"/>
  <c r="Q1039" i="4"/>
  <c r="Q1038" i="4"/>
  <c r="Q1037" i="4"/>
  <c r="Q1036" i="4"/>
  <c r="Q1035" i="4"/>
  <c r="Q1034" i="4"/>
  <c r="Q1033" i="4"/>
  <c r="Q1032" i="4"/>
  <c r="Q1031" i="4"/>
  <c r="Q1030" i="4"/>
  <c r="Q1029" i="4"/>
  <c r="Q1028" i="4"/>
  <c r="Q1027" i="4"/>
  <c r="Q1026" i="4"/>
  <c r="Q1025" i="4"/>
  <c r="Q1024" i="4"/>
  <c r="Q1023" i="4"/>
  <c r="Q1022" i="4"/>
  <c r="Q1021" i="4"/>
  <c r="Q1020" i="4"/>
  <c r="Q1019" i="4"/>
  <c r="Q1018" i="4"/>
  <c r="Q1017" i="4"/>
  <c r="Q1016" i="4"/>
  <c r="Q1015" i="4"/>
  <c r="Q1014" i="4"/>
  <c r="Q1013" i="4"/>
  <c r="Q1012" i="4"/>
  <c r="Q1011" i="4"/>
  <c r="Q1010" i="4"/>
  <c r="Q1009" i="4"/>
  <c r="Q1008" i="4"/>
  <c r="Q1007" i="4"/>
  <c r="Q1006" i="4"/>
  <c r="Q1005" i="4"/>
  <c r="Q1004" i="4"/>
  <c r="Q1003" i="4"/>
  <c r="Q1002" i="4"/>
  <c r="Q1001" i="4"/>
  <c r="Q1000" i="4"/>
  <c r="Q999" i="4"/>
  <c r="Q998" i="4"/>
  <c r="Q997" i="4"/>
  <c r="Q996" i="4"/>
  <c r="Q995" i="4"/>
  <c r="Q994" i="4"/>
  <c r="Q993" i="4"/>
  <c r="Q992" i="4"/>
  <c r="Q991" i="4"/>
  <c r="Q990" i="4"/>
  <c r="Q989" i="4"/>
  <c r="Q988" i="4"/>
  <c r="Q987" i="4"/>
  <c r="Q986" i="4"/>
  <c r="Q985" i="4"/>
  <c r="Q984" i="4"/>
  <c r="Q983" i="4"/>
  <c r="Q982" i="4"/>
  <c r="Q981" i="4"/>
  <c r="Q980" i="4"/>
  <c r="Q979" i="4"/>
  <c r="Q978" i="4"/>
  <c r="Q977" i="4"/>
  <c r="Q976" i="4"/>
  <c r="Q975" i="4"/>
  <c r="Q974" i="4"/>
  <c r="Q973" i="4"/>
  <c r="Q972" i="4"/>
  <c r="Q971" i="4"/>
  <c r="Q970" i="4"/>
  <c r="Q969" i="4"/>
  <c r="Q968" i="4"/>
  <c r="Q967" i="4"/>
  <c r="Q966" i="4"/>
  <c r="Q965" i="4"/>
  <c r="Q964" i="4"/>
  <c r="Q963" i="4"/>
  <c r="Q962" i="4"/>
  <c r="Q961" i="4"/>
  <c r="Q960" i="4"/>
  <c r="Q959" i="4"/>
  <c r="Q958" i="4"/>
  <c r="Q957" i="4"/>
  <c r="Q956" i="4"/>
  <c r="Q955" i="4"/>
  <c r="Q954" i="4"/>
  <c r="Q953" i="4"/>
  <c r="Q952" i="4"/>
  <c r="Q951" i="4"/>
  <c r="Q950" i="4"/>
  <c r="Q949" i="4"/>
  <c r="Q948" i="4"/>
  <c r="Q947" i="4"/>
  <c r="Q946" i="4"/>
  <c r="Q945" i="4"/>
  <c r="Q944" i="4"/>
  <c r="Q943" i="4"/>
  <c r="Q942" i="4"/>
  <c r="Q941" i="4"/>
  <c r="Q940" i="4"/>
  <c r="Q939" i="4"/>
  <c r="Q938" i="4"/>
  <c r="Q937" i="4"/>
  <c r="Q936" i="4"/>
  <c r="Q935" i="4"/>
  <c r="Q934" i="4"/>
  <c r="Q933" i="4"/>
  <c r="Q932" i="4"/>
  <c r="Q931" i="4"/>
  <c r="Q930" i="4"/>
  <c r="Q929" i="4"/>
  <c r="Q928" i="4"/>
  <c r="Q927" i="4"/>
  <c r="Q926" i="4"/>
  <c r="Q925" i="4"/>
  <c r="Q924" i="4"/>
  <c r="Q923" i="4"/>
  <c r="Q922" i="4"/>
  <c r="Q921" i="4"/>
  <c r="Q920" i="4"/>
  <c r="Q919" i="4"/>
  <c r="Q918" i="4"/>
  <c r="Q917" i="4"/>
  <c r="Q916" i="4"/>
  <c r="Q915" i="4"/>
  <c r="Q914" i="4"/>
  <c r="Q913" i="4"/>
  <c r="Q912" i="4"/>
  <c r="Q911" i="4"/>
  <c r="Q910" i="4"/>
  <c r="Q909" i="4"/>
  <c r="Q908" i="4"/>
  <c r="Q907" i="4"/>
  <c r="Q906" i="4"/>
  <c r="Q905" i="4"/>
  <c r="Q904" i="4"/>
  <c r="Q903" i="4"/>
  <c r="Q902" i="4"/>
  <c r="Q901" i="4"/>
  <c r="Q900" i="4"/>
  <c r="Q899" i="4"/>
  <c r="Q898" i="4"/>
  <c r="Q897" i="4"/>
  <c r="Q896" i="4"/>
  <c r="Q895" i="4"/>
  <c r="Q894" i="4"/>
  <c r="Q893" i="4"/>
  <c r="Q892" i="4"/>
  <c r="Q891" i="4"/>
  <c r="Q890" i="4"/>
  <c r="Q889" i="4"/>
  <c r="Q888" i="4"/>
  <c r="Q887" i="4"/>
  <c r="Q886" i="4"/>
  <c r="Q885" i="4"/>
  <c r="Q884" i="4"/>
  <c r="Q883" i="4"/>
  <c r="Q882" i="4"/>
  <c r="Q881" i="4"/>
  <c r="Q880" i="4"/>
  <c r="Q879" i="4"/>
  <c r="Q878" i="4"/>
  <c r="Q877" i="4"/>
  <c r="Q876" i="4"/>
  <c r="Q875" i="4"/>
  <c r="Q874" i="4"/>
  <c r="Q873" i="4"/>
  <c r="Q872" i="4"/>
  <c r="Q871" i="4"/>
  <c r="Q870" i="4"/>
  <c r="Q869" i="4"/>
  <c r="Q868" i="4"/>
  <c r="Q867" i="4"/>
  <c r="Q866" i="4"/>
  <c r="Q865" i="4"/>
  <c r="Q864" i="4"/>
  <c r="Q863" i="4"/>
  <c r="Q862" i="4"/>
  <c r="Q861" i="4"/>
  <c r="Q860" i="4"/>
  <c r="Q859" i="4"/>
  <c r="Q858" i="4"/>
  <c r="Q857" i="4"/>
  <c r="Q856" i="4"/>
  <c r="Q855" i="4"/>
  <c r="Q854" i="4"/>
  <c r="Q853" i="4"/>
  <c r="Q852" i="4"/>
  <c r="Q851" i="4"/>
  <c r="Q850" i="4"/>
  <c r="Q849" i="4"/>
  <c r="Q848" i="4"/>
  <c r="Q847" i="4"/>
  <c r="Q846" i="4"/>
  <c r="Q845" i="4"/>
  <c r="Q844" i="4"/>
  <c r="Q843" i="4"/>
  <c r="Q842" i="4"/>
  <c r="Q841" i="4"/>
  <c r="Q840" i="4"/>
  <c r="Q839" i="4"/>
  <c r="Q838" i="4"/>
  <c r="Q837" i="4"/>
  <c r="Q836" i="4"/>
  <c r="Q835" i="4"/>
  <c r="Q834" i="4"/>
  <c r="Q833" i="4"/>
  <c r="Q832" i="4"/>
  <c r="Q831" i="4"/>
  <c r="Q830" i="4"/>
  <c r="Q829" i="4"/>
  <c r="Q828" i="4"/>
  <c r="Q827" i="4"/>
  <c r="Q826" i="4"/>
  <c r="Q825" i="4"/>
  <c r="Q824" i="4"/>
  <c r="Q823" i="4"/>
  <c r="Q822" i="4"/>
  <c r="Q821" i="4"/>
  <c r="Q820" i="4"/>
  <c r="Q819" i="4"/>
  <c r="Q818" i="4"/>
  <c r="Q817" i="4"/>
  <c r="Q816" i="4"/>
  <c r="Q815" i="4"/>
  <c r="Q814" i="4"/>
  <c r="Q813" i="4"/>
  <c r="Q812" i="4"/>
  <c r="Q811" i="4"/>
  <c r="Q810" i="4"/>
  <c r="Q809" i="4"/>
  <c r="Q808" i="4"/>
  <c r="Q807" i="4"/>
  <c r="Q806" i="4"/>
  <c r="Q805" i="4"/>
  <c r="Q804" i="4"/>
  <c r="Q803" i="4"/>
  <c r="Q802" i="4"/>
  <c r="Q801" i="4"/>
  <c r="Q800" i="4"/>
  <c r="Q799" i="4"/>
  <c r="Q798" i="4"/>
  <c r="Q797" i="4"/>
  <c r="Q796" i="4"/>
  <c r="Q795" i="4"/>
  <c r="Q794" i="4"/>
  <c r="Q793" i="4"/>
  <c r="Q792" i="4"/>
  <c r="Q791" i="4"/>
  <c r="Q790" i="4"/>
  <c r="Q789" i="4"/>
  <c r="Q788" i="4"/>
  <c r="Q787" i="4"/>
  <c r="Q786" i="4"/>
  <c r="Q785" i="4"/>
  <c r="Q784" i="4"/>
  <c r="Q783" i="4"/>
  <c r="Q782" i="4"/>
  <c r="Q781" i="4"/>
  <c r="Q780" i="4"/>
  <c r="Q779" i="4"/>
  <c r="Q778" i="4"/>
  <c r="Q777" i="4"/>
  <c r="Q776" i="4"/>
  <c r="Q775" i="4"/>
  <c r="Q774" i="4"/>
  <c r="Q773" i="4"/>
  <c r="Q772" i="4"/>
  <c r="Q771" i="4"/>
  <c r="Q770" i="4"/>
  <c r="Q769" i="4"/>
  <c r="Q768" i="4"/>
  <c r="Q767" i="4"/>
  <c r="Q766" i="4"/>
  <c r="Q765" i="4"/>
  <c r="Q764" i="4"/>
  <c r="Q763" i="4"/>
  <c r="Q762" i="4"/>
  <c r="Q761" i="4"/>
  <c r="Q760" i="4"/>
  <c r="Q759" i="4"/>
  <c r="Q758" i="4"/>
  <c r="Q757" i="4"/>
  <c r="Q756" i="4"/>
  <c r="Q755" i="4"/>
  <c r="Q754" i="4"/>
  <c r="Q753" i="4"/>
  <c r="Q752" i="4"/>
  <c r="Q751" i="4"/>
  <c r="Q750" i="4"/>
  <c r="Q749" i="4"/>
  <c r="Q748" i="4"/>
  <c r="Q747" i="4"/>
  <c r="Q746" i="4"/>
  <c r="Q745" i="4"/>
  <c r="Q744" i="4"/>
  <c r="Q743" i="4"/>
  <c r="Q742" i="4"/>
  <c r="Q741" i="4"/>
  <c r="Q740" i="4"/>
  <c r="Q739" i="4"/>
  <c r="Q738" i="4"/>
  <c r="Q737" i="4"/>
  <c r="Q736" i="4"/>
  <c r="Q735" i="4"/>
  <c r="Q734" i="4"/>
  <c r="Q733" i="4"/>
  <c r="Q732" i="4"/>
  <c r="Q731" i="4"/>
  <c r="Q730" i="4"/>
  <c r="Q729" i="4"/>
  <c r="Q728" i="4"/>
  <c r="Q727" i="4"/>
  <c r="Q726" i="4"/>
  <c r="Q725" i="4"/>
  <c r="Q724" i="4"/>
  <c r="Q723" i="4"/>
  <c r="Q722" i="4"/>
  <c r="Q721" i="4"/>
  <c r="Q720" i="4"/>
  <c r="Q719" i="4"/>
  <c r="Q718" i="4"/>
  <c r="Q717" i="4"/>
  <c r="Q716" i="4"/>
  <c r="Q715" i="4"/>
  <c r="Q714" i="4"/>
  <c r="Q713" i="4"/>
  <c r="Q712" i="4"/>
  <c r="Q711" i="4"/>
  <c r="Q710" i="4"/>
  <c r="Q709" i="4"/>
  <c r="Q708" i="4"/>
  <c r="Q707" i="4"/>
  <c r="Q706" i="4"/>
  <c r="Q705" i="4"/>
  <c r="Q704" i="4"/>
  <c r="Q703" i="4"/>
  <c r="Q702" i="4"/>
  <c r="Q701" i="4"/>
  <c r="Q700" i="4"/>
  <c r="Q699" i="4"/>
  <c r="Q698" i="4"/>
  <c r="Q697" i="4"/>
  <c r="Q696" i="4"/>
  <c r="Q695" i="4"/>
  <c r="Q694" i="4"/>
  <c r="Q693" i="4"/>
  <c r="Q692" i="4"/>
  <c r="Q691" i="4"/>
  <c r="Q690" i="4"/>
  <c r="Q689" i="4"/>
  <c r="Q688" i="4"/>
  <c r="Q687" i="4"/>
  <c r="Q686" i="4"/>
  <c r="Q685" i="4"/>
  <c r="Q684" i="4"/>
  <c r="Q683" i="4"/>
  <c r="Q682" i="4"/>
  <c r="Q681" i="4"/>
  <c r="Q680" i="4"/>
  <c r="Q679" i="4"/>
  <c r="Q678" i="4"/>
  <c r="Q677" i="4"/>
  <c r="Q676" i="4"/>
  <c r="Q675" i="4"/>
  <c r="Q674" i="4"/>
  <c r="Q673" i="4"/>
  <c r="Q672" i="4"/>
  <c r="Q671" i="4"/>
  <c r="Q670" i="4"/>
  <c r="Q669" i="4"/>
  <c r="Q668" i="4"/>
  <c r="Q667" i="4"/>
  <c r="Q666" i="4"/>
  <c r="Q665" i="4"/>
  <c r="Q664" i="4"/>
  <c r="Q663" i="4"/>
  <c r="Q662" i="4"/>
  <c r="Q661" i="4"/>
  <c r="Q660" i="4"/>
  <c r="Q659" i="4"/>
  <c r="Q658" i="4"/>
  <c r="Q657" i="4"/>
  <c r="Q656" i="4"/>
  <c r="Q655" i="4"/>
  <c r="Q654" i="4"/>
  <c r="Q653" i="4"/>
  <c r="Q652" i="4"/>
  <c r="Q651" i="4"/>
  <c r="Q650" i="4"/>
  <c r="Q649" i="4"/>
  <c r="Q648" i="4"/>
  <c r="Q647" i="4"/>
  <c r="Q646" i="4"/>
  <c r="Q645" i="4"/>
  <c r="Q644" i="4"/>
  <c r="Q643" i="4"/>
  <c r="Q642" i="4"/>
  <c r="Q641" i="4"/>
  <c r="Q640" i="4"/>
  <c r="Q639" i="4"/>
  <c r="Q638" i="4"/>
  <c r="Q637" i="4"/>
  <c r="Q636" i="4"/>
  <c r="Q635" i="4"/>
  <c r="Q634" i="4"/>
  <c r="Q633" i="4"/>
  <c r="Q632" i="4"/>
  <c r="Q631" i="4"/>
  <c r="Q630" i="4"/>
  <c r="Q629" i="4"/>
  <c r="Q628" i="4"/>
  <c r="Q627" i="4"/>
  <c r="Q626" i="4"/>
  <c r="Q625" i="4"/>
  <c r="Q624" i="4"/>
  <c r="Q623" i="4"/>
  <c r="Q622" i="4"/>
  <c r="Q621" i="4"/>
  <c r="Q620" i="4"/>
  <c r="Q619" i="4"/>
  <c r="Q618" i="4"/>
  <c r="Q617" i="4"/>
  <c r="Q616" i="4"/>
  <c r="Q615" i="4"/>
  <c r="Q614" i="4"/>
  <c r="Q613" i="4"/>
  <c r="Q612" i="4"/>
  <c r="Q611" i="4"/>
  <c r="Q610" i="4"/>
  <c r="Q609" i="4"/>
  <c r="Q608" i="4"/>
  <c r="Q607" i="4"/>
  <c r="Q606" i="4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AL6" i="4"/>
  <c r="AL5" i="4"/>
  <c r="AL4" i="4"/>
  <c r="AL3" i="4"/>
  <c r="AL2" i="4"/>
  <c r="AJ7" i="4"/>
  <c r="AK5" i="4" s="1"/>
  <c r="AJ6" i="4"/>
  <c r="AK6" i="4" s="1"/>
  <c r="AJ5" i="4"/>
  <c r="AJ4" i="4"/>
  <c r="AK4" i="4" s="1"/>
  <c r="AJ3" i="4"/>
  <c r="AK3" i="4" s="1"/>
  <c r="AJ2" i="4"/>
  <c r="AK2" i="4" s="1"/>
  <c r="DV4" i="2"/>
  <c r="DU4" i="2"/>
  <c r="DS4" i="2"/>
  <c r="DR4" i="2"/>
  <c r="DP4" i="2"/>
  <c r="DO4" i="2"/>
  <c r="DM4" i="2"/>
  <c r="DL4" i="2"/>
  <c r="DV3" i="2"/>
  <c r="DU3" i="2"/>
  <c r="DS3" i="2"/>
  <c r="DR3" i="2"/>
  <c r="DP3" i="2"/>
  <c r="DO3" i="2"/>
  <c r="DM3" i="2"/>
  <c r="DL3" i="2"/>
  <c r="DV2" i="2"/>
  <c r="DU2" i="2"/>
  <c r="DS2" i="2"/>
  <c r="DR2" i="2"/>
  <c r="DP2" i="2"/>
  <c r="DO2" i="2"/>
  <c r="DM2" i="2"/>
  <c r="DL2" i="2"/>
  <c r="DI4" i="2"/>
  <c r="DH4" i="2"/>
  <c r="DF4" i="2"/>
  <c r="DE4" i="2"/>
  <c r="DC4" i="2"/>
  <c r="DB4" i="2"/>
  <c r="CZ4" i="2"/>
  <c r="CY4" i="2"/>
  <c r="DI3" i="2"/>
  <c r="DH3" i="2"/>
  <c r="DF3" i="2"/>
  <c r="DE3" i="2"/>
  <c r="DC3" i="2"/>
  <c r="DB3" i="2"/>
  <c r="CZ3" i="2"/>
  <c r="CY3" i="2"/>
  <c r="DI2" i="2"/>
  <c r="DH2" i="2"/>
  <c r="DF2" i="2"/>
  <c r="DE2" i="2"/>
  <c r="DC2" i="2"/>
  <c r="DB2" i="2"/>
  <c r="CZ2" i="2"/>
  <c r="CY2" i="2"/>
  <c r="CM3" i="2"/>
  <c r="EA90" i="3"/>
  <c r="DZ90" i="3"/>
  <c r="DY90" i="3"/>
  <c r="EA89" i="3"/>
  <c r="DZ89" i="3"/>
  <c r="DY89" i="3"/>
  <c r="EA88" i="3"/>
  <c r="DZ88" i="3"/>
  <c r="DY88" i="3"/>
  <c r="EA87" i="3"/>
  <c r="DZ87" i="3"/>
  <c r="DY87" i="3"/>
  <c r="EA86" i="3"/>
  <c r="DZ86" i="3"/>
  <c r="DY86" i="3"/>
  <c r="EA85" i="3"/>
  <c r="DZ85" i="3"/>
  <c r="DY85" i="3"/>
  <c r="EA84" i="3"/>
  <c r="DZ84" i="3"/>
  <c r="DY84" i="3"/>
  <c r="EA83" i="3"/>
  <c r="DZ83" i="3"/>
  <c r="DY83" i="3"/>
  <c r="EA82" i="3"/>
  <c r="DZ82" i="3"/>
  <c r="DY82" i="3"/>
  <c r="EA81" i="3"/>
  <c r="DZ81" i="3"/>
  <c r="DY81" i="3"/>
  <c r="EA78" i="3"/>
  <c r="DZ78" i="3"/>
  <c r="DY78" i="3"/>
  <c r="EA77" i="3"/>
  <c r="DZ77" i="3"/>
  <c r="DY77" i="3"/>
  <c r="EA76" i="3"/>
  <c r="DZ76" i="3"/>
  <c r="DY76" i="3"/>
  <c r="EA75" i="3"/>
  <c r="DZ75" i="3"/>
  <c r="DY75" i="3"/>
  <c r="EA74" i="3"/>
  <c r="DZ74" i="3"/>
  <c r="DY74" i="3"/>
  <c r="EA73" i="3"/>
  <c r="DZ73" i="3"/>
  <c r="DY73" i="3"/>
  <c r="EA72" i="3"/>
  <c r="DZ72" i="3"/>
  <c r="DY72" i="3"/>
  <c r="EA71" i="3"/>
  <c r="DZ71" i="3"/>
  <c r="DY71" i="3"/>
  <c r="EA70" i="3"/>
  <c r="DZ70" i="3"/>
  <c r="DY70" i="3"/>
  <c r="EA66" i="3"/>
  <c r="DZ66" i="3"/>
  <c r="DY66" i="3"/>
  <c r="EA65" i="3"/>
  <c r="DZ65" i="3"/>
  <c r="DY65" i="3"/>
  <c r="EA64" i="3"/>
  <c r="DZ64" i="3"/>
  <c r="DY64" i="3"/>
  <c r="EA63" i="3"/>
  <c r="DZ63" i="3"/>
  <c r="DY63" i="3"/>
  <c r="EA62" i="3"/>
  <c r="DZ62" i="3"/>
  <c r="DY62" i="3"/>
  <c r="EA61" i="3"/>
  <c r="DZ61" i="3"/>
  <c r="DY61" i="3"/>
  <c r="EA60" i="3"/>
  <c r="DZ60" i="3"/>
  <c r="DY60" i="3"/>
  <c r="EA59" i="3"/>
  <c r="DZ59" i="3"/>
  <c r="DY59" i="3"/>
  <c r="EA58" i="3"/>
  <c r="DZ58" i="3"/>
  <c r="DY58" i="3"/>
  <c r="EA55" i="3"/>
  <c r="DZ55" i="3"/>
  <c r="DY55" i="3"/>
  <c r="EA54" i="3"/>
  <c r="DZ54" i="3"/>
  <c r="DY54" i="3"/>
  <c r="EA53" i="3"/>
  <c r="DZ53" i="3"/>
  <c r="DY53" i="3"/>
  <c r="EA52" i="3"/>
  <c r="DZ52" i="3"/>
  <c r="DY52" i="3"/>
  <c r="EA51" i="3"/>
  <c r="DZ51" i="3"/>
  <c r="DY51" i="3"/>
  <c r="EA50" i="3"/>
  <c r="DZ50" i="3"/>
  <c r="DY50" i="3"/>
  <c r="EA49" i="3"/>
  <c r="DZ49" i="3"/>
  <c r="DY49" i="3"/>
  <c r="EA48" i="3"/>
  <c r="DZ48" i="3"/>
  <c r="DY48" i="3"/>
  <c r="EA47" i="3"/>
  <c r="DZ47" i="3"/>
  <c r="DY47" i="3"/>
  <c r="EA44" i="3"/>
  <c r="DZ44" i="3"/>
  <c r="DY44" i="3"/>
  <c r="EA43" i="3"/>
  <c r="DZ43" i="3"/>
  <c r="DY43" i="3"/>
  <c r="EA42" i="3"/>
  <c r="DZ42" i="3"/>
  <c r="DY42" i="3"/>
  <c r="EA41" i="3"/>
  <c r="DZ41" i="3"/>
  <c r="DY41" i="3"/>
  <c r="EA40" i="3"/>
  <c r="DZ40" i="3"/>
  <c r="DY40" i="3"/>
  <c r="EA39" i="3"/>
  <c r="DZ39" i="3"/>
  <c r="DY39" i="3"/>
  <c r="EA38" i="3"/>
  <c r="DZ38" i="3"/>
  <c r="DY38" i="3"/>
  <c r="EA37" i="3"/>
  <c r="DZ37" i="3"/>
  <c r="DY37" i="3"/>
  <c r="EA36" i="3"/>
  <c r="DZ36" i="3"/>
  <c r="DY36" i="3"/>
  <c r="EA33" i="3"/>
  <c r="DZ33" i="3"/>
  <c r="DY33" i="3"/>
  <c r="EA32" i="3"/>
  <c r="DZ32" i="3"/>
  <c r="DY32" i="3"/>
  <c r="EA31" i="3"/>
  <c r="DZ31" i="3"/>
  <c r="DY31" i="3"/>
  <c r="EA30" i="3"/>
  <c r="DZ30" i="3"/>
  <c r="DY30" i="3"/>
  <c r="EA29" i="3"/>
  <c r="DZ29" i="3"/>
  <c r="DY29" i="3"/>
  <c r="EA28" i="3"/>
  <c r="DZ28" i="3"/>
  <c r="DY28" i="3"/>
  <c r="EA27" i="3"/>
  <c r="DZ27" i="3"/>
  <c r="DY27" i="3"/>
  <c r="EA26" i="3"/>
  <c r="DZ26" i="3"/>
  <c r="DY26" i="3"/>
  <c r="EA25" i="3"/>
  <c r="DZ25" i="3"/>
  <c r="DY25" i="3"/>
  <c r="EA22" i="3"/>
  <c r="DZ22" i="3"/>
  <c r="DY22" i="3"/>
  <c r="EA21" i="3"/>
  <c r="DZ21" i="3"/>
  <c r="DY21" i="3"/>
  <c r="EA20" i="3"/>
  <c r="DZ20" i="3"/>
  <c r="DY20" i="3"/>
  <c r="EA19" i="3"/>
  <c r="DZ19" i="3"/>
  <c r="DY19" i="3"/>
  <c r="EA18" i="3"/>
  <c r="DZ18" i="3"/>
  <c r="DY18" i="3"/>
  <c r="EA17" i="3"/>
  <c r="DZ17" i="3"/>
  <c r="DY17" i="3"/>
  <c r="EA16" i="3"/>
  <c r="DZ16" i="3"/>
  <c r="DY16" i="3"/>
  <c r="EA15" i="3"/>
  <c r="DZ15" i="3"/>
  <c r="DY15" i="3"/>
  <c r="EA14" i="3"/>
  <c r="DZ14" i="3"/>
  <c r="DY14" i="3"/>
  <c r="EA11" i="3"/>
  <c r="DZ11" i="3"/>
  <c r="DY11" i="3"/>
  <c r="EA10" i="3"/>
  <c r="DZ10" i="3"/>
  <c r="DY10" i="3"/>
  <c r="EA9" i="3"/>
  <c r="DZ9" i="3"/>
  <c r="DY9" i="3"/>
  <c r="EA8" i="3"/>
  <c r="DZ8" i="3"/>
  <c r="DY8" i="3"/>
  <c r="EA7" i="3"/>
  <c r="DZ7" i="3"/>
  <c r="DY7" i="3"/>
  <c r="EA6" i="3"/>
  <c r="DZ6" i="3"/>
  <c r="DY6" i="3"/>
  <c r="EA5" i="3"/>
  <c r="DZ5" i="3"/>
  <c r="DY5" i="3"/>
  <c r="EA4" i="3"/>
  <c r="DZ4" i="3"/>
  <c r="DY4" i="3"/>
  <c r="EA3" i="3"/>
  <c r="DZ3" i="3"/>
  <c r="DY3" i="3"/>
  <c r="EA2" i="3"/>
  <c r="CV4" i="2" s="1"/>
  <c r="DZ2" i="3"/>
  <c r="CV3" i="2" s="1"/>
  <c r="DY2" i="3"/>
  <c r="CV2" i="2" s="1"/>
  <c r="DX89" i="3"/>
  <c r="DW89" i="3"/>
  <c r="DV89" i="3"/>
  <c r="DX88" i="3"/>
  <c r="DW88" i="3"/>
  <c r="DV88" i="3"/>
  <c r="DX87" i="3"/>
  <c r="DW87" i="3"/>
  <c r="DV87" i="3"/>
  <c r="DX86" i="3"/>
  <c r="DW86" i="3"/>
  <c r="DV86" i="3"/>
  <c r="DX85" i="3"/>
  <c r="DW85" i="3"/>
  <c r="DV85" i="3"/>
  <c r="DX84" i="3"/>
  <c r="DW84" i="3"/>
  <c r="DV84" i="3"/>
  <c r="DX83" i="3"/>
  <c r="DW83" i="3"/>
  <c r="DV83" i="3"/>
  <c r="DX82" i="3"/>
  <c r="DW82" i="3"/>
  <c r="DV82" i="3"/>
  <c r="DX81" i="3"/>
  <c r="DW81" i="3"/>
  <c r="DV81" i="3"/>
  <c r="DX78" i="3"/>
  <c r="DW78" i="3"/>
  <c r="DV78" i="3"/>
  <c r="DX77" i="3"/>
  <c r="DW77" i="3"/>
  <c r="DV77" i="3"/>
  <c r="DX76" i="3"/>
  <c r="DW76" i="3"/>
  <c r="DV76" i="3"/>
  <c r="DX75" i="3"/>
  <c r="DW75" i="3"/>
  <c r="DV75" i="3"/>
  <c r="DX74" i="3"/>
  <c r="DW74" i="3"/>
  <c r="DV74" i="3"/>
  <c r="DX73" i="3"/>
  <c r="DW73" i="3"/>
  <c r="DV73" i="3"/>
  <c r="DX72" i="3"/>
  <c r="DW72" i="3"/>
  <c r="DV72" i="3"/>
  <c r="DX71" i="3"/>
  <c r="DW71" i="3"/>
  <c r="DV71" i="3"/>
  <c r="DX70" i="3"/>
  <c r="DW70" i="3"/>
  <c r="DV70" i="3"/>
  <c r="DX66" i="3"/>
  <c r="DW66" i="3"/>
  <c r="DV66" i="3"/>
  <c r="DX65" i="3"/>
  <c r="DW65" i="3"/>
  <c r="DV65" i="3"/>
  <c r="DX64" i="3"/>
  <c r="DW64" i="3"/>
  <c r="DV64" i="3"/>
  <c r="DX63" i="3"/>
  <c r="DW63" i="3"/>
  <c r="DV63" i="3"/>
  <c r="DX62" i="3"/>
  <c r="DW62" i="3"/>
  <c r="DV62" i="3"/>
  <c r="DX61" i="3"/>
  <c r="DW61" i="3"/>
  <c r="DV61" i="3"/>
  <c r="DX60" i="3"/>
  <c r="DW60" i="3"/>
  <c r="DV60" i="3"/>
  <c r="DX59" i="3"/>
  <c r="DW59" i="3"/>
  <c r="DV59" i="3"/>
  <c r="DX58" i="3"/>
  <c r="DW58" i="3"/>
  <c r="DV58" i="3"/>
  <c r="DX55" i="3"/>
  <c r="DW55" i="3"/>
  <c r="DV55" i="3"/>
  <c r="DX54" i="3"/>
  <c r="DW54" i="3"/>
  <c r="DV54" i="3"/>
  <c r="DX53" i="3"/>
  <c r="DW53" i="3"/>
  <c r="DV53" i="3"/>
  <c r="DX52" i="3"/>
  <c r="DW52" i="3"/>
  <c r="DV52" i="3"/>
  <c r="DX51" i="3"/>
  <c r="DW51" i="3"/>
  <c r="DV51" i="3"/>
  <c r="DX50" i="3"/>
  <c r="DW50" i="3"/>
  <c r="DV50" i="3"/>
  <c r="DX49" i="3"/>
  <c r="DW49" i="3"/>
  <c r="DV49" i="3"/>
  <c r="DX48" i="3"/>
  <c r="DW48" i="3"/>
  <c r="DV48" i="3"/>
  <c r="DX47" i="3"/>
  <c r="DW47" i="3"/>
  <c r="DV47" i="3"/>
  <c r="DX44" i="3"/>
  <c r="DW44" i="3"/>
  <c r="DV44" i="3"/>
  <c r="DX43" i="3"/>
  <c r="DW43" i="3"/>
  <c r="DV43" i="3"/>
  <c r="DX42" i="3"/>
  <c r="DW42" i="3"/>
  <c r="DV42" i="3"/>
  <c r="DX41" i="3"/>
  <c r="DW41" i="3"/>
  <c r="DV41" i="3"/>
  <c r="DX40" i="3"/>
  <c r="DW40" i="3"/>
  <c r="DV40" i="3"/>
  <c r="DX39" i="3"/>
  <c r="DW39" i="3"/>
  <c r="DV39" i="3"/>
  <c r="DX38" i="3"/>
  <c r="DW38" i="3"/>
  <c r="DV38" i="3"/>
  <c r="DX37" i="3"/>
  <c r="DW37" i="3"/>
  <c r="DV37" i="3"/>
  <c r="DX36" i="3"/>
  <c r="DW36" i="3"/>
  <c r="DV36" i="3"/>
  <c r="DX34" i="3"/>
  <c r="DW34" i="3"/>
  <c r="DV34" i="3"/>
  <c r="DX33" i="3"/>
  <c r="DW33" i="3"/>
  <c r="DV33" i="3"/>
  <c r="DX32" i="3"/>
  <c r="DW32" i="3"/>
  <c r="DV32" i="3"/>
  <c r="DX31" i="3"/>
  <c r="DW31" i="3"/>
  <c r="DV31" i="3"/>
  <c r="DX30" i="3"/>
  <c r="DW30" i="3"/>
  <c r="DV30" i="3"/>
  <c r="DX29" i="3"/>
  <c r="DW29" i="3"/>
  <c r="DV29" i="3"/>
  <c r="DX28" i="3"/>
  <c r="DW28" i="3"/>
  <c r="DV28" i="3"/>
  <c r="DX27" i="3"/>
  <c r="DW27" i="3"/>
  <c r="DV27" i="3"/>
  <c r="DX26" i="3"/>
  <c r="DW26" i="3"/>
  <c r="DV26" i="3"/>
  <c r="DX25" i="3"/>
  <c r="DW25" i="3"/>
  <c r="DV25" i="3"/>
  <c r="DX21" i="3"/>
  <c r="DW21" i="3"/>
  <c r="DV21" i="3"/>
  <c r="DX20" i="3"/>
  <c r="DW20" i="3"/>
  <c r="DV20" i="3"/>
  <c r="DX19" i="3"/>
  <c r="DW19" i="3"/>
  <c r="DV19" i="3"/>
  <c r="DX18" i="3"/>
  <c r="DW18" i="3"/>
  <c r="DV18" i="3"/>
  <c r="DX17" i="3"/>
  <c r="DW17" i="3"/>
  <c r="DV17" i="3"/>
  <c r="DX16" i="3"/>
  <c r="DW16" i="3"/>
  <c r="DV16" i="3"/>
  <c r="DX15" i="3"/>
  <c r="DW15" i="3"/>
  <c r="DV15" i="3"/>
  <c r="DX14" i="3"/>
  <c r="DW14" i="3"/>
  <c r="DV14" i="3"/>
  <c r="DX11" i="3"/>
  <c r="DW11" i="3"/>
  <c r="DV11" i="3"/>
  <c r="DX10" i="3"/>
  <c r="DW10" i="3"/>
  <c r="DV10" i="3"/>
  <c r="DX9" i="3"/>
  <c r="DW9" i="3"/>
  <c r="DV9" i="3"/>
  <c r="DX8" i="3"/>
  <c r="DW8" i="3"/>
  <c r="DV8" i="3"/>
  <c r="DX7" i="3"/>
  <c r="DW7" i="3"/>
  <c r="DV7" i="3"/>
  <c r="DX6" i="3"/>
  <c r="DW6" i="3"/>
  <c r="DV6" i="3"/>
  <c r="DX5" i="3"/>
  <c r="DW5" i="3"/>
  <c r="CR3" i="2" s="1"/>
  <c r="DV5" i="3"/>
  <c r="DX4" i="3"/>
  <c r="DW4" i="3"/>
  <c r="DV4" i="3"/>
  <c r="DX3" i="3"/>
  <c r="DW3" i="3"/>
  <c r="DV3" i="3"/>
  <c r="CS2" i="2" s="1"/>
  <c r="DX2" i="3"/>
  <c r="CS4" i="2" s="1"/>
  <c r="DW2" i="3"/>
  <c r="DV2" i="3"/>
  <c r="DU90" i="3"/>
  <c r="DT90" i="3"/>
  <c r="DS90" i="3"/>
  <c r="DU89" i="3"/>
  <c r="DT89" i="3"/>
  <c r="DS89" i="3"/>
  <c r="DU88" i="3"/>
  <c r="DT88" i="3"/>
  <c r="DS88" i="3"/>
  <c r="DU87" i="3"/>
  <c r="DT87" i="3"/>
  <c r="DS87" i="3"/>
  <c r="DU86" i="3"/>
  <c r="DT86" i="3"/>
  <c r="DS86" i="3"/>
  <c r="DU85" i="3"/>
  <c r="DT85" i="3"/>
  <c r="DS85" i="3"/>
  <c r="DU84" i="3"/>
  <c r="DT84" i="3"/>
  <c r="DS84" i="3"/>
  <c r="DU83" i="3"/>
  <c r="DT83" i="3"/>
  <c r="DS83" i="3"/>
  <c r="DU82" i="3"/>
  <c r="DT82" i="3"/>
  <c r="DS82" i="3"/>
  <c r="DU81" i="3"/>
  <c r="DT81" i="3"/>
  <c r="DS81" i="3"/>
  <c r="DU78" i="3"/>
  <c r="DT78" i="3"/>
  <c r="DS78" i="3"/>
  <c r="DU77" i="3"/>
  <c r="DT77" i="3"/>
  <c r="DS77" i="3"/>
  <c r="DU76" i="3"/>
  <c r="DT76" i="3"/>
  <c r="DS76" i="3"/>
  <c r="DU75" i="3"/>
  <c r="DT75" i="3"/>
  <c r="DS75" i="3"/>
  <c r="DU74" i="3"/>
  <c r="DT74" i="3"/>
  <c r="DS74" i="3"/>
  <c r="DU73" i="3"/>
  <c r="DT73" i="3"/>
  <c r="DS73" i="3"/>
  <c r="DU72" i="3"/>
  <c r="DT72" i="3"/>
  <c r="DS72" i="3"/>
  <c r="DU71" i="3"/>
  <c r="DT71" i="3"/>
  <c r="DS71" i="3"/>
  <c r="DU70" i="3"/>
  <c r="DT70" i="3"/>
  <c r="DS70" i="3"/>
  <c r="DU67" i="3"/>
  <c r="DT67" i="3"/>
  <c r="DS67" i="3"/>
  <c r="DU66" i="3"/>
  <c r="DT66" i="3"/>
  <c r="DS66" i="3"/>
  <c r="DU65" i="3"/>
  <c r="DT65" i="3"/>
  <c r="DS65" i="3"/>
  <c r="DU64" i="3"/>
  <c r="DT64" i="3"/>
  <c r="DS64" i="3"/>
  <c r="DU63" i="3"/>
  <c r="DT63" i="3"/>
  <c r="DS63" i="3"/>
  <c r="DU62" i="3"/>
  <c r="DT62" i="3"/>
  <c r="DS62" i="3"/>
  <c r="DU61" i="3"/>
  <c r="DT61" i="3"/>
  <c r="DS61" i="3"/>
  <c r="DU60" i="3"/>
  <c r="DT60" i="3"/>
  <c r="DS60" i="3"/>
  <c r="DU59" i="3"/>
  <c r="DT59" i="3"/>
  <c r="DS59" i="3"/>
  <c r="DU58" i="3"/>
  <c r="DT58" i="3"/>
  <c r="DS58" i="3"/>
  <c r="DU56" i="3"/>
  <c r="DT56" i="3"/>
  <c r="DS56" i="3"/>
  <c r="DU55" i="3"/>
  <c r="DT55" i="3"/>
  <c r="DS55" i="3"/>
  <c r="DU54" i="3"/>
  <c r="DT54" i="3"/>
  <c r="DS54" i="3"/>
  <c r="DU53" i="3"/>
  <c r="DT53" i="3"/>
  <c r="DS53" i="3"/>
  <c r="DU52" i="3"/>
  <c r="DT52" i="3"/>
  <c r="DS52" i="3"/>
  <c r="DU51" i="3"/>
  <c r="DT51" i="3"/>
  <c r="DS51" i="3"/>
  <c r="DU50" i="3"/>
  <c r="DT50" i="3"/>
  <c r="DS50" i="3"/>
  <c r="DU49" i="3"/>
  <c r="DT49" i="3"/>
  <c r="DS49" i="3"/>
  <c r="DU48" i="3"/>
  <c r="DT48" i="3"/>
  <c r="DS48" i="3"/>
  <c r="DU47" i="3"/>
  <c r="DT47" i="3"/>
  <c r="DS47" i="3"/>
  <c r="DU44" i="3"/>
  <c r="DT44" i="3"/>
  <c r="DS44" i="3"/>
  <c r="DU43" i="3"/>
  <c r="DT43" i="3"/>
  <c r="DS43" i="3"/>
  <c r="DU42" i="3"/>
  <c r="DT42" i="3"/>
  <c r="DS42" i="3"/>
  <c r="DU41" i="3"/>
  <c r="DT41" i="3"/>
  <c r="DS41" i="3"/>
  <c r="DU40" i="3"/>
  <c r="DT40" i="3"/>
  <c r="DS40" i="3"/>
  <c r="DU39" i="3"/>
  <c r="DT39" i="3"/>
  <c r="DS39" i="3"/>
  <c r="DU38" i="3"/>
  <c r="DT38" i="3"/>
  <c r="DS38" i="3"/>
  <c r="DU37" i="3"/>
  <c r="DT37" i="3"/>
  <c r="DS37" i="3"/>
  <c r="DU36" i="3"/>
  <c r="DT36" i="3"/>
  <c r="DS36" i="3"/>
  <c r="DU34" i="3"/>
  <c r="DT34" i="3"/>
  <c r="DS34" i="3"/>
  <c r="DU33" i="3"/>
  <c r="DT33" i="3"/>
  <c r="DS33" i="3"/>
  <c r="DU32" i="3"/>
  <c r="DT32" i="3"/>
  <c r="DS32" i="3"/>
  <c r="DU31" i="3"/>
  <c r="DT31" i="3"/>
  <c r="DS31" i="3"/>
  <c r="DU30" i="3"/>
  <c r="DT30" i="3"/>
  <c r="DS30" i="3"/>
  <c r="DU29" i="3"/>
  <c r="DT29" i="3"/>
  <c r="DS29" i="3"/>
  <c r="DU28" i="3"/>
  <c r="DT28" i="3"/>
  <c r="DS28" i="3"/>
  <c r="DU27" i="3"/>
  <c r="DT27" i="3"/>
  <c r="DS27" i="3"/>
  <c r="DU26" i="3"/>
  <c r="DT26" i="3"/>
  <c r="DS26" i="3"/>
  <c r="DU25" i="3"/>
  <c r="DT25" i="3"/>
  <c r="DS25" i="3"/>
  <c r="DU22" i="3"/>
  <c r="DT22" i="3"/>
  <c r="DS22" i="3"/>
  <c r="DU21" i="3"/>
  <c r="DT21" i="3"/>
  <c r="DS21" i="3"/>
  <c r="DU20" i="3"/>
  <c r="DT20" i="3"/>
  <c r="DS20" i="3"/>
  <c r="DU19" i="3"/>
  <c r="DT19" i="3"/>
  <c r="DS19" i="3"/>
  <c r="DU18" i="3"/>
  <c r="DT18" i="3"/>
  <c r="DS18" i="3"/>
  <c r="DU17" i="3"/>
  <c r="DT17" i="3"/>
  <c r="DS17" i="3"/>
  <c r="DU16" i="3"/>
  <c r="DT16" i="3"/>
  <c r="DS16" i="3"/>
  <c r="DU15" i="3"/>
  <c r="DT15" i="3"/>
  <c r="DS15" i="3"/>
  <c r="DU14" i="3"/>
  <c r="DT14" i="3"/>
  <c r="DS14" i="3"/>
  <c r="DU11" i="3"/>
  <c r="DT11" i="3"/>
  <c r="DS11" i="3"/>
  <c r="DU10" i="3"/>
  <c r="DT10" i="3"/>
  <c r="DS10" i="3"/>
  <c r="DU9" i="3"/>
  <c r="DT9" i="3"/>
  <c r="DS9" i="3"/>
  <c r="DU8" i="3"/>
  <c r="DT8" i="3"/>
  <c r="DS8" i="3"/>
  <c r="DU7" i="3"/>
  <c r="DT7" i="3"/>
  <c r="DS7" i="3"/>
  <c r="DU6" i="3"/>
  <c r="DT6" i="3"/>
  <c r="DS6" i="3"/>
  <c r="DU5" i="3"/>
  <c r="DT5" i="3"/>
  <c r="DS5" i="3"/>
  <c r="DU4" i="3"/>
  <c r="DT4" i="3"/>
  <c r="DS4" i="3"/>
  <c r="DU3" i="3"/>
  <c r="DT3" i="3"/>
  <c r="DS3" i="3"/>
  <c r="DU2" i="3"/>
  <c r="CP4" i="2" s="1"/>
  <c r="DT2" i="3"/>
  <c r="CP3" i="2" s="1"/>
  <c r="DS2" i="3"/>
  <c r="CP2" i="2" s="1"/>
  <c r="DR90" i="3"/>
  <c r="DQ90" i="3"/>
  <c r="DP90" i="3"/>
  <c r="DR89" i="3"/>
  <c r="DQ89" i="3"/>
  <c r="DP89" i="3"/>
  <c r="DR88" i="3"/>
  <c r="DQ88" i="3"/>
  <c r="DP88" i="3"/>
  <c r="DR87" i="3"/>
  <c r="DQ87" i="3"/>
  <c r="DP87" i="3"/>
  <c r="DR86" i="3"/>
  <c r="DQ86" i="3"/>
  <c r="DP86" i="3"/>
  <c r="DR85" i="3"/>
  <c r="DQ85" i="3"/>
  <c r="DP85" i="3"/>
  <c r="DR84" i="3"/>
  <c r="DQ84" i="3"/>
  <c r="DP84" i="3"/>
  <c r="DR83" i="3"/>
  <c r="DQ83" i="3"/>
  <c r="DP83" i="3"/>
  <c r="DR82" i="3"/>
  <c r="DQ82" i="3"/>
  <c r="DP82" i="3"/>
  <c r="DR81" i="3"/>
  <c r="DQ81" i="3"/>
  <c r="DP81" i="3"/>
  <c r="DR78" i="3"/>
  <c r="DQ78" i="3"/>
  <c r="DP78" i="3"/>
  <c r="DR77" i="3"/>
  <c r="DQ77" i="3"/>
  <c r="DP77" i="3"/>
  <c r="DR76" i="3"/>
  <c r="DQ76" i="3"/>
  <c r="DP76" i="3"/>
  <c r="DR75" i="3"/>
  <c r="DQ75" i="3"/>
  <c r="DP75" i="3"/>
  <c r="DR74" i="3"/>
  <c r="DQ74" i="3"/>
  <c r="DP74" i="3"/>
  <c r="DR73" i="3"/>
  <c r="DQ73" i="3"/>
  <c r="DP73" i="3"/>
  <c r="DR72" i="3"/>
  <c r="DQ72" i="3"/>
  <c r="DP72" i="3"/>
  <c r="DR71" i="3"/>
  <c r="DQ71" i="3"/>
  <c r="DP71" i="3"/>
  <c r="DR70" i="3"/>
  <c r="DQ70" i="3"/>
  <c r="DP70" i="3"/>
  <c r="DR67" i="3"/>
  <c r="DQ67" i="3"/>
  <c r="DP67" i="3"/>
  <c r="DR66" i="3"/>
  <c r="DQ66" i="3"/>
  <c r="DP66" i="3"/>
  <c r="DR65" i="3"/>
  <c r="DQ65" i="3"/>
  <c r="DP65" i="3"/>
  <c r="DR64" i="3"/>
  <c r="DQ64" i="3"/>
  <c r="DP64" i="3"/>
  <c r="DR63" i="3"/>
  <c r="DQ63" i="3"/>
  <c r="DP63" i="3"/>
  <c r="DR62" i="3"/>
  <c r="DQ62" i="3"/>
  <c r="DP62" i="3"/>
  <c r="DR61" i="3"/>
  <c r="DQ61" i="3"/>
  <c r="DP61" i="3"/>
  <c r="DR60" i="3"/>
  <c r="DQ60" i="3"/>
  <c r="DP60" i="3"/>
  <c r="DR59" i="3"/>
  <c r="DQ59" i="3"/>
  <c r="DP59" i="3"/>
  <c r="DR58" i="3"/>
  <c r="DQ58" i="3"/>
  <c r="DP58" i="3"/>
  <c r="DR55" i="3"/>
  <c r="DQ55" i="3"/>
  <c r="DP55" i="3"/>
  <c r="DR54" i="3"/>
  <c r="DQ54" i="3"/>
  <c r="DP54" i="3"/>
  <c r="DR53" i="3"/>
  <c r="DQ53" i="3"/>
  <c r="DP53" i="3"/>
  <c r="DR52" i="3"/>
  <c r="DQ52" i="3"/>
  <c r="DP52" i="3"/>
  <c r="DR51" i="3"/>
  <c r="DQ51" i="3"/>
  <c r="DP51" i="3"/>
  <c r="DR50" i="3"/>
  <c r="DQ50" i="3"/>
  <c r="DP50" i="3"/>
  <c r="DR49" i="3"/>
  <c r="DQ49" i="3"/>
  <c r="DP49" i="3"/>
  <c r="DR48" i="3"/>
  <c r="DQ48" i="3"/>
  <c r="DP48" i="3"/>
  <c r="DR47" i="3"/>
  <c r="DQ47" i="3"/>
  <c r="DP47" i="3"/>
  <c r="DR44" i="3"/>
  <c r="DQ44" i="3"/>
  <c r="DP44" i="3"/>
  <c r="DR43" i="3"/>
  <c r="DQ43" i="3"/>
  <c r="DP43" i="3"/>
  <c r="DR42" i="3"/>
  <c r="DQ42" i="3"/>
  <c r="DP42" i="3"/>
  <c r="DR41" i="3"/>
  <c r="DQ41" i="3"/>
  <c r="DP41" i="3"/>
  <c r="DR40" i="3"/>
  <c r="DQ40" i="3"/>
  <c r="DP40" i="3"/>
  <c r="DR39" i="3"/>
  <c r="DQ39" i="3"/>
  <c r="DP39" i="3"/>
  <c r="DR38" i="3"/>
  <c r="DQ38" i="3"/>
  <c r="DP38" i="3"/>
  <c r="DR37" i="3"/>
  <c r="DQ37" i="3"/>
  <c r="DP37" i="3"/>
  <c r="DR36" i="3"/>
  <c r="DQ36" i="3"/>
  <c r="DP36" i="3"/>
  <c r="DR33" i="3"/>
  <c r="DQ33" i="3"/>
  <c r="DP33" i="3"/>
  <c r="DR32" i="3"/>
  <c r="DQ32" i="3"/>
  <c r="DP32" i="3"/>
  <c r="DR31" i="3"/>
  <c r="DQ31" i="3"/>
  <c r="DP31" i="3"/>
  <c r="DR30" i="3"/>
  <c r="DQ30" i="3"/>
  <c r="DP30" i="3"/>
  <c r="DR29" i="3"/>
  <c r="DQ29" i="3"/>
  <c r="DP29" i="3"/>
  <c r="DR28" i="3"/>
  <c r="DQ28" i="3"/>
  <c r="DP28" i="3"/>
  <c r="DR27" i="3"/>
  <c r="DQ27" i="3"/>
  <c r="DP27" i="3"/>
  <c r="DR26" i="3"/>
  <c r="DQ26" i="3"/>
  <c r="DP26" i="3"/>
  <c r="DR25" i="3"/>
  <c r="DQ25" i="3"/>
  <c r="DP25" i="3"/>
  <c r="DR22" i="3"/>
  <c r="DQ22" i="3"/>
  <c r="DP22" i="3"/>
  <c r="DR21" i="3"/>
  <c r="DQ21" i="3"/>
  <c r="DP21" i="3"/>
  <c r="DR20" i="3"/>
  <c r="DQ20" i="3"/>
  <c r="DP20" i="3"/>
  <c r="DR19" i="3"/>
  <c r="DQ19" i="3"/>
  <c r="DP19" i="3"/>
  <c r="DR18" i="3"/>
  <c r="DQ18" i="3"/>
  <c r="DP18" i="3"/>
  <c r="DR17" i="3"/>
  <c r="DQ17" i="3"/>
  <c r="DP17" i="3"/>
  <c r="DR16" i="3"/>
  <c r="DQ16" i="3"/>
  <c r="DP16" i="3"/>
  <c r="DR15" i="3"/>
  <c r="DQ15" i="3"/>
  <c r="DP15" i="3"/>
  <c r="DR14" i="3"/>
  <c r="DQ14" i="3"/>
  <c r="DP14" i="3"/>
  <c r="DR12" i="3"/>
  <c r="DQ12" i="3"/>
  <c r="DP12" i="3"/>
  <c r="DR11" i="3"/>
  <c r="DQ11" i="3"/>
  <c r="DP11" i="3"/>
  <c r="DR10" i="3"/>
  <c r="DQ10" i="3"/>
  <c r="DP10" i="3"/>
  <c r="DR9" i="3"/>
  <c r="DQ9" i="3"/>
  <c r="DP9" i="3"/>
  <c r="DR8" i="3"/>
  <c r="DQ8" i="3"/>
  <c r="DP8" i="3"/>
  <c r="DR7" i="3"/>
  <c r="DQ7" i="3"/>
  <c r="DP7" i="3"/>
  <c r="DR6" i="3"/>
  <c r="DQ6" i="3"/>
  <c r="DP6" i="3"/>
  <c r="DR5" i="3"/>
  <c r="DQ5" i="3"/>
  <c r="DP5" i="3"/>
  <c r="DR4" i="3"/>
  <c r="DQ4" i="3"/>
  <c r="DP4" i="3"/>
  <c r="DR3" i="3"/>
  <c r="CM4" i="2" s="1"/>
  <c r="DQ3" i="3"/>
  <c r="CL3" i="2" s="1"/>
  <c r="DP3" i="3"/>
  <c r="DR2" i="3"/>
  <c r="DQ2" i="3"/>
  <c r="DP2" i="3"/>
  <c r="CM2" i="2" s="1"/>
  <c r="DN90" i="3"/>
  <c r="DM90" i="3"/>
  <c r="DL90" i="3"/>
  <c r="DN89" i="3"/>
  <c r="DM89" i="3"/>
  <c r="DL89" i="3"/>
  <c r="DN88" i="3"/>
  <c r="DM88" i="3"/>
  <c r="DL88" i="3"/>
  <c r="DN87" i="3"/>
  <c r="DM87" i="3"/>
  <c r="DL87" i="3"/>
  <c r="DN86" i="3"/>
  <c r="DM86" i="3"/>
  <c r="DL86" i="3"/>
  <c r="DN85" i="3"/>
  <c r="DM85" i="3"/>
  <c r="DL85" i="3"/>
  <c r="DN84" i="3"/>
  <c r="DM84" i="3"/>
  <c r="DL84" i="3"/>
  <c r="DN83" i="3"/>
  <c r="DM83" i="3"/>
  <c r="DL83" i="3"/>
  <c r="DN82" i="3"/>
  <c r="DM82" i="3"/>
  <c r="DL82" i="3"/>
  <c r="DN81" i="3"/>
  <c r="DM81" i="3"/>
  <c r="DL81" i="3"/>
  <c r="DN77" i="3"/>
  <c r="DM77" i="3"/>
  <c r="DL77" i="3"/>
  <c r="DN76" i="3"/>
  <c r="DM76" i="3"/>
  <c r="DL76" i="3"/>
  <c r="DN75" i="3"/>
  <c r="DM75" i="3"/>
  <c r="DL75" i="3"/>
  <c r="DN74" i="3"/>
  <c r="DM74" i="3"/>
  <c r="DL74" i="3"/>
  <c r="DN73" i="3"/>
  <c r="DM73" i="3"/>
  <c r="DL73" i="3"/>
  <c r="DN72" i="3"/>
  <c r="DM72" i="3"/>
  <c r="DL72" i="3"/>
  <c r="DN71" i="3"/>
  <c r="DM71" i="3"/>
  <c r="DL71" i="3"/>
  <c r="DN70" i="3"/>
  <c r="DM70" i="3"/>
  <c r="DL70" i="3"/>
  <c r="DN66" i="3"/>
  <c r="DM66" i="3"/>
  <c r="DL66" i="3"/>
  <c r="DN65" i="3"/>
  <c r="DM65" i="3"/>
  <c r="DL65" i="3"/>
  <c r="DN64" i="3"/>
  <c r="DM64" i="3"/>
  <c r="DL64" i="3"/>
  <c r="DN63" i="3"/>
  <c r="DM63" i="3"/>
  <c r="DL63" i="3"/>
  <c r="DN62" i="3"/>
  <c r="DM62" i="3"/>
  <c r="DL62" i="3"/>
  <c r="DN61" i="3"/>
  <c r="DM61" i="3"/>
  <c r="DL61" i="3"/>
  <c r="DN60" i="3"/>
  <c r="DM60" i="3"/>
  <c r="DL60" i="3"/>
  <c r="DN59" i="3"/>
  <c r="DM59" i="3"/>
  <c r="DL59" i="3"/>
  <c r="DN58" i="3"/>
  <c r="DM58" i="3"/>
  <c r="DL58" i="3"/>
  <c r="DN55" i="3"/>
  <c r="DM55" i="3"/>
  <c r="DL55" i="3"/>
  <c r="DN54" i="3"/>
  <c r="DM54" i="3"/>
  <c r="DL54" i="3"/>
  <c r="DN53" i="3"/>
  <c r="DM53" i="3"/>
  <c r="DL53" i="3"/>
  <c r="DN52" i="3"/>
  <c r="DM52" i="3"/>
  <c r="DL52" i="3"/>
  <c r="DN51" i="3"/>
  <c r="DM51" i="3"/>
  <c r="DL51" i="3"/>
  <c r="DN50" i="3"/>
  <c r="DM50" i="3"/>
  <c r="DL50" i="3"/>
  <c r="DN49" i="3"/>
  <c r="DM49" i="3"/>
  <c r="DL49" i="3"/>
  <c r="DN48" i="3"/>
  <c r="DM48" i="3"/>
  <c r="DL48" i="3"/>
  <c r="DN47" i="3"/>
  <c r="DM47" i="3"/>
  <c r="DL47" i="3"/>
  <c r="DN43" i="3"/>
  <c r="DM43" i="3"/>
  <c r="DL43" i="3"/>
  <c r="DN42" i="3"/>
  <c r="DM42" i="3"/>
  <c r="DL42" i="3"/>
  <c r="DN41" i="3"/>
  <c r="DM41" i="3"/>
  <c r="DL41" i="3"/>
  <c r="DN40" i="3"/>
  <c r="DM40" i="3"/>
  <c r="DL40" i="3"/>
  <c r="DN39" i="3"/>
  <c r="DM39" i="3"/>
  <c r="DL39" i="3"/>
  <c r="DN38" i="3"/>
  <c r="DM38" i="3"/>
  <c r="DL38" i="3"/>
  <c r="DN37" i="3"/>
  <c r="DM37" i="3"/>
  <c r="DL37" i="3"/>
  <c r="DN36" i="3"/>
  <c r="DM36" i="3"/>
  <c r="DL36" i="3"/>
  <c r="DN32" i="3"/>
  <c r="DM32" i="3"/>
  <c r="DL32" i="3"/>
  <c r="DN31" i="3"/>
  <c r="DM31" i="3"/>
  <c r="DL31" i="3"/>
  <c r="DN30" i="3"/>
  <c r="DM30" i="3"/>
  <c r="DL30" i="3"/>
  <c r="DN29" i="3"/>
  <c r="DM29" i="3"/>
  <c r="DL29" i="3"/>
  <c r="DN28" i="3"/>
  <c r="DM28" i="3"/>
  <c r="DL28" i="3"/>
  <c r="DN27" i="3"/>
  <c r="DM27" i="3"/>
  <c r="DL27" i="3"/>
  <c r="DN26" i="3"/>
  <c r="DM26" i="3"/>
  <c r="DL26" i="3"/>
  <c r="DN25" i="3"/>
  <c r="DM25" i="3"/>
  <c r="DL25" i="3"/>
  <c r="DN22" i="3"/>
  <c r="DM22" i="3"/>
  <c r="DL22" i="3"/>
  <c r="DN21" i="3"/>
  <c r="DM21" i="3"/>
  <c r="DL21" i="3"/>
  <c r="DN20" i="3"/>
  <c r="DM20" i="3"/>
  <c r="DL20" i="3"/>
  <c r="DN19" i="3"/>
  <c r="DM19" i="3"/>
  <c r="DL19" i="3"/>
  <c r="DN18" i="3"/>
  <c r="DM18" i="3"/>
  <c r="DL18" i="3"/>
  <c r="DN17" i="3"/>
  <c r="DM17" i="3"/>
  <c r="DL17" i="3"/>
  <c r="DN16" i="3"/>
  <c r="DM16" i="3"/>
  <c r="DL16" i="3"/>
  <c r="DN15" i="3"/>
  <c r="DM15" i="3"/>
  <c r="DL15" i="3"/>
  <c r="DN14" i="3"/>
  <c r="DM14" i="3"/>
  <c r="DL14" i="3"/>
  <c r="DN11" i="3"/>
  <c r="DM11" i="3"/>
  <c r="DL11" i="3"/>
  <c r="DN10" i="3"/>
  <c r="DM10" i="3"/>
  <c r="DL10" i="3"/>
  <c r="DN9" i="3"/>
  <c r="DM9" i="3"/>
  <c r="DL9" i="3"/>
  <c r="DN8" i="3"/>
  <c r="DM8" i="3"/>
  <c r="DL8" i="3"/>
  <c r="DN7" i="3"/>
  <c r="DM7" i="3"/>
  <c r="DL7" i="3"/>
  <c r="DN6" i="3"/>
  <c r="DM6" i="3"/>
  <c r="DL6" i="3"/>
  <c r="DN5" i="3"/>
  <c r="DM5" i="3"/>
  <c r="DL5" i="3"/>
  <c r="DN4" i="3"/>
  <c r="DM4" i="3"/>
  <c r="DL4" i="3"/>
  <c r="DN3" i="3"/>
  <c r="DM3" i="3"/>
  <c r="DL3" i="3"/>
  <c r="CH2" i="2" s="1"/>
  <c r="DN2" i="3"/>
  <c r="CI4" i="2" s="1"/>
  <c r="DM2" i="3"/>
  <c r="CI3" i="2" s="1"/>
  <c r="DL2" i="3"/>
  <c r="CI2" i="2" s="1"/>
  <c r="DK89" i="3"/>
  <c r="DJ89" i="3"/>
  <c r="DI89" i="3"/>
  <c r="DK88" i="3"/>
  <c r="DJ88" i="3"/>
  <c r="DI88" i="3"/>
  <c r="DK87" i="3"/>
  <c r="DJ87" i="3"/>
  <c r="DI87" i="3"/>
  <c r="DK86" i="3"/>
  <c r="DJ86" i="3"/>
  <c r="DI86" i="3"/>
  <c r="DK85" i="3"/>
  <c r="DJ85" i="3"/>
  <c r="DI85" i="3"/>
  <c r="DK84" i="3"/>
  <c r="DJ84" i="3"/>
  <c r="DI84" i="3"/>
  <c r="DK83" i="3"/>
  <c r="DJ83" i="3"/>
  <c r="DI83" i="3"/>
  <c r="DK82" i="3"/>
  <c r="DJ82" i="3"/>
  <c r="DI82" i="3"/>
  <c r="DK81" i="3"/>
  <c r="DJ81" i="3"/>
  <c r="DI81" i="3"/>
  <c r="DK77" i="3"/>
  <c r="DJ77" i="3"/>
  <c r="DI77" i="3"/>
  <c r="DK76" i="3"/>
  <c r="DJ76" i="3"/>
  <c r="DI76" i="3"/>
  <c r="DK75" i="3"/>
  <c r="DJ75" i="3"/>
  <c r="DI75" i="3"/>
  <c r="DK74" i="3"/>
  <c r="DJ74" i="3"/>
  <c r="DI74" i="3"/>
  <c r="DK73" i="3"/>
  <c r="DJ73" i="3"/>
  <c r="DI73" i="3"/>
  <c r="DK72" i="3"/>
  <c r="DJ72" i="3"/>
  <c r="DI72" i="3"/>
  <c r="DK71" i="3"/>
  <c r="DJ71" i="3"/>
  <c r="DI71" i="3"/>
  <c r="DK70" i="3"/>
  <c r="DJ70" i="3"/>
  <c r="DI70" i="3"/>
  <c r="DK66" i="3"/>
  <c r="DJ66" i="3"/>
  <c r="DI66" i="3"/>
  <c r="DK65" i="3"/>
  <c r="DJ65" i="3"/>
  <c r="DI65" i="3"/>
  <c r="DK64" i="3"/>
  <c r="DJ64" i="3"/>
  <c r="DI64" i="3"/>
  <c r="DK63" i="3"/>
  <c r="DJ63" i="3"/>
  <c r="DI63" i="3"/>
  <c r="DK62" i="3"/>
  <c r="DJ62" i="3"/>
  <c r="DI62" i="3"/>
  <c r="DK61" i="3"/>
  <c r="DJ61" i="3"/>
  <c r="DI61" i="3"/>
  <c r="DK60" i="3"/>
  <c r="DJ60" i="3"/>
  <c r="DI60" i="3"/>
  <c r="DK59" i="3"/>
  <c r="DJ59" i="3"/>
  <c r="DI59" i="3"/>
  <c r="DK58" i="3"/>
  <c r="DJ58" i="3"/>
  <c r="DI58" i="3"/>
  <c r="DK55" i="3"/>
  <c r="DJ55" i="3"/>
  <c r="DI55" i="3"/>
  <c r="DK54" i="3"/>
  <c r="DJ54" i="3"/>
  <c r="DI54" i="3"/>
  <c r="DK53" i="3"/>
  <c r="DJ53" i="3"/>
  <c r="DI53" i="3"/>
  <c r="DK52" i="3"/>
  <c r="DJ52" i="3"/>
  <c r="DI52" i="3"/>
  <c r="DK51" i="3"/>
  <c r="DJ51" i="3"/>
  <c r="DI51" i="3"/>
  <c r="DK50" i="3"/>
  <c r="DJ50" i="3"/>
  <c r="DI50" i="3"/>
  <c r="DK49" i="3"/>
  <c r="DJ49" i="3"/>
  <c r="DI49" i="3"/>
  <c r="DK48" i="3"/>
  <c r="DJ48" i="3"/>
  <c r="DI48" i="3"/>
  <c r="DK47" i="3"/>
  <c r="DJ47" i="3"/>
  <c r="DI47" i="3"/>
  <c r="DK43" i="3"/>
  <c r="DJ43" i="3"/>
  <c r="DI43" i="3"/>
  <c r="DK42" i="3"/>
  <c r="DJ42" i="3"/>
  <c r="DI42" i="3"/>
  <c r="DK41" i="3"/>
  <c r="DJ41" i="3"/>
  <c r="DI41" i="3"/>
  <c r="DK40" i="3"/>
  <c r="DJ40" i="3"/>
  <c r="DI40" i="3"/>
  <c r="DK39" i="3"/>
  <c r="DJ39" i="3"/>
  <c r="DI39" i="3"/>
  <c r="DK38" i="3"/>
  <c r="DJ38" i="3"/>
  <c r="DI38" i="3"/>
  <c r="DK37" i="3"/>
  <c r="DJ37" i="3"/>
  <c r="DI37" i="3"/>
  <c r="DK36" i="3"/>
  <c r="DJ36" i="3"/>
  <c r="DI36" i="3"/>
  <c r="DK33" i="3"/>
  <c r="DJ33" i="3"/>
  <c r="DI33" i="3"/>
  <c r="DK32" i="3"/>
  <c r="DJ32" i="3"/>
  <c r="DI32" i="3"/>
  <c r="DK31" i="3"/>
  <c r="DJ31" i="3"/>
  <c r="DI31" i="3"/>
  <c r="DK30" i="3"/>
  <c r="DJ30" i="3"/>
  <c r="DI30" i="3"/>
  <c r="DK29" i="3"/>
  <c r="DJ29" i="3"/>
  <c r="DI29" i="3"/>
  <c r="DK28" i="3"/>
  <c r="DJ28" i="3"/>
  <c r="DI28" i="3"/>
  <c r="DK27" i="3"/>
  <c r="DJ27" i="3"/>
  <c r="DI27" i="3"/>
  <c r="DK26" i="3"/>
  <c r="DJ26" i="3"/>
  <c r="DI26" i="3"/>
  <c r="DK25" i="3"/>
  <c r="DJ25" i="3"/>
  <c r="DI25" i="3"/>
  <c r="DK21" i="3"/>
  <c r="DJ21" i="3"/>
  <c r="DI21" i="3"/>
  <c r="DK20" i="3"/>
  <c r="DJ20" i="3"/>
  <c r="DI20" i="3"/>
  <c r="DK19" i="3"/>
  <c r="DJ19" i="3"/>
  <c r="DI19" i="3"/>
  <c r="DK18" i="3"/>
  <c r="DJ18" i="3"/>
  <c r="DI18" i="3"/>
  <c r="DK17" i="3"/>
  <c r="DJ17" i="3"/>
  <c r="DI17" i="3"/>
  <c r="DK16" i="3"/>
  <c r="DJ16" i="3"/>
  <c r="DI16" i="3"/>
  <c r="DK15" i="3"/>
  <c r="DJ15" i="3"/>
  <c r="DI15" i="3"/>
  <c r="DK14" i="3"/>
  <c r="CF4" i="2" s="1"/>
  <c r="DJ14" i="3"/>
  <c r="DI14" i="3"/>
  <c r="DK10" i="3"/>
  <c r="DJ10" i="3"/>
  <c r="DI10" i="3"/>
  <c r="DK9" i="3"/>
  <c r="DJ9" i="3"/>
  <c r="DI9" i="3"/>
  <c r="DK8" i="3"/>
  <c r="DJ8" i="3"/>
  <c r="DI8" i="3"/>
  <c r="DK7" i="3"/>
  <c r="DJ7" i="3"/>
  <c r="DI7" i="3"/>
  <c r="DK6" i="3"/>
  <c r="DJ6" i="3"/>
  <c r="DI6" i="3"/>
  <c r="DK5" i="3"/>
  <c r="DJ5" i="3"/>
  <c r="DI5" i="3"/>
  <c r="CE2" i="2" s="1"/>
  <c r="DK4" i="3"/>
  <c r="DJ4" i="3"/>
  <c r="DI4" i="3"/>
  <c r="DK3" i="3"/>
  <c r="DJ3" i="3"/>
  <c r="DI3" i="3"/>
  <c r="DK2" i="3"/>
  <c r="CE4" i="2" s="1"/>
  <c r="DJ2" i="3"/>
  <c r="CF3" i="2" s="1"/>
  <c r="DI2" i="3"/>
  <c r="DH89" i="3"/>
  <c r="DG89" i="3"/>
  <c r="DF89" i="3"/>
  <c r="DH88" i="3"/>
  <c r="DG88" i="3"/>
  <c r="DF88" i="3"/>
  <c r="DH87" i="3"/>
  <c r="DG87" i="3"/>
  <c r="DF87" i="3"/>
  <c r="DH86" i="3"/>
  <c r="DG86" i="3"/>
  <c r="DF86" i="3"/>
  <c r="DH85" i="3"/>
  <c r="DG85" i="3"/>
  <c r="DF85" i="3"/>
  <c r="DH84" i="3"/>
  <c r="DG84" i="3"/>
  <c r="DF84" i="3"/>
  <c r="DH83" i="3"/>
  <c r="DG83" i="3"/>
  <c r="DF83" i="3"/>
  <c r="DH82" i="3"/>
  <c r="DG82" i="3"/>
  <c r="DF82" i="3"/>
  <c r="DH81" i="3"/>
  <c r="DG81" i="3"/>
  <c r="DF81" i="3"/>
  <c r="DH77" i="3"/>
  <c r="DG77" i="3"/>
  <c r="DF77" i="3"/>
  <c r="DH76" i="3"/>
  <c r="DG76" i="3"/>
  <c r="DF76" i="3"/>
  <c r="DH75" i="3"/>
  <c r="DG75" i="3"/>
  <c r="DF75" i="3"/>
  <c r="DH74" i="3"/>
  <c r="DG74" i="3"/>
  <c r="DF74" i="3"/>
  <c r="DH73" i="3"/>
  <c r="DG73" i="3"/>
  <c r="DF73" i="3"/>
  <c r="DH72" i="3"/>
  <c r="DG72" i="3"/>
  <c r="DF72" i="3"/>
  <c r="DH71" i="3"/>
  <c r="DG71" i="3"/>
  <c r="DF71" i="3"/>
  <c r="DH70" i="3"/>
  <c r="DG70" i="3"/>
  <c r="DF70" i="3"/>
  <c r="DH66" i="3"/>
  <c r="DG66" i="3"/>
  <c r="DF66" i="3"/>
  <c r="DH65" i="3"/>
  <c r="DG65" i="3"/>
  <c r="DF65" i="3"/>
  <c r="DH64" i="3"/>
  <c r="DG64" i="3"/>
  <c r="DF64" i="3"/>
  <c r="DH63" i="3"/>
  <c r="DG63" i="3"/>
  <c r="DF63" i="3"/>
  <c r="DH62" i="3"/>
  <c r="DG62" i="3"/>
  <c r="DF62" i="3"/>
  <c r="DH61" i="3"/>
  <c r="DG61" i="3"/>
  <c r="DF61" i="3"/>
  <c r="DH60" i="3"/>
  <c r="DG60" i="3"/>
  <c r="DF60" i="3"/>
  <c r="DH59" i="3"/>
  <c r="DG59" i="3"/>
  <c r="DF59" i="3"/>
  <c r="DH58" i="3"/>
  <c r="DG58" i="3"/>
  <c r="DF58" i="3"/>
  <c r="DH55" i="3"/>
  <c r="DG55" i="3"/>
  <c r="DF55" i="3"/>
  <c r="DH54" i="3"/>
  <c r="DG54" i="3"/>
  <c r="DF54" i="3"/>
  <c r="DH53" i="3"/>
  <c r="DG53" i="3"/>
  <c r="DF53" i="3"/>
  <c r="DH52" i="3"/>
  <c r="DG52" i="3"/>
  <c r="DF52" i="3"/>
  <c r="DH51" i="3"/>
  <c r="DG51" i="3"/>
  <c r="DF51" i="3"/>
  <c r="DH50" i="3"/>
  <c r="DG50" i="3"/>
  <c r="DF50" i="3"/>
  <c r="DH49" i="3"/>
  <c r="DG49" i="3"/>
  <c r="DF49" i="3"/>
  <c r="DH48" i="3"/>
  <c r="DG48" i="3"/>
  <c r="DF48" i="3"/>
  <c r="DH47" i="3"/>
  <c r="DG47" i="3"/>
  <c r="DF47" i="3"/>
  <c r="DH43" i="3"/>
  <c r="DG43" i="3"/>
  <c r="DF43" i="3"/>
  <c r="DH42" i="3"/>
  <c r="DG42" i="3"/>
  <c r="DF42" i="3"/>
  <c r="DH41" i="3"/>
  <c r="DG41" i="3"/>
  <c r="DF41" i="3"/>
  <c r="DH40" i="3"/>
  <c r="DG40" i="3"/>
  <c r="DF40" i="3"/>
  <c r="DH39" i="3"/>
  <c r="DG39" i="3"/>
  <c r="DF39" i="3"/>
  <c r="DH38" i="3"/>
  <c r="DG38" i="3"/>
  <c r="DF38" i="3"/>
  <c r="DH37" i="3"/>
  <c r="DG37" i="3"/>
  <c r="DF37" i="3"/>
  <c r="DH36" i="3"/>
  <c r="DG36" i="3"/>
  <c r="DF36" i="3"/>
  <c r="DH33" i="3"/>
  <c r="DG33" i="3"/>
  <c r="DF33" i="3"/>
  <c r="DH32" i="3"/>
  <c r="DG32" i="3"/>
  <c r="DF32" i="3"/>
  <c r="DH31" i="3"/>
  <c r="DG31" i="3"/>
  <c r="DF31" i="3"/>
  <c r="DH30" i="3"/>
  <c r="DG30" i="3"/>
  <c r="DF30" i="3"/>
  <c r="DH29" i="3"/>
  <c r="DG29" i="3"/>
  <c r="DF29" i="3"/>
  <c r="DH28" i="3"/>
  <c r="DG28" i="3"/>
  <c r="DF28" i="3"/>
  <c r="DH27" i="3"/>
  <c r="DG27" i="3"/>
  <c r="DF27" i="3"/>
  <c r="DH26" i="3"/>
  <c r="DG26" i="3"/>
  <c r="DF26" i="3"/>
  <c r="DH25" i="3"/>
  <c r="DG25" i="3"/>
  <c r="DF25" i="3"/>
  <c r="DH21" i="3"/>
  <c r="DG21" i="3"/>
  <c r="DF21" i="3"/>
  <c r="DH20" i="3"/>
  <c r="DG20" i="3"/>
  <c r="DF20" i="3"/>
  <c r="DH19" i="3"/>
  <c r="DG19" i="3"/>
  <c r="DF19" i="3"/>
  <c r="DH18" i="3"/>
  <c r="DG18" i="3"/>
  <c r="DF18" i="3"/>
  <c r="DH17" i="3"/>
  <c r="DG17" i="3"/>
  <c r="DF17" i="3"/>
  <c r="DH16" i="3"/>
  <c r="DG16" i="3"/>
  <c r="DF16" i="3"/>
  <c r="DH15" i="3"/>
  <c r="DG15" i="3"/>
  <c r="DF15" i="3"/>
  <c r="DH14" i="3"/>
  <c r="DG14" i="3"/>
  <c r="DF14" i="3"/>
  <c r="DH10" i="3"/>
  <c r="DG10" i="3"/>
  <c r="DF10" i="3"/>
  <c r="DH9" i="3"/>
  <c r="DG9" i="3"/>
  <c r="DF9" i="3"/>
  <c r="DH8" i="3"/>
  <c r="DG8" i="3"/>
  <c r="DF8" i="3"/>
  <c r="DH7" i="3"/>
  <c r="DG7" i="3"/>
  <c r="DF7" i="3"/>
  <c r="DH6" i="3"/>
  <c r="DG6" i="3"/>
  <c r="DF6" i="3"/>
  <c r="DH5" i="3"/>
  <c r="DG5" i="3"/>
  <c r="DF5" i="3"/>
  <c r="DH4" i="3"/>
  <c r="DG4" i="3"/>
  <c r="DF4" i="3"/>
  <c r="DH3" i="3"/>
  <c r="DG3" i="3"/>
  <c r="DF3" i="3"/>
  <c r="DH2" i="3"/>
  <c r="CC4" i="2" s="1"/>
  <c r="DG2" i="3"/>
  <c r="CC3" i="2" s="1"/>
  <c r="DF2" i="3"/>
  <c r="CC2" i="2" s="1"/>
  <c r="DE89" i="3"/>
  <c r="DD89" i="3"/>
  <c r="DC89" i="3"/>
  <c r="DE88" i="3"/>
  <c r="DD88" i="3"/>
  <c r="DC88" i="3"/>
  <c r="DE87" i="3"/>
  <c r="DD87" i="3"/>
  <c r="DC87" i="3"/>
  <c r="DE86" i="3"/>
  <c r="DD86" i="3"/>
  <c r="DC86" i="3"/>
  <c r="DE85" i="3"/>
  <c r="DD85" i="3"/>
  <c r="DC85" i="3"/>
  <c r="DE84" i="3"/>
  <c r="DD84" i="3"/>
  <c r="DC84" i="3"/>
  <c r="DE83" i="3"/>
  <c r="DD83" i="3"/>
  <c r="DC83" i="3"/>
  <c r="DE82" i="3"/>
  <c r="DD82" i="3"/>
  <c r="DC82" i="3"/>
  <c r="DE81" i="3"/>
  <c r="DD81" i="3"/>
  <c r="DC81" i="3"/>
  <c r="DE78" i="3"/>
  <c r="DD78" i="3"/>
  <c r="DC78" i="3"/>
  <c r="DE77" i="3"/>
  <c r="DD77" i="3"/>
  <c r="DC77" i="3"/>
  <c r="DE76" i="3"/>
  <c r="DD76" i="3"/>
  <c r="DC76" i="3"/>
  <c r="DE75" i="3"/>
  <c r="DD75" i="3"/>
  <c r="DC75" i="3"/>
  <c r="DE74" i="3"/>
  <c r="DD74" i="3"/>
  <c r="DC74" i="3"/>
  <c r="DE73" i="3"/>
  <c r="DD73" i="3"/>
  <c r="DC73" i="3"/>
  <c r="DE72" i="3"/>
  <c r="DD72" i="3"/>
  <c r="DC72" i="3"/>
  <c r="DE71" i="3"/>
  <c r="DD71" i="3"/>
  <c r="DC71" i="3"/>
  <c r="DE70" i="3"/>
  <c r="DD70" i="3"/>
  <c r="DC70" i="3"/>
  <c r="DE67" i="3"/>
  <c r="DD67" i="3"/>
  <c r="DC67" i="3"/>
  <c r="DE66" i="3"/>
  <c r="DD66" i="3"/>
  <c r="DC66" i="3"/>
  <c r="DE65" i="3"/>
  <c r="DD65" i="3"/>
  <c r="DC65" i="3"/>
  <c r="DE64" i="3"/>
  <c r="DD64" i="3"/>
  <c r="DC64" i="3"/>
  <c r="DE63" i="3"/>
  <c r="DD63" i="3"/>
  <c r="DC63" i="3"/>
  <c r="DE62" i="3"/>
  <c r="DD62" i="3"/>
  <c r="DC62" i="3"/>
  <c r="DE61" i="3"/>
  <c r="DD61" i="3"/>
  <c r="DC61" i="3"/>
  <c r="DE60" i="3"/>
  <c r="DD60" i="3"/>
  <c r="DC60" i="3"/>
  <c r="DE59" i="3"/>
  <c r="DD59" i="3"/>
  <c r="DC59" i="3"/>
  <c r="DE58" i="3"/>
  <c r="DD58" i="3"/>
  <c r="DC58" i="3"/>
  <c r="DE54" i="3"/>
  <c r="DD54" i="3"/>
  <c r="DC54" i="3"/>
  <c r="DE53" i="3"/>
  <c r="DD53" i="3"/>
  <c r="DC53" i="3"/>
  <c r="DE52" i="3"/>
  <c r="DD52" i="3"/>
  <c r="DC52" i="3"/>
  <c r="DE51" i="3"/>
  <c r="DD51" i="3"/>
  <c r="DC51" i="3"/>
  <c r="DE50" i="3"/>
  <c r="DD50" i="3"/>
  <c r="DC50" i="3"/>
  <c r="DE49" i="3"/>
  <c r="DD49" i="3"/>
  <c r="DC49" i="3"/>
  <c r="DE48" i="3"/>
  <c r="DD48" i="3"/>
  <c r="DC48" i="3"/>
  <c r="DE47" i="3"/>
  <c r="DD47" i="3"/>
  <c r="DC47" i="3"/>
  <c r="DE44" i="3"/>
  <c r="DD44" i="3"/>
  <c r="DC44" i="3"/>
  <c r="DE43" i="3"/>
  <c r="DD43" i="3"/>
  <c r="DC43" i="3"/>
  <c r="DE42" i="3"/>
  <c r="DD42" i="3"/>
  <c r="DC42" i="3"/>
  <c r="DE41" i="3"/>
  <c r="DD41" i="3"/>
  <c r="DC41" i="3"/>
  <c r="DE40" i="3"/>
  <c r="DD40" i="3"/>
  <c r="DC40" i="3"/>
  <c r="DE39" i="3"/>
  <c r="DD39" i="3"/>
  <c r="DC39" i="3"/>
  <c r="DE38" i="3"/>
  <c r="DD38" i="3"/>
  <c r="DC38" i="3"/>
  <c r="DE37" i="3"/>
  <c r="DD37" i="3"/>
  <c r="DC37" i="3"/>
  <c r="DE36" i="3"/>
  <c r="DD36" i="3"/>
  <c r="DC36" i="3"/>
  <c r="DE33" i="3"/>
  <c r="DD33" i="3"/>
  <c r="DC33" i="3"/>
  <c r="DE32" i="3"/>
  <c r="DD32" i="3"/>
  <c r="DC32" i="3"/>
  <c r="DE31" i="3"/>
  <c r="DD31" i="3"/>
  <c r="DC31" i="3"/>
  <c r="DE30" i="3"/>
  <c r="DD30" i="3"/>
  <c r="DC30" i="3"/>
  <c r="DE29" i="3"/>
  <c r="DD29" i="3"/>
  <c r="DC29" i="3"/>
  <c r="DE28" i="3"/>
  <c r="DD28" i="3"/>
  <c r="DC28" i="3"/>
  <c r="DE27" i="3"/>
  <c r="DD27" i="3"/>
  <c r="DC27" i="3"/>
  <c r="DE26" i="3"/>
  <c r="DD26" i="3"/>
  <c r="DC26" i="3"/>
  <c r="DE25" i="3"/>
  <c r="DD25" i="3"/>
  <c r="DC25" i="3"/>
  <c r="DE21" i="3"/>
  <c r="DD21" i="3"/>
  <c r="DC21" i="3"/>
  <c r="DE20" i="3"/>
  <c r="DD20" i="3"/>
  <c r="DC20" i="3"/>
  <c r="DE19" i="3"/>
  <c r="DD19" i="3"/>
  <c r="DC19" i="3"/>
  <c r="DE18" i="3"/>
  <c r="DD18" i="3"/>
  <c r="DC18" i="3"/>
  <c r="DE17" i="3"/>
  <c r="DD17" i="3"/>
  <c r="DC17" i="3"/>
  <c r="DE16" i="3"/>
  <c r="DD16" i="3"/>
  <c r="DC16" i="3"/>
  <c r="DE15" i="3"/>
  <c r="DD15" i="3"/>
  <c r="DC15" i="3"/>
  <c r="DE14" i="3"/>
  <c r="BZ4" i="2" s="1"/>
  <c r="DD14" i="3"/>
  <c r="DC14" i="3"/>
  <c r="DE11" i="3"/>
  <c r="DD11" i="3"/>
  <c r="DC11" i="3"/>
  <c r="DE10" i="3"/>
  <c r="DD10" i="3"/>
  <c r="DC10" i="3"/>
  <c r="DE9" i="3"/>
  <c r="DD9" i="3"/>
  <c r="DC9" i="3"/>
  <c r="DE8" i="3"/>
  <c r="DD8" i="3"/>
  <c r="DC8" i="3"/>
  <c r="DE7" i="3"/>
  <c r="DD7" i="3"/>
  <c r="DC7" i="3"/>
  <c r="DE6" i="3"/>
  <c r="DD6" i="3"/>
  <c r="DC6" i="3"/>
  <c r="DE5" i="3"/>
  <c r="DD5" i="3"/>
  <c r="DC5" i="3"/>
  <c r="DE4" i="3"/>
  <c r="BY4" i="2" s="1"/>
  <c r="DD4" i="3"/>
  <c r="DC4" i="3"/>
  <c r="DE3" i="3"/>
  <c r="DD3" i="3"/>
  <c r="DC3" i="3"/>
  <c r="DE2" i="3"/>
  <c r="DD2" i="3"/>
  <c r="BZ3" i="2" s="1"/>
  <c r="DC2" i="3"/>
  <c r="BY2" i="2" s="1"/>
  <c r="BI10" i="2"/>
  <c r="BD90" i="3"/>
  <c r="AY90" i="3"/>
  <c r="BD89" i="3"/>
  <c r="AY89" i="3"/>
  <c r="BD88" i="3"/>
  <c r="AY88" i="3"/>
  <c r="BD87" i="3"/>
  <c r="AY87" i="3"/>
  <c r="BD86" i="3"/>
  <c r="AY86" i="3"/>
  <c r="BD85" i="3"/>
  <c r="AY85" i="3"/>
  <c r="BD84" i="3"/>
  <c r="AY84" i="3"/>
  <c r="BD83" i="3"/>
  <c r="AY83" i="3"/>
  <c r="BD82" i="3"/>
  <c r="AY82" i="3"/>
  <c r="BD81" i="3"/>
  <c r="AY81" i="3"/>
  <c r="BD77" i="3"/>
  <c r="AY77" i="3"/>
  <c r="BD76" i="3"/>
  <c r="AY76" i="3"/>
  <c r="BD75" i="3"/>
  <c r="AY75" i="3"/>
  <c r="BD74" i="3"/>
  <c r="AY74" i="3"/>
  <c r="BD73" i="3"/>
  <c r="AY73" i="3"/>
  <c r="BD72" i="3"/>
  <c r="AY72" i="3"/>
  <c r="BD71" i="3"/>
  <c r="AY71" i="3"/>
  <c r="BD70" i="3"/>
  <c r="AY70" i="3"/>
  <c r="BD66" i="3"/>
  <c r="AY66" i="3"/>
  <c r="BD65" i="3"/>
  <c r="AY65" i="3"/>
  <c r="BD64" i="3"/>
  <c r="AY64" i="3"/>
  <c r="BD63" i="3"/>
  <c r="AY63" i="3"/>
  <c r="BD62" i="3"/>
  <c r="AY62" i="3"/>
  <c r="BD61" i="3"/>
  <c r="AY61" i="3"/>
  <c r="BD60" i="3"/>
  <c r="AY60" i="3"/>
  <c r="BD59" i="3"/>
  <c r="AY59" i="3"/>
  <c r="BD58" i="3"/>
  <c r="AY58" i="3"/>
  <c r="BD55" i="3"/>
  <c r="AY55" i="3"/>
  <c r="BD54" i="3"/>
  <c r="AY54" i="3"/>
  <c r="BD53" i="3"/>
  <c r="AY53" i="3"/>
  <c r="BD52" i="3"/>
  <c r="AY52" i="3"/>
  <c r="BD51" i="3"/>
  <c r="AY51" i="3"/>
  <c r="BD50" i="3"/>
  <c r="AY50" i="3"/>
  <c r="BD49" i="3"/>
  <c r="AY49" i="3"/>
  <c r="BD48" i="3"/>
  <c r="AY48" i="3"/>
  <c r="BD47" i="3"/>
  <c r="AY47" i="3"/>
  <c r="BD43" i="3"/>
  <c r="AY43" i="3"/>
  <c r="BD42" i="3"/>
  <c r="AY42" i="3"/>
  <c r="BD41" i="3"/>
  <c r="AY41" i="3"/>
  <c r="BD40" i="3"/>
  <c r="AY40" i="3"/>
  <c r="BD39" i="3"/>
  <c r="AY39" i="3"/>
  <c r="BD38" i="3"/>
  <c r="AY38" i="3"/>
  <c r="BD37" i="3"/>
  <c r="AY37" i="3"/>
  <c r="BD36" i="3"/>
  <c r="AY36" i="3"/>
  <c r="BD32" i="3"/>
  <c r="AY32" i="3"/>
  <c r="BD31" i="3"/>
  <c r="AY31" i="3"/>
  <c r="BD30" i="3"/>
  <c r="AY30" i="3"/>
  <c r="BD29" i="3"/>
  <c r="AY29" i="3"/>
  <c r="BD28" i="3"/>
  <c r="AY28" i="3"/>
  <c r="BD27" i="3"/>
  <c r="AY27" i="3"/>
  <c r="BD26" i="3"/>
  <c r="AY26" i="3"/>
  <c r="BD25" i="3"/>
  <c r="AY25" i="3"/>
  <c r="BD22" i="3"/>
  <c r="AY22" i="3"/>
  <c r="BD21" i="3"/>
  <c r="AY21" i="3"/>
  <c r="BD20" i="3"/>
  <c r="AY20" i="3"/>
  <c r="BD19" i="3"/>
  <c r="AY19" i="3"/>
  <c r="BD18" i="3"/>
  <c r="AY18" i="3"/>
  <c r="BD17" i="3"/>
  <c r="AY17" i="3"/>
  <c r="BD16" i="3"/>
  <c r="AY16" i="3"/>
  <c r="BD15" i="3"/>
  <c r="AY15" i="3"/>
  <c r="BD14" i="3"/>
  <c r="AY14" i="3"/>
  <c r="BD11" i="3"/>
  <c r="AY11" i="3"/>
  <c r="BD10" i="3"/>
  <c r="AY10" i="3"/>
  <c r="BD9" i="3"/>
  <c r="AY9" i="3"/>
  <c r="BD8" i="3"/>
  <c r="AY8" i="3"/>
  <c r="BD7" i="3"/>
  <c r="AY7" i="3"/>
  <c r="BD6" i="3"/>
  <c r="AY6" i="3"/>
  <c r="BD5" i="3"/>
  <c r="AY5" i="3"/>
  <c r="BD4" i="3"/>
  <c r="AY4" i="3"/>
  <c r="BD3" i="3"/>
  <c r="AY3" i="3"/>
  <c r="BH10" i="2" s="1"/>
  <c r="BD2" i="3"/>
  <c r="BH11" i="2" s="1"/>
  <c r="AY2" i="3"/>
  <c r="BC89" i="3"/>
  <c r="AX89" i="3"/>
  <c r="BC88" i="3"/>
  <c r="AX88" i="3"/>
  <c r="BC87" i="3"/>
  <c r="AX87" i="3"/>
  <c r="BC86" i="3"/>
  <c r="AX86" i="3"/>
  <c r="BC85" i="3"/>
  <c r="AX85" i="3"/>
  <c r="BC84" i="3"/>
  <c r="AX84" i="3"/>
  <c r="BC83" i="3"/>
  <c r="AX83" i="3"/>
  <c r="BC82" i="3"/>
  <c r="AX82" i="3"/>
  <c r="BC81" i="3"/>
  <c r="AX81" i="3"/>
  <c r="BC77" i="3"/>
  <c r="AX77" i="3"/>
  <c r="BC76" i="3"/>
  <c r="AX76" i="3"/>
  <c r="BC75" i="3"/>
  <c r="AX75" i="3"/>
  <c r="BC74" i="3"/>
  <c r="AX74" i="3"/>
  <c r="BC73" i="3"/>
  <c r="AX73" i="3"/>
  <c r="BC72" i="3"/>
  <c r="AX72" i="3"/>
  <c r="BC71" i="3"/>
  <c r="AX71" i="3"/>
  <c r="BC70" i="3"/>
  <c r="AX70" i="3"/>
  <c r="BC66" i="3"/>
  <c r="AX66" i="3"/>
  <c r="BC65" i="3"/>
  <c r="AX65" i="3"/>
  <c r="BC64" i="3"/>
  <c r="AX64" i="3"/>
  <c r="BC63" i="3"/>
  <c r="AX63" i="3"/>
  <c r="BC62" i="3"/>
  <c r="AX62" i="3"/>
  <c r="BC61" i="3"/>
  <c r="AX61" i="3"/>
  <c r="BC60" i="3"/>
  <c r="AX60" i="3"/>
  <c r="BC59" i="3"/>
  <c r="AX59" i="3"/>
  <c r="BC58" i="3"/>
  <c r="AX58" i="3"/>
  <c r="BC55" i="3"/>
  <c r="AX55" i="3"/>
  <c r="BC54" i="3"/>
  <c r="AX54" i="3"/>
  <c r="BC53" i="3"/>
  <c r="AX53" i="3"/>
  <c r="BC52" i="3"/>
  <c r="AX52" i="3"/>
  <c r="BC51" i="3"/>
  <c r="AX51" i="3"/>
  <c r="BC50" i="3"/>
  <c r="AX50" i="3"/>
  <c r="BC49" i="3"/>
  <c r="AX49" i="3"/>
  <c r="BC48" i="3"/>
  <c r="AX48" i="3"/>
  <c r="BC47" i="3"/>
  <c r="AX47" i="3"/>
  <c r="BC43" i="3"/>
  <c r="AX43" i="3"/>
  <c r="BC42" i="3"/>
  <c r="AX42" i="3"/>
  <c r="BC41" i="3"/>
  <c r="AX41" i="3"/>
  <c r="BC40" i="3"/>
  <c r="AX40" i="3"/>
  <c r="BC39" i="3"/>
  <c r="AX39" i="3"/>
  <c r="BC38" i="3"/>
  <c r="AX38" i="3"/>
  <c r="BC37" i="3"/>
  <c r="AX37" i="3"/>
  <c r="BC36" i="3"/>
  <c r="AX36" i="3"/>
  <c r="BC33" i="3"/>
  <c r="AX33" i="3"/>
  <c r="BC32" i="3"/>
  <c r="AX32" i="3"/>
  <c r="BC31" i="3"/>
  <c r="AX31" i="3"/>
  <c r="BC30" i="3"/>
  <c r="AX30" i="3"/>
  <c r="BC29" i="3"/>
  <c r="AX29" i="3"/>
  <c r="BC28" i="3"/>
  <c r="AX28" i="3"/>
  <c r="BC27" i="3"/>
  <c r="AX27" i="3"/>
  <c r="BC26" i="3"/>
  <c r="AX26" i="3"/>
  <c r="BC25" i="3"/>
  <c r="AX25" i="3"/>
  <c r="BC21" i="3"/>
  <c r="AX21" i="3"/>
  <c r="BC20" i="3"/>
  <c r="AX20" i="3"/>
  <c r="BC19" i="3"/>
  <c r="AX19" i="3"/>
  <c r="BC18" i="3"/>
  <c r="AX18" i="3"/>
  <c r="BC17" i="3"/>
  <c r="AX17" i="3"/>
  <c r="BC16" i="3"/>
  <c r="AX16" i="3"/>
  <c r="BC15" i="3"/>
  <c r="AX15" i="3"/>
  <c r="BC14" i="3"/>
  <c r="AX14" i="3"/>
  <c r="BC10" i="3"/>
  <c r="AX10" i="3"/>
  <c r="BC9" i="3"/>
  <c r="AX9" i="3"/>
  <c r="BC8" i="3"/>
  <c r="AX8" i="3"/>
  <c r="BC7" i="3"/>
  <c r="AX7" i="3"/>
  <c r="BC6" i="3"/>
  <c r="AX6" i="3"/>
  <c r="BE10" i="2" s="1"/>
  <c r="BC5" i="3"/>
  <c r="AX5" i="3"/>
  <c r="BC4" i="3"/>
  <c r="AX4" i="3"/>
  <c r="BC3" i="3"/>
  <c r="AX3" i="3"/>
  <c r="BC2" i="3"/>
  <c r="BE11" i="2" s="1"/>
  <c r="AX2" i="3"/>
  <c r="BF10" i="2" s="1"/>
  <c r="BB89" i="3"/>
  <c r="AW89" i="3"/>
  <c r="BB88" i="3"/>
  <c r="AW88" i="3"/>
  <c r="BB87" i="3"/>
  <c r="AW87" i="3"/>
  <c r="BB86" i="3"/>
  <c r="AW86" i="3"/>
  <c r="BB85" i="3"/>
  <c r="AW85" i="3"/>
  <c r="BB84" i="3"/>
  <c r="AW84" i="3"/>
  <c r="BB83" i="3"/>
  <c r="AW83" i="3"/>
  <c r="BB82" i="3"/>
  <c r="AW82" i="3"/>
  <c r="BB81" i="3"/>
  <c r="AW81" i="3"/>
  <c r="BB77" i="3"/>
  <c r="AW77" i="3"/>
  <c r="BB76" i="3"/>
  <c r="AW76" i="3"/>
  <c r="BB75" i="3"/>
  <c r="AW75" i="3"/>
  <c r="BB74" i="3"/>
  <c r="AW74" i="3"/>
  <c r="BB73" i="3"/>
  <c r="AW73" i="3"/>
  <c r="BB72" i="3"/>
  <c r="AW72" i="3"/>
  <c r="BB71" i="3"/>
  <c r="AW71" i="3"/>
  <c r="BB70" i="3"/>
  <c r="AW70" i="3"/>
  <c r="BB66" i="3"/>
  <c r="AW66" i="3"/>
  <c r="BB65" i="3"/>
  <c r="AW65" i="3"/>
  <c r="BB64" i="3"/>
  <c r="AW64" i="3"/>
  <c r="BB63" i="3"/>
  <c r="AW63" i="3"/>
  <c r="BB62" i="3"/>
  <c r="AW62" i="3"/>
  <c r="BB61" i="3"/>
  <c r="AW61" i="3"/>
  <c r="BB60" i="3"/>
  <c r="AW60" i="3"/>
  <c r="BB59" i="3"/>
  <c r="AW59" i="3"/>
  <c r="BB58" i="3"/>
  <c r="AW58" i="3"/>
  <c r="BB55" i="3"/>
  <c r="AW55" i="3"/>
  <c r="BB54" i="3"/>
  <c r="AW54" i="3"/>
  <c r="BB53" i="3"/>
  <c r="AW53" i="3"/>
  <c r="BB52" i="3"/>
  <c r="AW52" i="3"/>
  <c r="BB51" i="3"/>
  <c r="AW51" i="3"/>
  <c r="BB50" i="3"/>
  <c r="AW50" i="3"/>
  <c r="BB49" i="3"/>
  <c r="AW49" i="3"/>
  <c r="BB48" i="3"/>
  <c r="AW48" i="3"/>
  <c r="BB47" i="3"/>
  <c r="AW47" i="3"/>
  <c r="BB43" i="3"/>
  <c r="AW43" i="3"/>
  <c r="BB42" i="3"/>
  <c r="AW42" i="3"/>
  <c r="BB41" i="3"/>
  <c r="AW41" i="3"/>
  <c r="BB40" i="3"/>
  <c r="AW40" i="3"/>
  <c r="BB39" i="3"/>
  <c r="AW39" i="3"/>
  <c r="BB38" i="3"/>
  <c r="AW38" i="3"/>
  <c r="BB37" i="3"/>
  <c r="AW37" i="3"/>
  <c r="BB36" i="3"/>
  <c r="AW36" i="3"/>
  <c r="BB33" i="3"/>
  <c r="AW33" i="3"/>
  <c r="BB32" i="3"/>
  <c r="AW32" i="3"/>
  <c r="BB31" i="3"/>
  <c r="AW31" i="3"/>
  <c r="BB30" i="3"/>
  <c r="AW30" i="3"/>
  <c r="BB29" i="3"/>
  <c r="AW29" i="3"/>
  <c r="BB28" i="3"/>
  <c r="AW28" i="3"/>
  <c r="BB27" i="3"/>
  <c r="AW27" i="3"/>
  <c r="BB26" i="3"/>
  <c r="AW26" i="3"/>
  <c r="BB25" i="3"/>
  <c r="AW25" i="3"/>
  <c r="BB21" i="3"/>
  <c r="AW21" i="3"/>
  <c r="BB20" i="3"/>
  <c r="AW20" i="3"/>
  <c r="BB19" i="3"/>
  <c r="AW19" i="3"/>
  <c r="BB18" i="3"/>
  <c r="AW18" i="3"/>
  <c r="BB17" i="3"/>
  <c r="AW17" i="3"/>
  <c r="BB16" i="3"/>
  <c r="AW16" i="3"/>
  <c r="BB15" i="3"/>
  <c r="AW15" i="3"/>
  <c r="BB14" i="3"/>
  <c r="AW14" i="3"/>
  <c r="BB10" i="3"/>
  <c r="AW10" i="3"/>
  <c r="BB9" i="3"/>
  <c r="AW9" i="3"/>
  <c r="BB8" i="3"/>
  <c r="AW8" i="3"/>
  <c r="BB7" i="3"/>
  <c r="AW7" i="3"/>
  <c r="BB6" i="3"/>
  <c r="AW6" i="3"/>
  <c r="BB5" i="3"/>
  <c r="AW5" i="3"/>
  <c r="BB4" i="3"/>
  <c r="AW4" i="3"/>
  <c r="BB3" i="3"/>
  <c r="AW3" i="3"/>
  <c r="BB10" i="2" s="1"/>
  <c r="BB2" i="3"/>
  <c r="BB11" i="2" s="1"/>
  <c r="AW2" i="3"/>
  <c r="BA89" i="3"/>
  <c r="AV89" i="3"/>
  <c r="BA88" i="3"/>
  <c r="AV88" i="3"/>
  <c r="BA87" i="3"/>
  <c r="AV87" i="3"/>
  <c r="BA86" i="3"/>
  <c r="AV86" i="3"/>
  <c r="BA85" i="3"/>
  <c r="AV85" i="3"/>
  <c r="BA84" i="3"/>
  <c r="AV84" i="3"/>
  <c r="BA83" i="3"/>
  <c r="AV83" i="3"/>
  <c r="BA82" i="3"/>
  <c r="AV82" i="3"/>
  <c r="BA81" i="3"/>
  <c r="AV81" i="3"/>
  <c r="BA78" i="3"/>
  <c r="AV78" i="3"/>
  <c r="BA77" i="3"/>
  <c r="AV77" i="3"/>
  <c r="BA76" i="3"/>
  <c r="AV76" i="3"/>
  <c r="BA75" i="3"/>
  <c r="AV75" i="3"/>
  <c r="BA74" i="3"/>
  <c r="AV74" i="3"/>
  <c r="BA73" i="3"/>
  <c r="AV73" i="3"/>
  <c r="BA72" i="3"/>
  <c r="AV72" i="3"/>
  <c r="BA71" i="3"/>
  <c r="AV71" i="3"/>
  <c r="BA70" i="3"/>
  <c r="AV70" i="3"/>
  <c r="BA67" i="3"/>
  <c r="AV67" i="3"/>
  <c r="BA66" i="3"/>
  <c r="AV66" i="3"/>
  <c r="BA65" i="3"/>
  <c r="AV65" i="3"/>
  <c r="BA64" i="3"/>
  <c r="AV64" i="3"/>
  <c r="BA63" i="3"/>
  <c r="AV63" i="3"/>
  <c r="BA62" i="3"/>
  <c r="AV62" i="3"/>
  <c r="BA61" i="3"/>
  <c r="AV61" i="3"/>
  <c r="BA60" i="3"/>
  <c r="AV60" i="3"/>
  <c r="BA59" i="3"/>
  <c r="AV59" i="3"/>
  <c r="BA58" i="3"/>
  <c r="AV58" i="3"/>
  <c r="BA54" i="3"/>
  <c r="AV54" i="3"/>
  <c r="BA53" i="3"/>
  <c r="AV53" i="3"/>
  <c r="BA52" i="3"/>
  <c r="AV52" i="3"/>
  <c r="BA51" i="3"/>
  <c r="AV51" i="3"/>
  <c r="BA50" i="3"/>
  <c r="AV50" i="3"/>
  <c r="BA49" i="3"/>
  <c r="AV49" i="3"/>
  <c r="BA48" i="3"/>
  <c r="AV48" i="3"/>
  <c r="BA47" i="3"/>
  <c r="AV47" i="3"/>
  <c r="BA44" i="3"/>
  <c r="AV44" i="3"/>
  <c r="BA43" i="3"/>
  <c r="AV43" i="3"/>
  <c r="BA42" i="3"/>
  <c r="AV42" i="3"/>
  <c r="BA41" i="3"/>
  <c r="AV41" i="3"/>
  <c r="BA40" i="3"/>
  <c r="AV40" i="3"/>
  <c r="BA39" i="3"/>
  <c r="AV39" i="3"/>
  <c r="BA38" i="3"/>
  <c r="AV38" i="3"/>
  <c r="BA37" i="3"/>
  <c r="AV37" i="3"/>
  <c r="BA36" i="3"/>
  <c r="AV36" i="3"/>
  <c r="BA33" i="3"/>
  <c r="AV33" i="3"/>
  <c r="BA32" i="3"/>
  <c r="AV32" i="3"/>
  <c r="BA31" i="3"/>
  <c r="AV31" i="3"/>
  <c r="BA30" i="3"/>
  <c r="AV30" i="3"/>
  <c r="BA29" i="3"/>
  <c r="AV29" i="3"/>
  <c r="BA28" i="3"/>
  <c r="AV28" i="3"/>
  <c r="BA27" i="3"/>
  <c r="AV27" i="3"/>
  <c r="BA26" i="3"/>
  <c r="AV26" i="3"/>
  <c r="BA25" i="3"/>
  <c r="AV25" i="3"/>
  <c r="BA21" i="3"/>
  <c r="AV21" i="3"/>
  <c r="BA20" i="3"/>
  <c r="AV20" i="3"/>
  <c r="BA19" i="3"/>
  <c r="AV19" i="3"/>
  <c r="BA18" i="3"/>
  <c r="AV18" i="3"/>
  <c r="BA17" i="3"/>
  <c r="AV17" i="3"/>
  <c r="BA16" i="3"/>
  <c r="AV16" i="3"/>
  <c r="BA15" i="3"/>
  <c r="AV15" i="3"/>
  <c r="BA14" i="3"/>
  <c r="AV14" i="3"/>
  <c r="BA11" i="3"/>
  <c r="AV11" i="3"/>
  <c r="BA10" i="3"/>
  <c r="AV10" i="3"/>
  <c r="BA9" i="3"/>
  <c r="AV9" i="3"/>
  <c r="BA8" i="3"/>
  <c r="AV8" i="3"/>
  <c r="BA7" i="3"/>
  <c r="AV7" i="3"/>
  <c r="BA6" i="3"/>
  <c r="AV6" i="3"/>
  <c r="BA5" i="3"/>
  <c r="AV5" i="3"/>
  <c r="BA4" i="3"/>
  <c r="AV4" i="3"/>
  <c r="BA3" i="3"/>
  <c r="AV3" i="3"/>
  <c r="AY10" i="2" s="1"/>
  <c r="BA2" i="3"/>
  <c r="AY11" i="2" s="1"/>
  <c r="AV2" i="3"/>
  <c r="AM90" i="3"/>
  <c r="AM89" i="3"/>
  <c r="AM88" i="3"/>
  <c r="AM87" i="3"/>
  <c r="AM86" i="3"/>
  <c r="AM85" i="3"/>
  <c r="AM84" i="3"/>
  <c r="AM83" i="3"/>
  <c r="AM82" i="3"/>
  <c r="AM81" i="3"/>
  <c r="AM77" i="3"/>
  <c r="AM76" i="3"/>
  <c r="AM75" i="3"/>
  <c r="AM74" i="3"/>
  <c r="AM73" i="3"/>
  <c r="AM72" i="3"/>
  <c r="AM71" i="3"/>
  <c r="AM70" i="3"/>
  <c r="AM66" i="3"/>
  <c r="AM65" i="3"/>
  <c r="AM64" i="3"/>
  <c r="AM63" i="3"/>
  <c r="AM62" i="3"/>
  <c r="AM61" i="3"/>
  <c r="AM60" i="3"/>
  <c r="AM59" i="3"/>
  <c r="AM58" i="3"/>
  <c r="AM55" i="3"/>
  <c r="AM54" i="3"/>
  <c r="AM53" i="3"/>
  <c r="AM52" i="3"/>
  <c r="AM51" i="3"/>
  <c r="AM50" i="3"/>
  <c r="AM49" i="3"/>
  <c r="AM48" i="3"/>
  <c r="AM47" i="3"/>
  <c r="AM43" i="3"/>
  <c r="AM42" i="3"/>
  <c r="AM41" i="3"/>
  <c r="AM40" i="3"/>
  <c r="AM39" i="3"/>
  <c r="AM38" i="3"/>
  <c r="AM37" i="3"/>
  <c r="AM36" i="3"/>
  <c r="AM32" i="3"/>
  <c r="AM31" i="3"/>
  <c r="AM30" i="3"/>
  <c r="AM29" i="3"/>
  <c r="AM28" i="3"/>
  <c r="AM27" i="3"/>
  <c r="AM26" i="3"/>
  <c r="AM25" i="3"/>
  <c r="AM22" i="3"/>
  <c r="AM21" i="3"/>
  <c r="AM20" i="3"/>
  <c r="AM19" i="3"/>
  <c r="AM18" i="3"/>
  <c r="AM17" i="3"/>
  <c r="AM16" i="3"/>
  <c r="AM15" i="3"/>
  <c r="AM14" i="3"/>
  <c r="AM11" i="3"/>
  <c r="AM10" i="3"/>
  <c r="AM9" i="3"/>
  <c r="AM8" i="3"/>
  <c r="AM7" i="3"/>
  <c r="AM6" i="3"/>
  <c r="AM5" i="3"/>
  <c r="AM4" i="3"/>
  <c r="AM3" i="3"/>
  <c r="AM2" i="3"/>
  <c r="BH8" i="2" s="1"/>
  <c r="AL89" i="3"/>
  <c r="AL88" i="3"/>
  <c r="AL87" i="3"/>
  <c r="AL86" i="3"/>
  <c r="AL85" i="3"/>
  <c r="AL84" i="3"/>
  <c r="AL83" i="3"/>
  <c r="AL82" i="3"/>
  <c r="AL81" i="3"/>
  <c r="AL77" i="3"/>
  <c r="AL76" i="3"/>
  <c r="AL75" i="3"/>
  <c r="AL74" i="3"/>
  <c r="AL73" i="3"/>
  <c r="AL72" i="3"/>
  <c r="AL71" i="3"/>
  <c r="AL70" i="3"/>
  <c r="AL66" i="3"/>
  <c r="AL65" i="3"/>
  <c r="AL64" i="3"/>
  <c r="AL63" i="3"/>
  <c r="AL62" i="3"/>
  <c r="AL61" i="3"/>
  <c r="AL60" i="3"/>
  <c r="AL59" i="3"/>
  <c r="AL58" i="3"/>
  <c r="AL55" i="3"/>
  <c r="AL54" i="3"/>
  <c r="AL53" i="3"/>
  <c r="AL52" i="3"/>
  <c r="AL51" i="3"/>
  <c r="AL50" i="3"/>
  <c r="AL49" i="3"/>
  <c r="AL48" i="3"/>
  <c r="AL47" i="3"/>
  <c r="AL43" i="3"/>
  <c r="AL42" i="3"/>
  <c r="AL41" i="3"/>
  <c r="AL40" i="3"/>
  <c r="AL39" i="3"/>
  <c r="AL38" i="3"/>
  <c r="AL37" i="3"/>
  <c r="AL36" i="3"/>
  <c r="AL33" i="3"/>
  <c r="AL32" i="3"/>
  <c r="AL31" i="3"/>
  <c r="AL30" i="3"/>
  <c r="AL29" i="3"/>
  <c r="AL28" i="3"/>
  <c r="AL27" i="3"/>
  <c r="AL26" i="3"/>
  <c r="AL25" i="3"/>
  <c r="AL21" i="3"/>
  <c r="AL20" i="3"/>
  <c r="AL19" i="3"/>
  <c r="AL18" i="3"/>
  <c r="AL17" i="3"/>
  <c r="AL16" i="3"/>
  <c r="AL15" i="3"/>
  <c r="AL14" i="3"/>
  <c r="AL10" i="3"/>
  <c r="AL9" i="3"/>
  <c r="AL8" i="3"/>
  <c r="AL7" i="3"/>
  <c r="AL6" i="3"/>
  <c r="AL5" i="3"/>
  <c r="AL4" i="3"/>
  <c r="AL3" i="3"/>
  <c r="AL2" i="3"/>
  <c r="BE8" i="2" s="1"/>
  <c r="AK89" i="3"/>
  <c r="AK88" i="3"/>
  <c r="AK87" i="3"/>
  <c r="AK86" i="3"/>
  <c r="AK85" i="3"/>
  <c r="AK84" i="3"/>
  <c r="AK83" i="3"/>
  <c r="AK82" i="3"/>
  <c r="AK81" i="3"/>
  <c r="AK77" i="3"/>
  <c r="AK76" i="3"/>
  <c r="AK75" i="3"/>
  <c r="AK74" i="3"/>
  <c r="AK73" i="3"/>
  <c r="AK72" i="3"/>
  <c r="AK71" i="3"/>
  <c r="AK70" i="3"/>
  <c r="AK66" i="3"/>
  <c r="AK65" i="3"/>
  <c r="AK64" i="3"/>
  <c r="AK63" i="3"/>
  <c r="AK62" i="3"/>
  <c r="AK61" i="3"/>
  <c r="AK60" i="3"/>
  <c r="AK59" i="3"/>
  <c r="AK58" i="3"/>
  <c r="AK55" i="3"/>
  <c r="AK54" i="3"/>
  <c r="AK53" i="3"/>
  <c r="AK52" i="3"/>
  <c r="AK51" i="3"/>
  <c r="AK50" i="3"/>
  <c r="AK49" i="3"/>
  <c r="AK48" i="3"/>
  <c r="AK47" i="3"/>
  <c r="AK43" i="3"/>
  <c r="AK42" i="3"/>
  <c r="AK41" i="3"/>
  <c r="AK40" i="3"/>
  <c r="AK39" i="3"/>
  <c r="AK38" i="3"/>
  <c r="AK37" i="3"/>
  <c r="AK36" i="3"/>
  <c r="AK33" i="3"/>
  <c r="AK32" i="3"/>
  <c r="AK31" i="3"/>
  <c r="AK30" i="3"/>
  <c r="AK29" i="3"/>
  <c r="AK28" i="3"/>
  <c r="AK27" i="3"/>
  <c r="AK26" i="3"/>
  <c r="AK25" i="3"/>
  <c r="AK21" i="3"/>
  <c r="AK20" i="3"/>
  <c r="AK19" i="3"/>
  <c r="AK18" i="3"/>
  <c r="AK17" i="3"/>
  <c r="AK16" i="3"/>
  <c r="AK15" i="3"/>
  <c r="AK14" i="3"/>
  <c r="AK10" i="3"/>
  <c r="AK9" i="3"/>
  <c r="AK8" i="3"/>
  <c r="BB8" i="2" s="1"/>
  <c r="AK7" i="3"/>
  <c r="AK6" i="3"/>
  <c r="BC8" i="2" s="1"/>
  <c r="AK5" i="3"/>
  <c r="AK4" i="3"/>
  <c r="AK3" i="3"/>
  <c r="AK2" i="3"/>
  <c r="AJ89" i="3"/>
  <c r="AJ88" i="3"/>
  <c r="AJ87" i="3"/>
  <c r="AJ86" i="3"/>
  <c r="AJ85" i="3"/>
  <c r="AJ84" i="3"/>
  <c r="AJ83" i="3"/>
  <c r="AJ82" i="3"/>
  <c r="AJ81" i="3"/>
  <c r="AJ78" i="3"/>
  <c r="AJ77" i="3"/>
  <c r="AJ76" i="3"/>
  <c r="AJ75" i="3"/>
  <c r="AJ74" i="3"/>
  <c r="AJ73" i="3"/>
  <c r="AJ72" i="3"/>
  <c r="AJ71" i="3"/>
  <c r="AJ70" i="3"/>
  <c r="AJ67" i="3"/>
  <c r="AJ66" i="3"/>
  <c r="AJ65" i="3"/>
  <c r="AJ64" i="3"/>
  <c r="AJ63" i="3"/>
  <c r="AJ62" i="3"/>
  <c r="AJ61" i="3"/>
  <c r="AJ60" i="3"/>
  <c r="AJ59" i="3"/>
  <c r="AJ58" i="3"/>
  <c r="AJ54" i="3"/>
  <c r="AJ53" i="3"/>
  <c r="AJ52" i="3"/>
  <c r="AJ51" i="3"/>
  <c r="AJ50" i="3"/>
  <c r="AJ49" i="3"/>
  <c r="AJ48" i="3"/>
  <c r="AJ47" i="3"/>
  <c r="AJ44" i="3"/>
  <c r="AJ43" i="3"/>
  <c r="AJ42" i="3"/>
  <c r="AJ41" i="3"/>
  <c r="AJ40" i="3"/>
  <c r="AJ39" i="3"/>
  <c r="AJ38" i="3"/>
  <c r="AJ37" i="3"/>
  <c r="AJ36" i="3"/>
  <c r="AJ33" i="3"/>
  <c r="AJ32" i="3"/>
  <c r="AJ31" i="3"/>
  <c r="AJ30" i="3"/>
  <c r="AJ29" i="3"/>
  <c r="AJ28" i="3"/>
  <c r="AJ27" i="3"/>
  <c r="AJ26" i="3"/>
  <c r="AJ25" i="3"/>
  <c r="AJ21" i="3"/>
  <c r="AJ20" i="3"/>
  <c r="AJ19" i="3"/>
  <c r="AJ18" i="3"/>
  <c r="AJ17" i="3"/>
  <c r="AJ16" i="3"/>
  <c r="AJ15" i="3"/>
  <c r="AJ14" i="3"/>
  <c r="AJ11" i="3"/>
  <c r="AJ10" i="3"/>
  <c r="AJ9" i="3"/>
  <c r="AJ8" i="3"/>
  <c r="AJ7" i="3"/>
  <c r="AJ6" i="3"/>
  <c r="AJ5" i="3"/>
  <c r="AJ4" i="3"/>
  <c r="AZ8" i="2" s="1"/>
  <c r="AJ3" i="3"/>
  <c r="AJ2" i="3"/>
  <c r="AY8" i="2" s="1"/>
  <c r="X90" i="3"/>
  <c r="X89" i="3"/>
  <c r="X88" i="3"/>
  <c r="X87" i="3"/>
  <c r="X86" i="3"/>
  <c r="X85" i="3"/>
  <c r="X84" i="3"/>
  <c r="X83" i="3"/>
  <c r="X82" i="3"/>
  <c r="X81" i="3"/>
  <c r="X77" i="3"/>
  <c r="X76" i="3"/>
  <c r="X75" i="3"/>
  <c r="X74" i="3"/>
  <c r="X73" i="3"/>
  <c r="X72" i="3"/>
  <c r="X71" i="3"/>
  <c r="X70" i="3"/>
  <c r="X66" i="3"/>
  <c r="X65" i="3"/>
  <c r="X64" i="3"/>
  <c r="X63" i="3"/>
  <c r="X62" i="3"/>
  <c r="X61" i="3"/>
  <c r="X60" i="3"/>
  <c r="X59" i="3"/>
  <c r="X58" i="3"/>
  <c r="X55" i="3"/>
  <c r="X54" i="3"/>
  <c r="X53" i="3"/>
  <c r="X52" i="3"/>
  <c r="X51" i="3"/>
  <c r="X50" i="3"/>
  <c r="X49" i="3"/>
  <c r="X48" i="3"/>
  <c r="X47" i="3"/>
  <c r="X43" i="3"/>
  <c r="X42" i="3"/>
  <c r="X41" i="3"/>
  <c r="X40" i="3"/>
  <c r="X39" i="3"/>
  <c r="X38" i="3"/>
  <c r="X37" i="3"/>
  <c r="X36" i="3"/>
  <c r="X32" i="3"/>
  <c r="X31" i="3"/>
  <c r="X30" i="3"/>
  <c r="X29" i="3"/>
  <c r="X28" i="3"/>
  <c r="X27" i="3"/>
  <c r="X26" i="3"/>
  <c r="X25" i="3"/>
  <c r="X22" i="3"/>
  <c r="X21" i="3"/>
  <c r="X20" i="3"/>
  <c r="X19" i="3"/>
  <c r="X18" i="3"/>
  <c r="X17" i="3"/>
  <c r="X16" i="3"/>
  <c r="X15" i="3"/>
  <c r="X14" i="3"/>
  <c r="X11" i="3"/>
  <c r="X10" i="3"/>
  <c r="X9" i="3"/>
  <c r="X8" i="3"/>
  <c r="X7" i="3"/>
  <c r="X6" i="3"/>
  <c r="X5" i="3"/>
  <c r="X4" i="3"/>
  <c r="X3" i="3"/>
  <c r="X2" i="3"/>
  <c r="BH6" i="2" s="1"/>
  <c r="W89" i="3"/>
  <c r="W88" i="3"/>
  <c r="W87" i="3"/>
  <c r="W86" i="3"/>
  <c r="W85" i="3"/>
  <c r="W84" i="3"/>
  <c r="W83" i="3"/>
  <c r="W82" i="3"/>
  <c r="W81" i="3"/>
  <c r="W77" i="3"/>
  <c r="W76" i="3"/>
  <c r="W75" i="3"/>
  <c r="W74" i="3"/>
  <c r="W73" i="3"/>
  <c r="W72" i="3"/>
  <c r="W71" i="3"/>
  <c r="W70" i="3"/>
  <c r="W66" i="3"/>
  <c r="W65" i="3"/>
  <c r="W64" i="3"/>
  <c r="W63" i="3"/>
  <c r="W62" i="3"/>
  <c r="W61" i="3"/>
  <c r="W60" i="3"/>
  <c r="W59" i="3"/>
  <c r="W58" i="3"/>
  <c r="W55" i="3"/>
  <c r="W54" i="3"/>
  <c r="W53" i="3"/>
  <c r="W52" i="3"/>
  <c r="W51" i="3"/>
  <c r="W50" i="3"/>
  <c r="W49" i="3"/>
  <c r="W48" i="3"/>
  <c r="W47" i="3"/>
  <c r="W43" i="3"/>
  <c r="W42" i="3"/>
  <c r="W41" i="3"/>
  <c r="W40" i="3"/>
  <c r="W39" i="3"/>
  <c r="W38" i="3"/>
  <c r="W37" i="3"/>
  <c r="W36" i="3"/>
  <c r="W33" i="3"/>
  <c r="W32" i="3"/>
  <c r="W31" i="3"/>
  <c r="W30" i="3"/>
  <c r="W29" i="3"/>
  <c r="W28" i="3"/>
  <c r="W27" i="3"/>
  <c r="W26" i="3"/>
  <c r="W25" i="3"/>
  <c r="W21" i="3"/>
  <c r="W20" i="3"/>
  <c r="W19" i="3"/>
  <c r="W18" i="3"/>
  <c r="W17" i="3"/>
  <c r="W16" i="3"/>
  <c r="BF6" i="2" s="1"/>
  <c r="W15" i="3"/>
  <c r="W14" i="3"/>
  <c r="W10" i="3"/>
  <c r="W9" i="3"/>
  <c r="W8" i="3"/>
  <c r="AG2" i="3" s="1"/>
  <c r="W7" i="3"/>
  <c r="W6" i="3"/>
  <c r="W5" i="3"/>
  <c r="W4" i="3"/>
  <c r="W3" i="3"/>
  <c r="W2" i="3"/>
  <c r="V89" i="3"/>
  <c r="V88" i="3"/>
  <c r="V87" i="3"/>
  <c r="V86" i="3"/>
  <c r="V85" i="3"/>
  <c r="V84" i="3"/>
  <c r="V83" i="3"/>
  <c r="V82" i="3"/>
  <c r="V81" i="3"/>
  <c r="V77" i="3"/>
  <c r="V76" i="3"/>
  <c r="V75" i="3"/>
  <c r="V74" i="3"/>
  <c r="V73" i="3"/>
  <c r="V72" i="3"/>
  <c r="V71" i="3"/>
  <c r="V70" i="3"/>
  <c r="V66" i="3"/>
  <c r="V65" i="3"/>
  <c r="V64" i="3"/>
  <c r="V63" i="3"/>
  <c r="V62" i="3"/>
  <c r="V61" i="3"/>
  <c r="V60" i="3"/>
  <c r="V59" i="3"/>
  <c r="V58" i="3"/>
  <c r="V55" i="3"/>
  <c r="V54" i="3"/>
  <c r="V53" i="3"/>
  <c r="V52" i="3"/>
  <c r="V51" i="3"/>
  <c r="V50" i="3"/>
  <c r="V49" i="3"/>
  <c r="V48" i="3"/>
  <c r="V47" i="3"/>
  <c r="V43" i="3"/>
  <c r="V42" i="3"/>
  <c r="V41" i="3"/>
  <c r="V40" i="3"/>
  <c r="V39" i="3"/>
  <c r="V38" i="3"/>
  <c r="V37" i="3"/>
  <c r="V36" i="3"/>
  <c r="V33" i="3"/>
  <c r="V32" i="3"/>
  <c r="V31" i="3"/>
  <c r="V30" i="3"/>
  <c r="V29" i="3"/>
  <c r="V28" i="3"/>
  <c r="V27" i="3"/>
  <c r="V26" i="3"/>
  <c r="V25" i="3"/>
  <c r="V21" i="3"/>
  <c r="V20" i="3"/>
  <c r="V19" i="3"/>
  <c r="V18" i="3"/>
  <c r="V17" i="3"/>
  <c r="V16" i="3"/>
  <c r="V15" i="3"/>
  <c r="V14" i="3"/>
  <c r="V10" i="3"/>
  <c r="V9" i="3"/>
  <c r="V8" i="3"/>
  <c r="V7" i="3"/>
  <c r="V6" i="3"/>
  <c r="V5" i="3"/>
  <c r="V4" i="3"/>
  <c r="V3" i="3"/>
  <c r="V2" i="3"/>
  <c r="AF2" i="3" s="1"/>
  <c r="U89" i="3"/>
  <c r="U88" i="3"/>
  <c r="U87" i="3"/>
  <c r="U86" i="3"/>
  <c r="U85" i="3"/>
  <c r="U84" i="3"/>
  <c r="U83" i="3"/>
  <c r="U82" i="3"/>
  <c r="U81" i="3"/>
  <c r="U78" i="3"/>
  <c r="U77" i="3"/>
  <c r="U76" i="3"/>
  <c r="U75" i="3"/>
  <c r="U74" i="3"/>
  <c r="U73" i="3"/>
  <c r="U72" i="3"/>
  <c r="U71" i="3"/>
  <c r="U70" i="3"/>
  <c r="U67" i="3"/>
  <c r="U66" i="3"/>
  <c r="U65" i="3"/>
  <c r="U64" i="3"/>
  <c r="U63" i="3"/>
  <c r="U62" i="3"/>
  <c r="U61" i="3"/>
  <c r="U60" i="3"/>
  <c r="U59" i="3"/>
  <c r="U58" i="3"/>
  <c r="U54" i="3"/>
  <c r="U53" i="3"/>
  <c r="U52" i="3"/>
  <c r="U51" i="3"/>
  <c r="U50" i="3"/>
  <c r="U49" i="3"/>
  <c r="U48" i="3"/>
  <c r="U47" i="3"/>
  <c r="U44" i="3"/>
  <c r="U43" i="3"/>
  <c r="U42" i="3"/>
  <c r="U41" i="3"/>
  <c r="U40" i="3"/>
  <c r="U39" i="3"/>
  <c r="U38" i="3"/>
  <c r="U37" i="3"/>
  <c r="U36" i="3"/>
  <c r="U33" i="3"/>
  <c r="U32" i="3"/>
  <c r="U31" i="3"/>
  <c r="U30" i="3"/>
  <c r="U29" i="3"/>
  <c r="U28" i="3"/>
  <c r="U27" i="3"/>
  <c r="U26" i="3"/>
  <c r="U25" i="3"/>
  <c r="U21" i="3"/>
  <c r="U20" i="3"/>
  <c r="U19" i="3"/>
  <c r="U18" i="3"/>
  <c r="U17" i="3"/>
  <c r="U16" i="3"/>
  <c r="U15" i="3"/>
  <c r="U14" i="3"/>
  <c r="U11" i="3"/>
  <c r="U10" i="3"/>
  <c r="U9" i="3"/>
  <c r="U8" i="3"/>
  <c r="U7" i="3"/>
  <c r="U6" i="3"/>
  <c r="U5" i="3"/>
  <c r="U4" i="3"/>
  <c r="U3" i="3"/>
  <c r="U2" i="3"/>
  <c r="AT6" i="3" s="1"/>
  <c r="BI5" i="2"/>
  <c r="S90" i="3"/>
  <c r="S89" i="3"/>
  <c r="S88" i="3"/>
  <c r="S87" i="3"/>
  <c r="S86" i="3"/>
  <c r="S85" i="3"/>
  <c r="S84" i="3"/>
  <c r="S83" i="3"/>
  <c r="S82" i="3"/>
  <c r="S81" i="3"/>
  <c r="S78" i="3"/>
  <c r="S77" i="3"/>
  <c r="S76" i="3"/>
  <c r="S75" i="3"/>
  <c r="S74" i="3"/>
  <c r="S73" i="3"/>
  <c r="S72" i="3"/>
  <c r="S71" i="3"/>
  <c r="S70" i="3"/>
  <c r="S66" i="3"/>
  <c r="S65" i="3"/>
  <c r="S64" i="3"/>
  <c r="S63" i="3"/>
  <c r="S62" i="3"/>
  <c r="S61" i="3"/>
  <c r="S60" i="3"/>
  <c r="S59" i="3"/>
  <c r="S58" i="3"/>
  <c r="S55" i="3"/>
  <c r="S54" i="3"/>
  <c r="S53" i="3"/>
  <c r="S52" i="3"/>
  <c r="S51" i="3"/>
  <c r="S50" i="3"/>
  <c r="S49" i="3"/>
  <c r="S48" i="3"/>
  <c r="S47" i="3"/>
  <c r="S44" i="3"/>
  <c r="S43" i="3"/>
  <c r="S42" i="3"/>
  <c r="S41" i="3"/>
  <c r="S40" i="3"/>
  <c r="S39" i="3"/>
  <c r="S38" i="3"/>
  <c r="S37" i="3"/>
  <c r="S36" i="3"/>
  <c r="S33" i="3"/>
  <c r="S32" i="3"/>
  <c r="S31" i="3"/>
  <c r="S30" i="3"/>
  <c r="S29" i="3"/>
  <c r="S28" i="3"/>
  <c r="S27" i="3"/>
  <c r="S26" i="3"/>
  <c r="S25" i="3"/>
  <c r="S22" i="3"/>
  <c r="S21" i="3"/>
  <c r="S20" i="3"/>
  <c r="S19" i="3"/>
  <c r="S18" i="3"/>
  <c r="S17" i="3"/>
  <c r="S16" i="3"/>
  <c r="S15" i="3"/>
  <c r="S14" i="3"/>
  <c r="S11" i="3"/>
  <c r="S10" i="3"/>
  <c r="S9" i="3"/>
  <c r="S8" i="3"/>
  <c r="S7" i="3"/>
  <c r="S6" i="3"/>
  <c r="S5" i="3"/>
  <c r="S4" i="3"/>
  <c r="S3" i="3"/>
  <c r="BH5" i="2" s="1"/>
  <c r="S2" i="3"/>
  <c r="R89" i="3"/>
  <c r="R88" i="3"/>
  <c r="R87" i="3"/>
  <c r="R86" i="3"/>
  <c r="R85" i="3"/>
  <c r="R84" i="3"/>
  <c r="R83" i="3"/>
  <c r="R82" i="3"/>
  <c r="R81" i="3"/>
  <c r="R78" i="3"/>
  <c r="R77" i="3"/>
  <c r="R76" i="3"/>
  <c r="R75" i="3"/>
  <c r="R74" i="3"/>
  <c r="R73" i="3"/>
  <c r="R72" i="3"/>
  <c r="R71" i="3"/>
  <c r="R70" i="3"/>
  <c r="R66" i="3"/>
  <c r="R65" i="3"/>
  <c r="R64" i="3"/>
  <c r="R63" i="3"/>
  <c r="R62" i="3"/>
  <c r="R61" i="3"/>
  <c r="R60" i="3"/>
  <c r="R59" i="3"/>
  <c r="R58" i="3"/>
  <c r="R55" i="3"/>
  <c r="R54" i="3"/>
  <c r="R53" i="3"/>
  <c r="R52" i="3"/>
  <c r="R51" i="3"/>
  <c r="R50" i="3"/>
  <c r="R49" i="3"/>
  <c r="R48" i="3"/>
  <c r="R47" i="3"/>
  <c r="R44" i="3"/>
  <c r="R43" i="3"/>
  <c r="R42" i="3"/>
  <c r="R41" i="3"/>
  <c r="R40" i="3"/>
  <c r="R39" i="3"/>
  <c r="R38" i="3"/>
  <c r="R37" i="3"/>
  <c r="R36" i="3"/>
  <c r="R34" i="3"/>
  <c r="R33" i="3"/>
  <c r="R32" i="3"/>
  <c r="R31" i="3"/>
  <c r="R30" i="3"/>
  <c r="R29" i="3"/>
  <c r="R28" i="3"/>
  <c r="R27" i="3"/>
  <c r="R26" i="3"/>
  <c r="R25" i="3"/>
  <c r="R21" i="3"/>
  <c r="R20" i="3"/>
  <c r="R19" i="3"/>
  <c r="R18" i="3"/>
  <c r="R17" i="3"/>
  <c r="R16" i="3"/>
  <c r="R15" i="3"/>
  <c r="R14" i="3"/>
  <c r="R11" i="3"/>
  <c r="R10" i="3"/>
  <c r="R9" i="3"/>
  <c r="R8" i="3"/>
  <c r="R7" i="3"/>
  <c r="R6" i="3"/>
  <c r="R5" i="3"/>
  <c r="BE5" i="2" s="1"/>
  <c r="R4" i="3"/>
  <c r="BF5" i="2" s="1"/>
  <c r="R3" i="3"/>
  <c r="R2" i="3"/>
  <c r="Q90" i="3"/>
  <c r="Q89" i="3"/>
  <c r="Q88" i="3"/>
  <c r="Q87" i="3"/>
  <c r="Q86" i="3"/>
  <c r="Q85" i="3"/>
  <c r="Q84" i="3"/>
  <c r="Q83" i="3"/>
  <c r="Q82" i="3"/>
  <c r="Q81" i="3"/>
  <c r="Q78" i="3"/>
  <c r="Q77" i="3"/>
  <c r="Q76" i="3"/>
  <c r="Q75" i="3"/>
  <c r="Q74" i="3"/>
  <c r="Q73" i="3"/>
  <c r="Q72" i="3"/>
  <c r="Q71" i="3"/>
  <c r="Q70" i="3"/>
  <c r="Q67" i="3"/>
  <c r="Q66" i="3"/>
  <c r="Q65" i="3"/>
  <c r="Q64" i="3"/>
  <c r="Q63" i="3"/>
  <c r="Q62" i="3"/>
  <c r="Q61" i="3"/>
  <c r="Q60" i="3"/>
  <c r="Q59" i="3"/>
  <c r="Q58" i="3"/>
  <c r="Q56" i="3"/>
  <c r="Q55" i="3"/>
  <c r="Q54" i="3"/>
  <c r="Q53" i="3"/>
  <c r="Q52" i="3"/>
  <c r="Q51" i="3"/>
  <c r="Q50" i="3"/>
  <c r="Q49" i="3"/>
  <c r="Q48" i="3"/>
  <c r="Q47" i="3"/>
  <c r="Q44" i="3"/>
  <c r="Q43" i="3"/>
  <c r="Q42" i="3"/>
  <c r="Q41" i="3"/>
  <c r="Q40" i="3"/>
  <c r="Q39" i="3"/>
  <c r="Q38" i="3"/>
  <c r="Q37" i="3"/>
  <c r="Q36" i="3"/>
  <c r="Q34" i="3"/>
  <c r="Q33" i="3"/>
  <c r="Q32" i="3"/>
  <c r="Q31" i="3"/>
  <c r="Q30" i="3"/>
  <c r="Q29" i="3"/>
  <c r="Q28" i="3"/>
  <c r="Q27" i="3"/>
  <c r="Q26" i="3"/>
  <c r="Q25" i="3"/>
  <c r="Q22" i="3"/>
  <c r="Q21" i="3"/>
  <c r="Q20" i="3"/>
  <c r="Q19" i="3"/>
  <c r="Q18" i="3"/>
  <c r="Q17" i="3"/>
  <c r="Q16" i="3"/>
  <c r="Q15" i="3"/>
  <c r="Q14" i="3"/>
  <c r="Q11" i="3"/>
  <c r="Q10" i="3"/>
  <c r="Q9" i="3"/>
  <c r="Q8" i="3"/>
  <c r="Q7" i="3"/>
  <c r="Q6" i="3"/>
  <c r="Q5" i="3"/>
  <c r="Q4" i="3"/>
  <c r="Q3" i="3"/>
  <c r="Q2" i="3"/>
  <c r="BC5" i="2" s="1"/>
  <c r="P90" i="3"/>
  <c r="P89" i="3"/>
  <c r="P88" i="3"/>
  <c r="P87" i="3"/>
  <c r="P86" i="3"/>
  <c r="P85" i="3"/>
  <c r="P84" i="3"/>
  <c r="P83" i="3"/>
  <c r="P82" i="3"/>
  <c r="P81" i="3"/>
  <c r="P78" i="3"/>
  <c r="P77" i="3"/>
  <c r="P76" i="3"/>
  <c r="P75" i="3"/>
  <c r="P74" i="3"/>
  <c r="P73" i="3"/>
  <c r="P72" i="3"/>
  <c r="P71" i="3"/>
  <c r="P70" i="3"/>
  <c r="P67" i="3"/>
  <c r="P66" i="3"/>
  <c r="P65" i="3"/>
  <c r="P64" i="3"/>
  <c r="P63" i="3"/>
  <c r="P62" i="3"/>
  <c r="P61" i="3"/>
  <c r="P60" i="3"/>
  <c r="P59" i="3"/>
  <c r="P58" i="3"/>
  <c r="P55" i="3"/>
  <c r="P54" i="3"/>
  <c r="P53" i="3"/>
  <c r="P52" i="3"/>
  <c r="P51" i="3"/>
  <c r="P50" i="3"/>
  <c r="P49" i="3"/>
  <c r="P48" i="3"/>
  <c r="P47" i="3"/>
  <c r="P44" i="3"/>
  <c r="P43" i="3"/>
  <c r="P42" i="3"/>
  <c r="P41" i="3"/>
  <c r="P40" i="3"/>
  <c r="P39" i="3"/>
  <c r="P38" i="3"/>
  <c r="P37" i="3"/>
  <c r="P36" i="3"/>
  <c r="P33" i="3"/>
  <c r="P32" i="3"/>
  <c r="P31" i="3"/>
  <c r="P30" i="3"/>
  <c r="P29" i="3"/>
  <c r="P28" i="3"/>
  <c r="P27" i="3"/>
  <c r="P26" i="3"/>
  <c r="P25" i="3"/>
  <c r="P22" i="3"/>
  <c r="P21" i="3"/>
  <c r="P20" i="3"/>
  <c r="P19" i="3"/>
  <c r="P18" i="3"/>
  <c r="P17" i="3"/>
  <c r="P16" i="3"/>
  <c r="P15" i="3"/>
  <c r="P14" i="3"/>
  <c r="P12" i="3"/>
  <c r="P11" i="3"/>
  <c r="P10" i="3"/>
  <c r="P9" i="3"/>
  <c r="P8" i="3"/>
  <c r="P7" i="3"/>
  <c r="P6" i="3"/>
  <c r="P5" i="3"/>
  <c r="P4" i="3"/>
  <c r="P3" i="3"/>
  <c r="P2" i="3"/>
  <c r="AY5" i="2" s="1"/>
  <c r="BC4" i="2"/>
  <c r="N90" i="3"/>
  <c r="N89" i="3"/>
  <c r="N88" i="3"/>
  <c r="N87" i="3"/>
  <c r="N86" i="3"/>
  <c r="N85" i="3"/>
  <c r="N84" i="3"/>
  <c r="N83" i="3"/>
  <c r="N82" i="3"/>
  <c r="N81" i="3"/>
  <c r="N77" i="3"/>
  <c r="N76" i="3"/>
  <c r="N75" i="3"/>
  <c r="N74" i="3"/>
  <c r="N73" i="3"/>
  <c r="N72" i="3"/>
  <c r="N71" i="3"/>
  <c r="N70" i="3"/>
  <c r="N66" i="3"/>
  <c r="N65" i="3"/>
  <c r="N64" i="3"/>
  <c r="N63" i="3"/>
  <c r="N62" i="3"/>
  <c r="N61" i="3"/>
  <c r="N60" i="3"/>
  <c r="N59" i="3"/>
  <c r="N58" i="3"/>
  <c r="N55" i="3"/>
  <c r="N54" i="3"/>
  <c r="N53" i="3"/>
  <c r="N52" i="3"/>
  <c r="N51" i="3"/>
  <c r="N50" i="3"/>
  <c r="N49" i="3"/>
  <c r="N48" i="3"/>
  <c r="N47" i="3"/>
  <c r="N43" i="3"/>
  <c r="N42" i="3"/>
  <c r="N41" i="3"/>
  <c r="N40" i="3"/>
  <c r="N39" i="3"/>
  <c r="N38" i="3"/>
  <c r="N37" i="3"/>
  <c r="N36" i="3"/>
  <c r="N32" i="3"/>
  <c r="N31" i="3"/>
  <c r="N30" i="3"/>
  <c r="N29" i="3"/>
  <c r="N28" i="3"/>
  <c r="N27" i="3"/>
  <c r="N26" i="3"/>
  <c r="N25" i="3"/>
  <c r="N22" i="3"/>
  <c r="N21" i="3"/>
  <c r="N20" i="3"/>
  <c r="N19" i="3"/>
  <c r="N18" i="3"/>
  <c r="N17" i="3"/>
  <c r="N16" i="3"/>
  <c r="N15" i="3"/>
  <c r="N14" i="3"/>
  <c r="N11" i="3"/>
  <c r="N10" i="3"/>
  <c r="N9" i="3"/>
  <c r="N8" i="3"/>
  <c r="N7" i="3"/>
  <c r="N6" i="3"/>
  <c r="BI4" i="2" s="1"/>
  <c r="N5" i="3"/>
  <c r="N4" i="3"/>
  <c r="N3" i="3"/>
  <c r="N2" i="3"/>
  <c r="BH4" i="2" s="1"/>
  <c r="M89" i="3"/>
  <c r="M88" i="3"/>
  <c r="M87" i="3"/>
  <c r="M86" i="3"/>
  <c r="M85" i="3"/>
  <c r="M84" i="3"/>
  <c r="M83" i="3"/>
  <c r="M82" i="3"/>
  <c r="M81" i="3"/>
  <c r="M77" i="3"/>
  <c r="M76" i="3"/>
  <c r="M75" i="3"/>
  <c r="M74" i="3"/>
  <c r="M73" i="3"/>
  <c r="M72" i="3"/>
  <c r="M71" i="3"/>
  <c r="M70" i="3"/>
  <c r="M66" i="3"/>
  <c r="M65" i="3"/>
  <c r="M64" i="3"/>
  <c r="M63" i="3"/>
  <c r="M62" i="3"/>
  <c r="M61" i="3"/>
  <c r="M60" i="3"/>
  <c r="M59" i="3"/>
  <c r="M58" i="3"/>
  <c r="M55" i="3"/>
  <c r="M54" i="3"/>
  <c r="M53" i="3"/>
  <c r="M52" i="3"/>
  <c r="M51" i="3"/>
  <c r="M50" i="3"/>
  <c r="M49" i="3"/>
  <c r="M48" i="3"/>
  <c r="M47" i="3"/>
  <c r="M43" i="3"/>
  <c r="M42" i="3"/>
  <c r="M41" i="3"/>
  <c r="M40" i="3"/>
  <c r="M39" i="3"/>
  <c r="M38" i="3"/>
  <c r="M37" i="3"/>
  <c r="M36" i="3"/>
  <c r="M33" i="3"/>
  <c r="M32" i="3"/>
  <c r="M31" i="3"/>
  <c r="M30" i="3"/>
  <c r="M29" i="3"/>
  <c r="M28" i="3"/>
  <c r="M27" i="3"/>
  <c r="M26" i="3"/>
  <c r="M25" i="3"/>
  <c r="M21" i="3"/>
  <c r="M20" i="3"/>
  <c r="M19" i="3"/>
  <c r="M18" i="3"/>
  <c r="M17" i="3"/>
  <c r="M16" i="3"/>
  <c r="M15" i="3"/>
  <c r="M14" i="3"/>
  <c r="M10" i="3"/>
  <c r="M9" i="3"/>
  <c r="M8" i="3"/>
  <c r="M7" i="3"/>
  <c r="M6" i="3"/>
  <c r="M5" i="3"/>
  <c r="M4" i="3"/>
  <c r="M3" i="3"/>
  <c r="M2" i="3"/>
  <c r="BE4" i="2" s="1"/>
  <c r="L89" i="3"/>
  <c r="L88" i="3"/>
  <c r="L87" i="3"/>
  <c r="L86" i="3"/>
  <c r="L85" i="3"/>
  <c r="L84" i="3"/>
  <c r="L83" i="3"/>
  <c r="L82" i="3"/>
  <c r="L81" i="3"/>
  <c r="L77" i="3"/>
  <c r="L76" i="3"/>
  <c r="L75" i="3"/>
  <c r="L74" i="3"/>
  <c r="L73" i="3"/>
  <c r="L72" i="3"/>
  <c r="L71" i="3"/>
  <c r="L70" i="3"/>
  <c r="L66" i="3"/>
  <c r="L65" i="3"/>
  <c r="L64" i="3"/>
  <c r="L63" i="3"/>
  <c r="L62" i="3"/>
  <c r="L61" i="3"/>
  <c r="L60" i="3"/>
  <c r="L59" i="3"/>
  <c r="L58" i="3"/>
  <c r="L55" i="3"/>
  <c r="L54" i="3"/>
  <c r="L53" i="3"/>
  <c r="L52" i="3"/>
  <c r="L51" i="3"/>
  <c r="L50" i="3"/>
  <c r="L49" i="3"/>
  <c r="L48" i="3"/>
  <c r="L47" i="3"/>
  <c r="L43" i="3"/>
  <c r="L42" i="3"/>
  <c r="L41" i="3"/>
  <c r="L40" i="3"/>
  <c r="L39" i="3"/>
  <c r="L38" i="3"/>
  <c r="L37" i="3"/>
  <c r="L36" i="3"/>
  <c r="L33" i="3"/>
  <c r="L32" i="3"/>
  <c r="L31" i="3"/>
  <c r="L30" i="3"/>
  <c r="L29" i="3"/>
  <c r="L28" i="3"/>
  <c r="L27" i="3"/>
  <c r="L26" i="3"/>
  <c r="L25" i="3"/>
  <c r="L21" i="3"/>
  <c r="L20" i="3"/>
  <c r="L19" i="3"/>
  <c r="L18" i="3"/>
  <c r="L17" i="3"/>
  <c r="L16" i="3"/>
  <c r="L15" i="3"/>
  <c r="L14" i="3"/>
  <c r="L10" i="3"/>
  <c r="L9" i="3"/>
  <c r="L8" i="3"/>
  <c r="L7" i="3"/>
  <c r="L6" i="3"/>
  <c r="L5" i="3"/>
  <c r="L4" i="3"/>
  <c r="L3" i="3"/>
  <c r="L2" i="3"/>
  <c r="BB4" i="2" s="1"/>
  <c r="K89" i="3"/>
  <c r="K88" i="3"/>
  <c r="K87" i="3"/>
  <c r="K86" i="3"/>
  <c r="K85" i="3"/>
  <c r="K84" i="3"/>
  <c r="K83" i="3"/>
  <c r="K82" i="3"/>
  <c r="K81" i="3"/>
  <c r="K78" i="3"/>
  <c r="K77" i="3"/>
  <c r="K76" i="3"/>
  <c r="K75" i="3"/>
  <c r="K74" i="3"/>
  <c r="K73" i="3"/>
  <c r="K72" i="3"/>
  <c r="K71" i="3"/>
  <c r="K70" i="3"/>
  <c r="K67" i="3"/>
  <c r="K66" i="3"/>
  <c r="K65" i="3"/>
  <c r="K64" i="3"/>
  <c r="K63" i="3"/>
  <c r="K62" i="3"/>
  <c r="K61" i="3"/>
  <c r="K60" i="3"/>
  <c r="K59" i="3"/>
  <c r="K58" i="3"/>
  <c r="K54" i="3"/>
  <c r="K53" i="3"/>
  <c r="K52" i="3"/>
  <c r="K51" i="3"/>
  <c r="K50" i="3"/>
  <c r="K49" i="3"/>
  <c r="K48" i="3"/>
  <c r="K47" i="3"/>
  <c r="K44" i="3"/>
  <c r="K43" i="3"/>
  <c r="K42" i="3"/>
  <c r="K41" i="3"/>
  <c r="K40" i="3"/>
  <c r="K39" i="3"/>
  <c r="K38" i="3"/>
  <c r="K37" i="3"/>
  <c r="K36" i="3"/>
  <c r="K33" i="3"/>
  <c r="K32" i="3"/>
  <c r="K31" i="3"/>
  <c r="K30" i="3"/>
  <c r="K29" i="3"/>
  <c r="K28" i="3"/>
  <c r="K27" i="3"/>
  <c r="K26" i="3"/>
  <c r="K25" i="3"/>
  <c r="K21" i="3"/>
  <c r="K20" i="3"/>
  <c r="K19" i="3"/>
  <c r="K18" i="3"/>
  <c r="K17" i="3"/>
  <c r="K16" i="3"/>
  <c r="K15" i="3"/>
  <c r="K14" i="3"/>
  <c r="K11" i="3"/>
  <c r="K10" i="3"/>
  <c r="K9" i="3"/>
  <c r="K8" i="3"/>
  <c r="K7" i="3"/>
  <c r="K6" i="3"/>
  <c r="K5" i="3"/>
  <c r="K4" i="3"/>
  <c r="K3" i="3"/>
  <c r="K2" i="3"/>
  <c r="AY4" i="2" s="1"/>
  <c r="BI3" i="2"/>
  <c r="BH3" i="2"/>
  <c r="BF3" i="2"/>
  <c r="BE3" i="2"/>
  <c r="BC3" i="2"/>
  <c r="BB3" i="2"/>
  <c r="AZ3" i="2"/>
  <c r="AY3" i="2"/>
  <c r="BI2" i="2"/>
  <c r="BH2" i="2"/>
  <c r="BF2" i="2"/>
  <c r="BE2" i="2"/>
  <c r="BC2" i="2"/>
  <c r="BB2" i="2"/>
  <c r="AZ2" i="2"/>
  <c r="AY2" i="2"/>
  <c r="BP5" i="2"/>
  <c r="BQ5" i="2"/>
  <c r="BP6" i="2"/>
  <c r="BQ6" i="2"/>
  <c r="BP90" i="3"/>
  <c r="BO90" i="3"/>
  <c r="BG90" i="3"/>
  <c r="BF90" i="3"/>
  <c r="AC90" i="3"/>
  <c r="AR90" i="3" s="1"/>
  <c r="BP89" i="3"/>
  <c r="BO89" i="3"/>
  <c r="BM89" i="3"/>
  <c r="BL89" i="3"/>
  <c r="BG89" i="3"/>
  <c r="BF89" i="3"/>
  <c r="AC89" i="3"/>
  <c r="AR89" i="3" s="1"/>
  <c r="AB89" i="3"/>
  <c r="AQ89" i="3" s="1"/>
  <c r="AA89" i="3"/>
  <c r="AP89" i="3" s="1"/>
  <c r="Z89" i="3"/>
  <c r="AO89" i="3" s="1"/>
  <c r="BP88" i="3"/>
  <c r="BO88" i="3"/>
  <c r="BM88" i="3"/>
  <c r="BL88" i="3"/>
  <c r="BG88" i="3"/>
  <c r="BF88" i="3"/>
  <c r="AC88" i="3"/>
  <c r="AR88" i="3" s="1"/>
  <c r="AB88" i="3"/>
  <c r="AQ88" i="3" s="1"/>
  <c r="AA88" i="3"/>
  <c r="AP88" i="3" s="1"/>
  <c r="Z88" i="3"/>
  <c r="AO88" i="3" s="1"/>
  <c r="BP87" i="3"/>
  <c r="BO87" i="3"/>
  <c r="BM87" i="3"/>
  <c r="BL87" i="3"/>
  <c r="BG87" i="3"/>
  <c r="BF87" i="3"/>
  <c r="AC87" i="3"/>
  <c r="AR87" i="3" s="1"/>
  <c r="AB87" i="3"/>
  <c r="AQ87" i="3" s="1"/>
  <c r="AA87" i="3"/>
  <c r="AP87" i="3" s="1"/>
  <c r="Z87" i="3"/>
  <c r="AO87" i="3" s="1"/>
  <c r="BP86" i="3"/>
  <c r="BO86" i="3"/>
  <c r="BM86" i="3"/>
  <c r="BL86" i="3"/>
  <c r="BG86" i="3"/>
  <c r="BF86" i="3"/>
  <c r="AC86" i="3"/>
  <c r="AR86" i="3" s="1"/>
  <c r="AB86" i="3"/>
  <c r="AQ86" i="3" s="1"/>
  <c r="AA86" i="3"/>
  <c r="AP86" i="3" s="1"/>
  <c r="Z86" i="3"/>
  <c r="AO86" i="3" s="1"/>
  <c r="BP85" i="3"/>
  <c r="BO85" i="3"/>
  <c r="BM85" i="3"/>
  <c r="BL85" i="3"/>
  <c r="BG85" i="3"/>
  <c r="BF85" i="3"/>
  <c r="AC85" i="3"/>
  <c r="AR85" i="3" s="1"/>
  <c r="AB85" i="3"/>
  <c r="AQ85" i="3" s="1"/>
  <c r="AA85" i="3"/>
  <c r="AP85" i="3" s="1"/>
  <c r="Z85" i="3"/>
  <c r="AO85" i="3" s="1"/>
  <c r="BP84" i="3"/>
  <c r="BO84" i="3"/>
  <c r="BM84" i="3"/>
  <c r="BL84" i="3"/>
  <c r="BG84" i="3"/>
  <c r="BF84" i="3"/>
  <c r="AC84" i="3"/>
  <c r="AR84" i="3" s="1"/>
  <c r="AB84" i="3"/>
  <c r="AQ84" i="3" s="1"/>
  <c r="AA84" i="3"/>
  <c r="AP84" i="3" s="1"/>
  <c r="Z84" i="3"/>
  <c r="AO84" i="3" s="1"/>
  <c r="BP83" i="3"/>
  <c r="BO83" i="3"/>
  <c r="BM83" i="3"/>
  <c r="BL83" i="3"/>
  <c r="BG83" i="3"/>
  <c r="BF83" i="3"/>
  <c r="AC83" i="3"/>
  <c r="AR83" i="3" s="1"/>
  <c r="AB83" i="3"/>
  <c r="AQ83" i="3" s="1"/>
  <c r="AA83" i="3"/>
  <c r="AP83" i="3" s="1"/>
  <c r="Z83" i="3"/>
  <c r="AO83" i="3" s="1"/>
  <c r="BP82" i="3"/>
  <c r="BO82" i="3"/>
  <c r="BM82" i="3"/>
  <c r="BL82" i="3"/>
  <c r="BG82" i="3"/>
  <c r="BF82" i="3"/>
  <c r="AC82" i="3"/>
  <c r="AR82" i="3" s="1"/>
  <c r="AB82" i="3"/>
  <c r="AQ82" i="3" s="1"/>
  <c r="AA82" i="3"/>
  <c r="AP82" i="3" s="1"/>
  <c r="Z82" i="3"/>
  <c r="AO82" i="3" s="1"/>
  <c r="BP81" i="3"/>
  <c r="BO81" i="3"/>
  <c r="BM81" i="3"/>
  <c r="BL81" i="3"/>
  <c r="BG81" i="3"/>
  <c r="BF81" i="3"/>
  <c r="AC81" i="3"/>
  <c r="AR81" i="3" s="1"/>
  <c r="AB81" i="3"/>
  <c r="AQ81" i="3" s="1"/>
  <c r="AA81" i="3"/>
  <c r="AP81" i="3" s="1"/>
  <c r="Z81" i="3"/>
  <c r="AO81" i="3" s="1"/>
  <c r="BO78" i="3"/>
  <c r="BL78" i="3"/>
  <c r="BG78" i="3"/>
  <c r="BF78" i="3"/>
  <c r="Z78" i="3"/>
  <c r="AO78" i="3" s="1"/>
  <c r="BP77" i="3"/>
  <c r="BO77" i="3"/>
  <c r="BM77" i="3"/>
  <c r="BL77" i="3"/>
  <c r="BG77" i="3"/>
  <c r="BF77" i="3"/>
  <c r="AC77" i="3"/>
  <c r="AR77" i="3" s="1"/>
  <c r="AB77" i="3"/>
  <c r="AQ77" i="3" s="1"/>
  <c r="AA77" i="3"/>
  <c r="AP77" i="3" s="1"/>
  <c r="Z77" i="3"/>
  <c r="AO77" i="3" s="1"/>
  <c r="BP76" i="3"/>
  <c r="BO76" i="3"/>
  <c r="BM76" i="3"/>
  <c r="BL76" i="3"/>
  <c r="BG76" i="3"/>
  <c r="BF76" i="3"/>
  <c r="AC76" i="3"/>
  <c r="AR76" i="3" s="1"/>
  <c r="AB76" i="3"/>
  <c r="AQ76" i="3" s="1"/>
  <c r="AA76" i="3"/>
  <c r="AP76" i="3" s="1"/>
  <c r="Z76" i="3"/>
  <c r="AO76" i="3" s="1"/>
  <c r="BP75" i="3"/>
  <c r="BO75" i="3"/>
  <c r="BM75" i="3"/>
  <c r="BL75" i="3"/>
  <c r="BG75" i="3"/>
  <c r="BF75" i="3"/>
  <c r="AC75" i="3"/>
  <c r="AR75" i="3" s="1"/>
  <c r="AB75" i="3"/>
  <c r="AQ75" i="3" s="1"/>
  <c r="AA75" i="3"/>
  <c r="AP75" i="3" s="1"/>
  <c r="Z75" i="3"/>
  <c r="AO75" i="3" s="1"/>
  <c r="BP74" i="3"/>
  <c r="BO74" i="3"/>
  <c r="BM74" i="3"/>
  <c r="BL74" i="3"/>
  <c r="BG74" i="3"/>
  <c r="BF74" i="3"/>
  <c r="AC74" i="3"/>
  <c r="AR74" i="3" s="1"/>
  <c r="AB74" i="3"/>
  <c r="AQ74" i="3" s="1"/>
  <c r="AA74" i="3"/>
  <c r="AP74" i="3" s="1"/>
  <c r="Z74" i="3"/>
  <c r="AO74" i="3" s="1"/>
  <c r="BP73" i="3"/>
  <c r="BO73" i="3"/>
  <c r="BM73" i="3"/>
  <c r="BL73" i="3"/>
  <c r="BG73" i="3"/>
  <c r="BF73" i="3"/>
  <c r="AC73" i="3"/>
  <c r="AR73" i="3" s="1"/>
  <c r="AB73" i="3"/>
  <c r="AQ73" i="3" s="1"/>
  <c r="AA73" i="3"/>
  <c r="AP73" i="3" s="1"/>
  <c r="Z73" i="3"/>
  <c r="AO73" i="3" s="1"/>
  <c r="BP72" i="3"/>
  <c r="BO72" i="3"/>
  <c r="BM72" i="3"/>
  <c r="BL72" i="3"/>
  <c r="BG72" i="3"/>
  <c r="BF72" i="3"/>
  <c r="AC72" i="3"/>
  <c r="AR72" i="3" s="1"/>
  <c r="AB72" i="3"/>
  <c r="AQ72" i="3" s="1"/>
  <c r="AA72" i="3"/>
  <c r="AP72" i="3" s="1"/>
  <c r="Z72" i="3"/>
  <c r="AO72" i="3" s="1"/>
  <c r="BP71" i="3"/>
  <c r="BO71" i="3"/>
  <c r="BM71" i="3"/>
  <c r="BL71" i="3"/>
  <c r="BG71" i="3"/>
  <c r="BF71" i="3"/>
  <c r="AC71" i="3"/>
  <c r="AR71" i="3" s="1"/>
  <c r="AB71" i="3"/>
  <c r="AQ71" i="3" s="1"/>
  <c r="AA71" i="3"/>
  <c r="AP71" i="3" s="1"/>
  <c r="Z71" i="3"/>
  <c r="AO71" i="3" s="1"/>
  <c r="BP70" i="3"/>
  <c r="BO70" i="3"/>
  <c r="BM70" i="3"/>
  <c r="BL70" i="3"/>
  <c r="BG70" i="3"/>
  <c r="BF70" i="3"/>
  <c r="AC70" i="3"/>
  <c r="AR70" i="3" s="1"/>
  <c r="AB70" i="3"/>
  <c r="AQ70" i="3" s="1"/>
  <c r="AA70" i="3"/>
  <c r="AP70" i="3" s="1"/>
  <c r="Z70" i="3"/>
  <c r="AO70" i="3" s="1"/>
  <c r="BP67" i="3"/>
  <c r="BO67" i="3"/>
  <c r="BL67" i="3"/>
  <c r="BG67" i="3"/>
  <c r="BF67" i="3"/>
  <c r="Z67" i="3"/>
  <c r="AO67" i="3" s="1"/>
  <c r="BP66" i="3"/>
  <c r="BO66" i="3"/>
  <c r="BM66" i="3"/>
  <c r="BL66" i="3"/>
  <c r="BG66" i="3"/>
  <c r="BF66" i="3"/>
  <c r="AC66" i="3"/>
  <c r="AR66" i="3" s="1"/>
  <c r="AB66" i="3"/>
  <c r="AQ66" i="3" s="1"/>
  <c r="AA66" i="3"/>
  <c r="AP66" i="3" s="1"/>
  <c r="Z66" i="3"/>
  <c r="AO66" i="3" s="1"/>
  <c r="BP65" i="3"/>
  <c r="BO65" i="3"/>
  <c r="BM65" i="3"/>
  <c r="BL65" i="3"/>
  <c r="BG65" i="3"/>
  <c r="BF65" i="3"/>
  <c r="AC65" i="3"/>
  <c r="AR65" i="3" s="1"/>
  <c r="AB65" i="3"/>
  <c r="AQ65" i="3" s="1"/>
  <c r="AA65" i="3"/>
  <c r="AP65" i="3" s="1"/>
  <c r="Z65" i="3"/>
  <c r="AO65" i="3" s="1"/>
  <c r="BP64" i="3"/>
  <c r="BO64" i="3"/>
  <c r="BM64" i="3"/>
  <c r="BL64" i="3"/>
  <c r="BG64" i="3"/>
  <c r="BF64" i="3"/>
  <c r="AC64" i="3"/>
  <c r="AR64" i="3" s="1"/>
  <c r="AB64" i="3"/>
  <c r="AQ64" i="3" s="1"/>
  <c r="AA64" i="3"/>
  <c r="AP64" i="3" s="1"/>
  <c r="Z64" i="3"/>
  <c r="AO64" i="3" s="1"/>
  <c r="BP63" i="3"/>
  <c r="BO63" i="3"/>
  <c r="BM63" i="3"/>
  <c r="BL63" i="3"/>
  <c r="BG63" i="3"/>
  <c r="BF63" i="3"/>
  <c r="AC63" i="3"/>
  <c r="AR63" i="3" s="1"/>
  <c r="AB63" i="3"/>
  <c r="AQ63" i="3" s="1"/>
  <c r="AA63" i="3"/>
  <c r="AP63" i="3" s="1"/>
  <c r="Z63" i="3"/>
  <c r="AO63" i="3" s="1"/>
  <c r="BP62" i="3"/>
  <c r="BO62" i="3"/>
  <c r="BM62" i="3"/>
  <c r="BL62" i="3"/>
  <c r="BG62" i="3"/>
  <c r="BF62" i="3"/>
  <c r="AC62" i="3"/>
  <c r="AR62" i="3" s="1"/>
  <c r="AB62" i="3"/>
  <c r="AQ62" i="3" s="1"/>
  <c r="AA62" i="3"/>
  <c r="AP62" i="3" s="1"/>
  <c r="Z62" i="3"/>
  <c r="AO62" i="3" s="1"/>
  <c r="BP61" i="3"/>
  <c r="BO61" i="3"/>
  <c r="BM61" i="3"/>
  <c r="BL61" i="3"/>
  <c r="BG61" i="3"/>
  <c r="BF61" i="3"/>
  <c r="AC61" i="3"/>
  <c r="AR61" i="3" s="1"/>
  <c r="AB61" i="3"/>
  <c r="AQ61" i="3" s="1"/>
  <c r="AA61" i="3"/>
  <c r="AP61" i="3" s="1"/>
  <c r="Z61" i="3"/>
  <c r="AO61" i="3" s="1"/>
  <c r="BP60" i="3"/>
  <c r="BO60" i="3"/>
  <c r="BM60" i="3"/>
  <c r="BL60" i="3"/>
  <c r="BG60" i="3"/>
  <c r="BF60" i="3"/>
  <c r="AC60" i="3"/>
  <c r="AR60" i="3" s="1"/>
  <c r="AB60" i="3"/>
  <c r="AQ60" i="3" s="1"/>
  <c r="AA60" i="3"/>
  <c r="AP60" i="3" s="1"/>
  <c r="Z60" i="3"/>
  <c r="AO60" i="3" s="1"/>
  <c r="BP59" i="3"/>
  <c r="BO59" i="3"/>
  <c r="BM59" i="3"/>
  <c r="BL59" i="3"/>
  <c r="BG59" i="3"/>
  <c r="BF59" i="3"/>
  <c r="AC59" i="3"/>
  <c r="AR59" i="3" s="1"/>
  <c r="AB59" i="3"/>
  <c r="AQ59" i="3" s="1"/>
  <c r="AA59" i="3"/>
  <c r="AP59" i="3" s="1"/>
  <c r="Z59" i="3"/>
  <c r="AO59" i="3" s="1"/>
  <c r="BP58" i="3"/>
  <c r="BO58" i="3"/>
  <c r="BM58" i="3"/>
  <c r="BL58" i="3"/>
  <c r="BG58" i="3"/>
  <c r="BF58" i="3"/>
  <c r="AC58" i="3"/>
  <c r="AR58" i="3" s="1"/>
  <c r="AB58" i="3"/>
  <c r="AQ58" i="3" s="1"/>
  <c r="AA58" i="3"/>
  <c r="AP58" i="3" s="1"/>
  <c r="Z58" i="3"/>
  <c r="AO58" i="3" s="1"/>
  <c r="BP56" i="3"/>
  <c r="BG56" i="3"/>
  <c r="BP55" i="3"/>
  <c r="BO55" i="3"/>
  <c r="BM55" i="3"/>
  <c r="BG55" i="3"/>
  <c r="BF55" i="3"/>
  <c r="AC55" i="3"/>
  <c r="AR55" i="3" s="1"/>
  <c r="AB55" i="3"/>
  <c r="AQ55" i="3" s="1"/>
  <c r="AA55" i="3"/>
  <c r="AP55" i="3" s="1"/>
  <c r="BP54" i="3"/>
  <c r="BO54" i="3"/>
  <c r="BM54" i="3"/>
  <c r="BL54" i="3"/>
  <c r="BG54" i="3"/>
  <c r="BF54" i="3"/>
  <c r="AC54" i="3"/>
  <c r="AR54" i="3" s="1"/>
  <c r="AB54" i="3"/>
  <c r="AQ54" i="3" s="1"/>
  <c r="AA54" i="3"/>
  <c r="AP54" i="3" s="1"/>
  <c r="Z54" i="3"/>
  <c r="AO54" i="3" s="1"/>
  <c r="BP53" i="3"/>
  <c r="BO53" i="3"/>
  <c r="BM53" i="3"/>
  <c r="BL53" i="3"/>
  <c r="BG53" i="3"/>
  <c r="BF53" i="3"/>
  <c r="AC53" i="3"/>
  <c r="AR53" i="3" s="1"/>
  <c r="AB53" i="3"/>
  <c r="AQ53" i="3" s="1"/>
  <c r="AA53" i="3"/>
  <c r="AP53" i="3" s="1"/>
  <c r="Z53" i="3"/>
  <c r="AO53" i="3" s="1"/>
  <c r="BP52" i="3"/>
  <c r="BO52" i="3"/>
  <c r="BM52" i="3"/>
  <c r="BL52" i="3"/>
  <c r="BG52" i="3"/>
  <c r="BF52" i="3"/>
  <c r="AC52" i="3"/>
  <c r="AR52" i="3" s="1"/>
  <c r="AB52" i="3"/>
  <c r="AQ52" i="3" s="1"/>
  <c r="AA52" i="3"/>
  <c r="AP52" i="3" s="1"/>
  <c r="Z52" i="3"/>
  <c r="AO52" i="3" s="1"/>
  <c r="BP51" i="3"/>
  <c r="BO51" i="3"/>
  <c r="BM51" i="3"/>
  <c r="BL51" i="3"/>
  <c r="BG51" i="3"/>
  <c r="BF51" i="3"/>
  <c r="AC51" i="3"/>
  <c r="AR51" i="3" s="1"/>
  <c r="AB51" i="3"/>
  <c r="AQ51" i="3" s="1"/>
  <c r="AA51" i="3"/>
  <c r="AP51" i="3" s="1"/>
  <c r="Z51" i="3"/>
  <c r="AO51" i="3" s="1"/>
  <c r="BP50" i="3"/>
  <c r="BO50" i="3"/>
  <c r="BM50" i="3"/>
  <c r="BL50" i="3"/>
  <c r="BG50" i="3"/>
  <c r="BF50" i="3"/>
  <c r="AC50" i="3"/>
  <c r="AR50" i="3" s="1"/>
  <c r="AB50" i="3"/>
  <c r="AQ50" i="3" s="1"/>
  <c r="AA50" i="3"/>
  <c r="AP50" i="3" s="1"/>
  <c r="Z50" i="3"/>
  <c r="AO50" i="3" s="1"/>
  <c r="BP49" i="3"/>
  <c r="BO49" i="3"/>
  <c r="BM49" i="3"/>
  <c r="BL49" i="3"/>
  <c r="BG49" i="3"/>
  <c r="BF49" i="3"/>
  <c r="AC49" i="3"/>
  <c r="AR49" i="3" s="1"/>
  <c r="AB49" i="3"/>
  <c r="AQ49" i="3" s="1"/>
  <c r="AA49" i="3"/>
  <c r="AP49" i="3" s="1"/>
  <c r="Z49" i="3"/>
  <c r="AO49" i="3" s="1"/>
  <c r="BP48" i="3"/>
  <c r="BO48" i="3"/>
  <c r="BM48" i="3"/>
  <c r="BL48" i="3"/>
  <c r="BG48" i="3"/>
  <c r="BF48" i="3"/>
  <c r="AC48" i="3"/>
  <c r="AR48" i="3" s="1"/>
  <c r="AB48" i="3"/>
  <c r="AQ48" i="3" s="1"/>
  <c r="AA48" i="3"/>
  <c r="AP48" i="3" s="1"/>
  <c r="Z48" i="3"/>
  <c r="AO48" i="3" s="1"/>
  <c r="BP47" i="3"/>
  <c r="BO47" i="3"/>
  <c r="BM47" i="3"/>
  <c r="BL47" i="3"/>
  <c r="BG47" i="3"/>
  <c r="BF47" i="3"/>
  <c r="AC47" i="3"/>
  <c r="AR47" i="3" s="1"/>
  <c r="AB47" i="3"/>
  <c r="AQ47" i="3" s="1"/>
  <c r="AA47" i="3"/>
  <c r="AP47" i="3" s="1"/>
  <c r="Z47" i="3"/>
  <c r="AO47" i="3" s="1"/>
  <c r="BO44" i="3"/>
  <c r="BL44" i="3"/>
  <c r="BG44" i="3"/>
  <c r="BF44" i="3"/>
  <c r="Z44" i="3"/>
  <c r="AO44" i="3" s="1"/>
  <c r="BP43" i="3"/>
  <c r="BO43" i="3"/>
  <c r="BM43" i="3"/>
  <c r="BL43" i="3"/>
  <c r="BG43" i="3"/>
  <c r="BF43" i="3"/>
  <c r="AC43" i="3"/>
  <c r="AR43" i="3" s="1"/>
  <c r="AB43" i="3"/>
  <c r="AQ43" i="3" s="1"/>
  <c r="AA43" i="3"/>
  <c r="AP43" i="3" s="1"/>
  <c r="Z43" i="3"/>
  <c r="AO43" i="3" s="1"/>
  <c r="BP42" i="3"/>
  <c r="BO42" i="3"/>
  <c r="BM42" i="3"/>
  <c r="BL42" i="3"/>
  <c r="BG42" i="3"/>
  <c r="BF42" i="3"/>
  <c r="AC42" i="3"/>
  <c r="AR42" i="3" s="1"/>
  <c r="AB42" i="3"/>
  <c r="AQ42" i="3" s="1"/>
  <c r="AA42" i="3"/>
  <c r="AP42" i="3" s="1"/>
  <c r="Z42" i="3"/>
  <c r="AO42" i="3" s="1"/>
  <c r="BP41" i="3"/>
  <c r="BO41" i="3"/>
  <c r="BM41" i="3"/>
  <c r="BL41" i="3"/>
  <c r="BG41" i="3"/>
  <c r="BF41" i="3"/>
  <c r="AC41" i="3"/>
  <c r="AR41" i="3" s="1"/>
  <c r="AB41" i="3"/>
  <c r="AQ41" i="3" s="1"/>
  <c r="AA41" i="3"/>
  <c r="AP41" i="3" s="1"/>
  <c r="Z41" i="3"/>
  <c r="AO41" i="3" s="1"/>
  <c r="BP40" i="3"/>
  <c r="BO40" i="3"/>
  <c r="BM40" i="3"/>
  <c r="BL40" i="3"/>
  <c r="BG40" i="3"/>
  <c r="BF40" i="3"/>
  <c r="AC40" i="3"/>
  <c r="AR40" i="3" s="1"/>
  <c r="AB40" i="3"/>
  <c r="AQ40" i="3" s="1"/>
  <c r="AA40" i="3"/>
  <c r="AP40" i="3" s="1"/>
  <c r="Z40" i="3"/>
  <c r="AO40" i="3" s="1"/>
  <c r="BP39" i="3"/>
  <c r="BO39" i="3"/>
  <c r="BM39" i="3"/>
  <c r="BL39" i="3"/>
  <c r="BG39" i="3"/>
  <c r="BF39" i="3"/>
  <c r="AC39" i="3"/>
  <c r="AR39" i="3" s="1"/>
  <c r="AB39" i="3"/>
  <c r="AQ39" i="3" s="1"/>
  <c r="AA39" i="3"/>
  <c r="AP39" i="3" s="1"/>
  <c r="Z39" i="3"/>
  <c r="AO39" i="3" s="1"/>
  <c r="BP38" i="3"/>
  <c r="BO38" i="3"/>
  <c r="BM38" i="3"/>
  <c r="BL38" i="3"/>
  <c r="BG38" i="3"/>
  <c r="BF38" i="3"/>
  <c r="AC38" i="3"/>
  <c r="AR38" i="3" s="1"/>
  <c r="AB38" i="3"/>
  <c r="AQ38" i="3" s="1"/>
  <c r="AA38" i="3"/>
  <c r="AP38" i="3" s="1"/>
  <c r="Z38" i="3"/>
  <c r="AO38" i="3" s="1"/>
  <c r="BP37" i="3"/>
  <c r="BO37" i="3"/>
  <c r="BM37" i="3"/>
  <c r="BL37" i="3"/>
  <c r="BG37" i="3"/>
  <c r="BF37" i="3"/>
  <c r="AC37" i="3"/>
  <c r="AR37" i="3" s="1"/>
  <c r="AB37" i="3"/>
  <c r="AQ37" i="3" s="1"/>
  <c r="AA37" i="3"/>
  <c r="AP37" i="3" s="1"/>
  <c r="Z37" i="3"/>
  <c r="AO37" i="3" s="1"/>
  <c r="BP36" i="3"/>
  <c r="BO36" i="3"/>
  <c r="BM36" i="3"/>
  <c r="BL36" i="3"/>
  <c r="BG36" i="3"/>
  <c r="BF36" i="3"/>
  <c r="AC36" i="3"/>
  <c r="AR36" i="3" s="1"/>
  <c r="AB36" i="3"/>
  <c r="AQ36" i="3" s="1"/>
  <c r="AA36" i="3"/>
  <c r="AP36" i="3" s="1"/>
  <c r="Z36" i="3"/>
  <c r="AO36" i="3" s="1"/>
  <c r="BF34" i="3"/>
  <c r="BP33" i="3"/>
  <c r="BO33" i="3"/>
  <c r="BM33" i="3"/>
  <c r="BL33" i="3"/>
  <c r="BG33" i="3"/>
  <c r="BF33" i="3"/>
  <c r="AB33" i="3"/>
  <c r="AQ33" i="3" s="1"/>
  <c r="AA33" i="3"/>
  <c r="AP33" i="3" s="1"/>
  <c r="Z33" i="3"/>
  <c r="AO33" i="3" s="1"/>
  <c r="BP32" i="3"/>
  <c r="BO32" i="3"/>
  <c r="BM32" i="3"/>
  <c r="BL32" i="3"/>
  <c r="BG32" i="3"/>
  <c r="BF32" i="3"/>
  <c r="AC32" i="3"/>
  <c r="AR32" i="3" s="1"/>
  <c r="AB32" i="3"/>
  <c r="AQ32" i="3" s="1"/>
  <c r="AA32" i="3"/>
  <c r="AP32" i="3" s="1"/>
  <c r="Z32" i="3"/>
  <c r="AO32" i="3" s="1"/>
  <c r="BP31" i="3"/>
  <c r="BO31" i="3"/>
  <c r="BM31" i="3"/>
  <c r="BL31" i="3"/>
  <c r="BG31" i="3"/>
  <c r="BF31" i="3"/>
  <c r="AC31" i="3"/>
  <c r="AR31" i="3" s="1"/>
  <c r="AB31" i="3"/>
  <c r="AQ31" i="3" s="1"/>
  <c r="AA31" i="3"/>
  <c r="AP31" i="3" s="1"/>
  <c r="Z31" i="3"/>
  <c r="AO31" i="3" s="1"/>
  <c r="BP30" i="3"/>
  <c r="BO30" i="3"/>
  <c r="BM30" i="3"/>
  <c r="BL30" i="3"/>
  <c r="BG30" i="3"/>
  <c r="BF30" i="3"/>
  <c r="AC30" i="3"/>
  <c r="AR30" i="3" s="1"/>
  <c r="AB30" i="3"/>
  <c r="AQ30" i="3" s="1"/>
  <c r="AA30" i="3"/>
  <c r="AP30" i="3" s="1"/>
  <c r="Z30" i="3"/>
  <c r="AO30" i="3" s="1"/>
  <c r="BP29" i="3"/>
  <c r="BO29" i="3"/>
  <c r="BM29" i="3"/>
  <c r="BL29" i="3"/>
  <c r="BG29" i="3"/>
  <c r="BF29" i="3"/>
  <c r="AC29" i="3"/>
  <c r="AR29" i="3" s="1"/>
  <c r="AB29" i="3"/>
  <c r="AQ29" i="3" s="1"/>
  <c r="AA29" i="3"/>
  <c r="AP29" i="3" s="1"/>
  <c r="Z29" i="3"/>
  <c r="AO29" i="3" s="1"/>
  <c r="BP28" i="3"/>
  <c r="BO28" i="3"/>
  <c r="BM28" i="3"/>
  <c r="BL28" i="3"/>
  <c r="BG28" i="3"/>
  <c r="BF28" i="3"/>
  <c r="AC28" i="3"/>
  <c r="AR28" i="3" s="1"/>
  <c r="AB28" i="3"/>
  <c r="AQ28" i="3" s="1"/>
  <c r="AA28" i="3"/>
  <c r="AP28" i="3" s="1"/>
  <c r="Z28" i="3"/>
  <c r="AO28" i="3" s="1"/>
  <c r="BP27" i="3"/>
  <c r="BO27" i="3"/>
  <c r="BM27" i="3"/>
  <c r="BL27" i="3"/>
  <c r="BG27" i="3"/>
  <c r="BF27" i="3"/>
  <c r="AC27" i="3"/>
  <c r="AR27" i="3" s="1"/>
  <c r="AB27" i="3"/>
  <c r="AQ27" i="3" s="1"/>
  <c r="AA27" i="3"/>
  <c r="AP27" i="3" s="1"/>
  <c r="Z27" i="3"/>
  <c r="AO27" i="3" s="1"/>
  <c r="BP26" i="3"/>
  <c r="BO26" i="3"/>
  <c r="BM26" i="3"/>
  <c r="BL26" i="3"/>
  <c r="BG26" i="3"/>
  <c r="BF26" i="3"/>
  <c r="AC26" i="3"/>
  <c r="AR26" i="3" s="1"/>
  <c r="AB26" i="3"/>
  <c r="AQ26" i="3" s="1"/>
  <c r="AA26" i="3"/>
  <c r="AP26" i="3" s="1"/>
  <c r="Z26" i="3"/>
  <c r="AO26" i="3" s="1"/>
  <c r="BP25" i="3"/>
  <c r="BO25" i="3"/>
  <c r="BM25" i="3"/>
  <c r="BL25" i="3"/>
  <c r="BG25" i="3"/>
  <c r="BF25" i="3"/>
  <c r="AC25" i="3"/>
  <c r="AR25" i="3" s="1"/>
  <c r="AB25" i="3"/>
  <c r="AQ25" i="3" s="1"/>
  <c r="AA25" i="3"/>
  <c r="AP25" i="3" s="1"/>
  <c r="Z25" i="3"/>
  <c r="AO25" i="3" s="1"/>
  <c r="BP22" i="3"/>
  <c r="BO22" i="3"/>
  <c r="BG22" i="3"/>
  <c r="BF22" i="3"/>
  <c r="AC22" i="3"/>
  <c r="AR22" i="3" s="1"/>
  <c r="BP21" i="3"/>
  <c r="BO21" i="3"/>
  <c r="BM21" i="3"/>
  <c r="BL21" i="3"/>
  <c r="BG21" i="3"/>
  <c r="BF21" i="3"/>
  <c r="AC21" i="3"/>
  <c r="AR21" i="3" s="1"/>
  <c r="AB21" i="3"/>
  <c r="AQ21" i="3" s="1"/>
  <c r="AA21" i="3"/>
  <c r="BB7" i="2" s="1"/>
  <c r="Z21" i="3"/>
  <c r="AO21" i="3" s="1"/>
  <c r="BP20" i="3"/>
  <c r="BO20" i="3"/>
  <c r="BM20" i="3"/>
  <c r="BL20" i="3"/>
  <c r="BG20" i="3"/>
  <c r="BF20" i="3"/>
  <c r="AC20" i="3"/>
  <c r="AR20" i="3" s="1"/>
  <c r="AB20" i="3"/>
  <c r="AQ20" i="3" s="1"/>
  <c r="AA20" i="3"/>
  <c r="AP20" i="3" s="1"/>
  <c r="Z20" i="3"/>
  <c r="AO20" i="3" s="1"/>
  <c r="BP19" i="3"/>
  <c r="BO19" i="3"/>
  <c r="BM19" i="3"/>
  <c r="BL19" i="3"/>
  <c r="BG19" i="3"/>
  <c r="BF19" i="3"/>
  <c r="AC19" i="3"/>
  <c r="AR19" i="3" s="1"/>
  <c r="AB19" i="3"/>
  <c r="AQ19" i="3" s="1"/>
  <c r="AA19" i="3"/>
  <c r="AP19" i="3" s="1"/>
  <c r="Z19" i="3"/>
  <c r="AO19" i="3" s="1"/>
  <c r="BP18" i="3"/>
  <c r="BO18" i="3"/>
  <c r="BM18" i="3"/>
  <c r="BL18" i="3"/>
  <c r="BG18" i="3"/>
  <c r="BF18" i="3"/>
  <c r="AC18" i="3"/>
  <c r="AR18" i="3" s="1"/>
  <c r="AB18" i="3"/>
  <c r="AQ18" i="3" s="1"/>
  <c r="AA18" i="3"/>
  <c r="AP18" i="3" s="1"/>
  <c r="Z18" i="3"/>
  <c r="AO18" i="3" s="1"/>
  <c r="BP17" i="3"/>
  <c r="BP15" i="2" s="1"/>
  <c r="BO17" i="3"/>
  <c r="BM17" i="3"/>
  <c r="BL17" i="3"/>
  <c r="BG17" i="3"/>
  <c r="BF17" i="3"/>
  <c r="AC17" i="3"/>
  <c r="AR17" i="3" s="1"/>
  <c r="AB17" i="3"/>
  <c r="AQ17" i="3" s="1"/>
  <c r="AA17" i="3"/>
  <c r="AP17" i="3" s="1"/>
  <c r="Z17" i="3"/>
  <c r="AO17" i="3" s="1"/>
  <c r="BP16" i="3"/>
  <c r="BO16" i="3"/>
  <c r="BM16" i="3"/>
  <c r="BL16" i="3"/>
  <c r="BG16" i="3"/>
  <c r="BF16" i="3"/>
  <c r="AC16" i="3"/>
  <c r="AR16" i="3" s="1"/>
  <c r="AB16" i="3"/>
  <c r="AQ16" i="3" s="1"/>
  <c r="AA16" i="3"/>
  <c r="AP16" i="3" s="1"/>
  <c r="Z16" i="3"/>
  <c r="AO16" i="3" s="1"/>
  <c r="BP15" i="3"/>
  <c r="BO15" i="3"/>
  <c r="BM15" i="3"/>
  <c r="BL15" i="3"/>
  <c r="BG15" i="3"/>
  <c r="BF15" i="3"/>
  <c r="AC15" i="3"/>
  <c r="AR15" i="3" s="1"/>
  <c r="AB15" i="3"/>
  <c r="AQ15" i="3" s="1"/>
  <c r="AA15" i="3"/>
  <c r="AP15" i="3" s="1"/>
  <c r="Z15" i="3"/>
  <c r="AO15" i="3" s="1"/>
  <c r="BP14" i="3"/>
  <c r="BO14" i="3"/>
  <c r="BM14" i="3"/>
  <c r="BL14" i="3"/>
  <c r="BG14" i="3"/>
  <c r="BF14" i="3"/>
  <c r="AC14" i="3"/>
  <c r="AR14" i="3" s="1"/>
  <c r="AB14" i="3"/>
  <c r="AQ14" i="3" s="1"/>
  <c r="AA14" i="3"/>
  <c r="AP14" i="3" s="1"/>
  <c r="Z14" i="3"/>
  <c r="AO14" i="3" s="1"/>
  <c r="BO12" i="3"/>
  <c r="BO11" i="3"/>
  <c r="BL11" i="3"/>
  <c r="BG11" i="3"/>
  <c r="BF11" i="3"/>
  <c r="AC11" i="3"/>
  <c r="AR11" i="3" s="1"/>
  <c r="Z11" i="3"/>
  <c r="AO11" i="3" s="1"/>
  <c r="BP10" i="3"/>
  <c r="BO10" i="3"/>
  <c r="BM10" i="3"/>
  <c r="BL10" i="3"/>
  <c r="BG10" i="3"/>
  <c r="BF10" i="3"/>
  <c r="AC10" i="3"/>
  <c r="AR10" i="3" s="1"/>
  <c r="AB10" i="3"/>
  <c r="AQ10" i="3" s="1"/>
  <c r="AA10" i="3"/>
  <c r="AP10" i="3" s="1"/>
  <c r="Z10" i="3"/>
  <c r="AO10" i="3" s="1"/>
  <c r="BP9" i="3"/>
  <c r="BO9" i="3"/>
  <c r="BM9" i="3"/>
  <c r="BL9" i="3"/>
  <c r="BG9" i="3"/>
  <c r="BF9" i="3"/>
  <c r="AC9" i="3"/>
  <c r="AR9" i="3" s="1"/>
  <c r="AB9" i="3"/>
  <c r="AQ9" i="3" s="1"/>
  <c r="AA9" i="3"/>
  <c r="AP9" i="3" s="1"/>
  <c r="Z9" i="3"/>
  <c r="AO9" i="3" s="1"/>
  <c r="BP8" i="3"/>
  <c r="BO8" i="3"/>
  <c r="BM8" i="3"/>
  <c r="BL8" i="3"/>
  <c r="BG8" i="3"/>
  <c r="BF8" i="3"/>
  <c r="AC8" i="3"/>
  <c r="AR8" i="3" s="1"/>
  <c r="AB8" i="3"/>
  <c r="AQ8" i="3" s="1"/>
  <c r="AA8" i="3"/>
  <c r="AP8" i="3" s="1"/>
  <c r="Z8" i="3"/>
  <c r="AO8" i="3" s="1"/>
  <c r="BP7" i="3"/>
  <c r="BO7" i="3"/>
  <c r="BM7" i="3"/>
  <c r="BL7" i="3"/>
  <c r="BG7" i="3"/>
  <c r="BF7" i="3"/>
  <c r="AC7" i="3"/>
  <c r="AR7" i="3" s="1"/>
  <c r="AB7" i="3"/>
  <c r="AQ7" i="3" s="1"/>
  <c r="AA7" i="3"/>
  <c r="AP7" i="3" s="1"/>
  <c r="Z7" i="3"/>
  <c r="AO7" i="3" s="1"/>
  <c r="BP6" i="3"/>
  <c r="BO6" i="3"/>
  <c r="BM6" i="3"/>
  <c r="BL6" i="3"/>
  <c r="BG6" i="3"/>
  <c r="BF6" i="3"/>
  <c r="AC6" i="3"/>
  <c r="AR6" i="3" s="1"/>
  <c r="AB6" i="3"/>
  <c r="AQ6" i="3" s="1"/>
  <c r="AA6" i="3"/>
  <c r="AP6" i="3" s="1"/>
  <c r="Z6" i="3"/>
  <c r="AO6" i="3" s="1"/>
  <c r="BP5" i="3"/>
  <c r="BO5" i="3"/>
  <c r="BM5" i="3"/>
  <c r="BL5" i="3"/>
  <c r="BG5" i="3"/>
  <c r="BF5" i="3"/>
  <c r="AC5" i="3"/>
  <c r="AR5" i="3" s="1"/>
  <c r="AB5" i="3"/>
  <c r="AQ5" i="3" s="1"/>
  <c r="AA5" i="3"/>
  <c r="AP5" i="3" s="1"/>
  <c r="Z5" i="3"/>
  <c r="AO5" i="3" s="1"/>
  <c r="BP4" i="3"/>
  <c r="BO4" i="3"/>
  <c r="BM4" i="3"/>
  <c r="BL4" i="3"/>
  <c r="BG4" i="3"/>
  <c r="BF4" i="3"/>
  <c r="AC4" i="3"/>
  <c r="AR4" i="3" s="1"/>
  <c r="AB4" i="3"/>
  <c r="AQ4" i="3" s="1"/>
  <c r="AA4" i="3"/>
  <c r="AP4" i="3" s="1"/>
  <c r="Z4" i="3"/>
  <c r="AO4" i="3" s="1"/>
  <c r="BP3" i="3"/>
  <c r="BO3" i="3"/>
  <c r="BM3" i="3"/>
  <c r="BL3" i="3"/>
  <c r="BG3" i="3"/>
  <c r="BQ3" i="2" s="1"/>
  <c r="BF3" i="3"/>
  <c r="AC3" i="3"/>
  <c r="AR3" i="3" s="1"/>
  <c r="AB3" i="3"/>
  <c r="AQ3" i="3" s="1"/>
  <c r="AA3" i="3"/>
  <c r="AP3" i="3" s="1"/>
  <c r="Z3" i="3"/>
  <c r="AO3" i="3" s="1"/>
  <c r="BP2" i="3"/>
  <c r="BQ15" i="2" s="1"/>
  <c r="BO2" i="3"/>
  <c r="BP14" i="2" s="1"/>
  <c r="BM2" i="3"/>
  <c r="BP9" i="2" s="1"/>
  <c r="BL2" i="3"/>
  <c r="BP8" i="2" s="1"/>
  <c r="BG2" i="3"/>
  <c r="BF2" i="3"/>
  <c r="BP2" i="2" s="1"/>
  <c r="AC2" i="3"/>
  <c r="AR2" i="3" s="1"/>
  <c r="AB2" i="3"/>
  <c r="BE7" i="2" s="1"/>
  <c r="AA2" i="3"/>
  <c r="BC7" i="2" s="1"/>
  <c r="Z2" i="3"/>
  <c r="AY7" i="2" s="1"/>
  <c r="BC10" i="2" l="1"/>
  <c r="CF2" i="2"/>
  <c r="CS3" i="2"/>
  <c r="AP2" i="3"/>
  <c r="AP21" i="3"/>
  <c r="AE3" i="2"/>
  <c r="AS2" i="2"/>
  <c r="AS4" i="2"/>
  <c r="BP3" i="2"/>
  <c r="BQ2" i="2"/>
  <c r="BB5" i="2"/>
  <c r="BC6" i="2"/>
  <c r="CH4" i="2"/>
  <c r="CU3" i="2"/>
  <c r="AG3" i="2"/>
  <c r="AU2" i="2"/>
  <c r="AU4" i="2"/>
  <c r="BE6" i="2"/>
  <c r="AZ5" i="2"/>
  <c r="BB6" i="2"/>
  <c r="BI8" i="2"/>
  <c r="AZ10" i="2"/>
  <c r="AF2" i="4"/>
  <c r="AZ6" i="2"/>
  <c r="BY3" i="2"/>
  <c r="CL2" i="2"/>
  <c r="CL4" i="2"/>
  <c r="X2" i="2"/>
  <c r="X4" i="2"/>
  <c r="AY6" i="2"/>
  <c r="BF8" i="2"/>
  <c r="BI11" i="2"/>
  <c r="AE2" i="3"/>
  <c r="CB3" i="2"/>
  <c r="CO2" i="2"/>
  <c r="CO4" i="2"/>
  <c r="AT4" i="3"/>
  <c r="AT2" i="3" s="1"/>
  <c r="AQ2" i="3"/>
  <c r="AA2" i="2"/>
  <c r="AA4" i="2"/>
  <c r="AO3" i="2"/>
  <c r="BF11" i="2"/>
  <c r="CE3" i="2"/>
  <c r="CR2" i="2"/>
  <c r="CR4" i="2"/>
  <c r="AD2" i="2"/>
  <c r="AD4" i="2"/>
  <c r="AR3" i="2"/>
  <c r="BZ2" i="2"/>
  <c r="AH2" i="3"/>
  <c r="BC11" i="2"/>
  <c r="AO2" i="3"/>
  <c r="BI7" i="2"/>
  <c r="BH7" i="2"/>
  <c r="BF7" i="2"/>
  <c r="BQ8" i="2"/>
  <c r="CH3" i="2"/>
  <c r="CU2" i="2"/>
  <c r="CU4" i="2"/>
  <c r="AG2" i="2"/>
  <c r="AG4" i="2"/>
  <c r="AU3" i="2"/>
  <c r="BQ9" i="2"/>
  <c r="BF4" i="2"/>
  <c r="AZ11" i="2"/>
  <c r="X3" i="2"/>
  <c r="AL2" i="2"/>
  <c r="AZ7" i="2"/>
  <c r="BQ14" i="2"/>
  <c r="BI6" i="2"/>
  <c r="CB2" i="2"/>
  <c r="CB4" i="2"/>
  <c r="CO3" i="2"/>
  <c r="BM2" i="4"/>
  <c r="AA3" i="2"/>
  <c r="AO2" i="2"/>
  <c r="AO4" i="2"/>
  <c r="AZ4" i="2"/>
  <c r="BQ11" i="2"/>
  <c r="BM2" i="2" l="1"/>
  <c r="BL2" i="2"/>
</calcChain>
</file>

<file path=xl/sharedStrings.xml><?xml version="1.0" encoding="utf-8"?>
<sst xmlns="http://schemas.openxmlformats.org/spreadsheetml/2006/main" count="1274" uniqueCount="319">
  <si>
    <t>fr.X</t>
  </si>
  <si>
    <t>fr.Y</t>
  </si>
  <si>
    <t>fl.X</t>
  </si>
  <si>
    <t>fl.Y</t>
  </si>
  <si>
    <t>rr.X</t>
  </si>
  <si>
    <t>rr.Y</t>
  </si>
  <si>
    <t>rl.X</t>
  </si>
  <si>
    <t>rl.Y</t>
  </si>
  <si>
    <t>start/stop.X</t>
  </si>
  <si>
    <t>start/stop.Y</t>
  </si>
  <si>
    <t>drr.X</t>
  </si>
  <si>
    <t>drr.Y</t>
  </si>
  <si>
    <t>drl.X</t>
  </si>
  <si>
    <t>drl.Y</t>
  </si>
  <si>
    <t>IC FR X</t>
  </si>
  <si>
    <t>IC FR Y</t>
  </si>
  <si>
    <t>IC FL X</t>
  </si>
  <si>
    <t>IC FL Y</t>
  </si>
  <si>
    <t>IC RR X</t>
  </si>
  <si>
    <t>IC RR Y</t>
  </si>
  <si>
    <t>IC RL X</t>
  </si>
  <si>
    <t>IC RL Y</t>
  </si>
  <si>
    <t>STOP</t>
  </si>
  <si>
    <t>FR StrideLen(cm)</t>
  </si>
  <si>
    <t>FL StrideLen(cm)</t>
  </si>
  <si>
    <t>RR StrideLen(cm)</t>
  </si>
  <si>
    <t>RL StrideLen(cm)</t>
  </si>
  <si>
    <t>Front Trk Width(cm)</t>
  </si>
  <si>
    <t>Rear Trk Width(cm)</t>
  </si>
  <si>
    <t>Track Width</t>
  </si>
  <si>
    <t>AVG</t>
  </si>
  <si>
    <t>SD</t>
  </si>
  <si>
    <t>Front (cm)</t>
  </si>
  <si>
    <t>Rear (cm)</t>
  </si>
  <si>
    <t>Front Lat Move(cm)</t>
  </si>
  <si>
    <t>Rear Lat Move(cm)</t>
  </si>
  <si>
    <t>Lateral Movement</t>
  </si>
  <si>
    <t>Right Ft Base(cm)</t>
  </si>
  <si>
    <t>Left Ft Base(cm)</t>
  </si>
  <si>
    <t>Foot Base</t>
  </si>
  <si>
    <t>Right (cm)</t>
  </si>
  <si>
    <t>Left (cm)</t>
  </si>
  <si>
    <t>Diag Dist FRRL(cm)</t>
  </si>
  <si>
    <t>Diag Dist FLRR(cm)</t>
  </si>
  <si>
    <t>Diagonal Distance</t>
  </si>
  <si>
    <t>FRRL (cm)</t>
  </si>
  <si>
    <t>FLRR (cm)</t>
  </si>
  <si>
    <t>FR SW</t>
  </si>
  <si>
    <t>FRFL SW overlap</t>
  </si>
  <si>
    <t>FRRR SW overlap</t>
  </si>
  <si>
    <t>FRRL SW overlap</t>
  </si>
  <si>
    <t>FL SW</t>
  </si>
  <si>
    <t>FLFR SW overlap</t>
  </si>
  <si>
    <t>FLRR SW overlap</t>
  </si>
  <si>
    <t>FLRL SW overlap</t>
  </si>
  <si>
    <t>RR SW</t>
  </si>
  <si>
    <t>RRFR SW overlap</t>
  </si>
  <si>
    <t>RRFL SW overlap</t>
  </si>
  <si>
    <t>RRRL SW overlap</t>
  </si>
  <si>
    <t>RL SW</t>
  </si>
  <si>
    <t>RLFR SW overlap</t>
  </si>
  <si>
    <t>RLFL SW overlap</t>
  </si>
  <si>
    <t>RLRR SW overlap</t>
  </si>
  <si>
    <t>FR ST</t>
  </si>
  <si>
    <t>FRFL ST overlap</t>
  </si>
  <si>
    <t>FRRR ST overlap</t>
  </si>
  <si>
    <t>FRRL ST overlap</t>
  </si>
  <si>
    <t>FL ST</t>
  </si>
  <si>
    <t>FLFR ST overlap</t>
  </si>
  <si>
    <t>FLRR ST overlap</t>
  </si>
  <si>
    <t>FLRL ST overlap</t>
  </si>
  <si>
    <t>RR ST</t>
  </si>
  <si>
    <t>RRFR ST overlap</t>
  </si>
  <si>
    <t>RRFL ST overlap</t>
  </si>
  <si>
    <t>RRRL ST overlap</t>
  </si>
  <si>
    <t>RL ST</t>
  </si>
  <si>
    <t>RLFR ST overlap</t>
  </si>
  <si>
    <t>RLFL ST overlap</t>
  </si>
  <si>
    <t>RLRR ST overlap</t>
  </si>
  <si>
    <t>FR Swing Time(s)</t>
  </si>
  <si>
    <t>FL Swing Time(s)</t>
  </si>
  <si>
    <t>RR Swing Time(s)</t>
  </si>
  <si>
    <t>RL Swing Time(s)</t>
  </si>
  <si>
    <t>FR Stance Time(s)</t>
  </si>
  <si>
    <t>FL Stance Time(s)</t>
  </si>
  <si>
    <t>RR Stance Time(s)</t>
  </si>
  <si>
    <t>RL Stance Time(s)</t>
  </si>
  <si>
    <t>FR Stride Time(s)</t>
  </si>
  <si>
    <t>FL Stride Time(s)</t>
  </si>
  <si>
    <t>RR Stride Time(s)</t>
  </si>
  <si>
    <t>RL Stride Time(s)</t>
  </si>
  <si>
    <t>FR Swing %</t>
  </si>
  <si>
    <t>FL Swing %</t>
  </si>
  <si>
    <t>RR Swing %</t>
  </si>
  <si>
    <t>RL Swing %</t>
  </si>
  <si>
    <t>FR Stance %</t>
  </si>
  <si>
    <t>FL Stance %</t>
  </si>
  <si>
    <t>RR Stance %</t>
  </si>
  <si>
    <t>RL Stance %</t>
  </si>
  <si>
    <t>FR = Front Right</t>
  </si>
  <si>
    <t>FL = Front Left</t>
  </si>
  <si>
    <t>RR = Rear Right</t>
  </si>
  <si>
    <t>RL = Rear Left</t>
  </si>
  <si>
    <t>FR Stance Frames</t>
  </si>
  <si>
    <t>FL Stance Frames</t>
  </si>
  <si>
    <t>RR Stance Frames</t>
  </si>
  <si>
    <t>RL Stance Frames</t>
  </si>
  <si>
    <t>FR Swing Frames</t>
  </si>
  <si>
    <t>FL Swing Frames</t>
  </si>
  <si>
    <t>RR Swing Frames</t>
  </si>
  <si>
    <t>RL Swing Frames</t>
  </si>
  <si>
    <t>Dorsal</t>
  </si>
  <si>
    <t>FR Swing Time (s)</t>
  </si>
  <si>
    <t>FL Swing Time (s)</t>
  </si>
  <si>
    <t>RR Swing Time (s)</t>
  </si>
  <si>
    <t>RL Swing Time (s)</t>
  </si>
  <si>
    <t>FR Stance Time (s)</t>
  </si>
  <si>
    <t>FL Stance Time (s)</t>
  </si>
  <si>
    <t>RR Stance Time (s)</t>
  </si>
  <si>
    <t>RL Stance Time (s)</t>
  </si>
  <si>
    <t>FR Stride Time (s)</t>
  </si>
  <si>
    <t>FL Stride Time (s)</t>
  </si>
  <si>
    <t>RR Stride Time (s)</t>
  </si>
  <si>
    <t>RL Stride Time (s)</t>
  </si>
  <si>
    <t>FR Overall Stride Freq</t>
  </si>
  <si>
    <t>FL Overall Stride Freq</t>
  </si>
  <si>
    <t>RR Overall Stride Freq</t>
  </si>
  <si>
    <t>RL Overall Stride Freq</t>
  </si>
  <si>
    <t>FR Overall Stride Freq(Hz)</t>
  </si>
  <si>
    <t>FL Overall Stride Freq(Hz)</t>
  </si>
  <si>
    <t>RR Overall Stride Freq(Hz)</t>
  </si>
  <si>
    <t>RL Overall Stride Freq(Hz)</t>
  </si>
  <si>
    <t>FR Ind Stride Freq(Hz)</t>
  </si>
  <si>
    <t>FL Ind Stride Freq(Hz)</t>
  </si>
  <si>
    <t>RR Ind Stride Freq(Hz)</t>
  </si>
  <si>
    <t>RL Ind Stride Freq(Hz)</t>
  </si>
  <si>
    <t>FR Ind Stride Freq</t>
  </si>
  <si>
    <t>FL Ind Stride Freq</t>
  </si>
  <si>
    <t>RR Ind Stride Freq</t>
  </si>
  <si>
    <t>RL Ind Stride Freq</t>
  </si>
  <si>
    <t>FRFL Swing O%</t>
  </si>
  <si>
    <t>FRRR Swing O%</t>
  </si>
  <si>
    <t>FRRL Swing O%</t>
  </si>
  <si>
    <t>FLFR Swing O%</t>
  </si>
  <si>
    <t>FLRR Swing O%</t>
  </si>
  <si>
    <t>FLRL Swing O%</t>
  </si>
  <si>
    <t>RRFR Swing O%</t>
  </si>
  <si>
    <t>RRFL Swing O%</t>
  </si>
  <si>
    <t>RRRL Swing O%</t>
  </si>
  <si>
    <t>RLFR Swing O%</t>
  </si>
  <si>
    <t>RLFL Swing O%</t>
  </si>
  <si>
    <t>RLRR Swing O%</t>
  </si>
  <si>
    <t>FRFL Stance O%</t>
  </si>
  <si>
    <t>FRRR Stance O%</t>
  </si>
  <si>
    <t>FRRL Stance O%</t>
  </si>
  <si>
    <t>FLFR Stance O%</t>
  </si>
  <si>
    <t>FLRR Stance O%</t>
  </si>
  <si>
    <t>FLRL Stance O%</t>
  </si>
  <si>
    <t>RRFR Stance O%</t>
  </si>
  <si>
    <t>RRFL Stance O%</t>
  </si>
  <si>
    <t>RRRL Stance O%</t>
  </si>
  <si>
    <t>RLFR Stance O%</t>
  </si>
  <si>
    <t>RLFL Stance O%</t>
  </si>
  <si>
    <t>RLRR Stance O%</t>
  </si>
  <si>
    <t>FR Swing O%</t>
  </si>
  <si>
    <t>FL Swing O%</t>
  </si>
  <si>
    <t>RR Swing O%</t>
  </si>
  <si>
    <t>RL Swing O%</t>
  </si>
  <si>
    <t>FR Stance O%</t>
  </si>
  <si>
    <t>FL Stance O%</t>
  </si>
  <si>
    <t>RR Stance O%</t>
  </si>
  <si>
    <t>RL Stance O%</t>
  </si>
  <si>
    <t>FR Swing O(s)</t>
  </si>
  <si>
    <t>FL Swing O(s)</t>
  </si>
  <si>
    <t>RR Swing O(s)</t>
  </si>
  <si>
    <t>RL Swing O(s)</t>
  </si>
  <si>
    <t>FRFL Swing O(s)</t>
  </si>
  <si>
    <t>FLFR Swing O(s)</t>
  </si>
  <si>
    <t>RRFR Swing O(s)</t>
  </si>
  <si>
    <t>RLFR Swing O(s)</t>
  </si>
  <si>
    <t>FRRR Swing O(s)</t>
  </si>
  <si>
    <t>FLRR Swing O(s)</t>
  </si>
  <si>
    <t>RRFL Swing O(s)</t>
  </si>
  <si>
    <t>RLFL Swing O(s)</t>
  </si>
  <si>
    <t>FRRL Swing O(s)</t>
  </si>
  <si>
    <t>FLRL Swing O(s)</t>
  </si>
  <si>
    <t>RRRL Swing O(s)</t>
  </si>
  <si>
    <t>RLRR Swing O(s)</t>
  </si>
  <si>
    <t>FR Stance O(s)</t>
  </si>
  <si>
    <t>FL Stance O(s)</t>
  </si>
  <si>
    <t>RR Stance O(s)</t>
  </si>
  <si>
    <t>RL Stance O(s)</t>
  </si>
  <si>
    <t>FRFL Stance O(s)</t>
  </si>
  <si>
    <t>FLFR Stance O(s)</t>
  </si>
  <si>
    <t>RRFR Stance O(s)</t>
  </si>
  <si>
    <t>RLFR Stance O(s)</t>
  </si>
  <si>
    <t>FRRR Stance O(s)</t>
  </si>
  <si>
    <t>FLRR Stance O(s)</t>
  </si>
  <si>
    <t>RRFL Stance O(s)</t>
  </si>
  <si>
    <t>RLFL Stance O(s)</t>
  </si>
  <si>
    <t>FRRL Stance O(s)</t>
  </si>
  <si>
    <t>FLRL Stance O(s)</t>
  </si>
  <si>
    <t>RRRL Stance O(s)</t>
  </si>
  <si>
    <t>RLRR Stance O(s)</t>
  </si>
  <si>
    <t># Feet Down</t>
  </si>
  <si>
    <t>Which Feet</t>
  </si>
  <si>
    <t>0 Feet</t>
  </si>
  <si>
    <t>1 Foot</t>
  </si>
  <si>
    <t>2 Feet</t>
  </si>
  <si>
    <t>3 Feet</t>
  </si>
  <si>
    <t>4 Feet</t>
  </si>
  <si>
    <t>Total Frames</t>
  </si>
  <si>
    <t>Frames</t>
  </si>
  <si>
    <t>% Down</t>
  </si>
  <si>
    <t>Time Down</t>
  </si>
  <si>
    <t>FR</t>
  </si>
  <si>
    <t>FL</t>
  </si>
  <si>
    <t>RR</t>
  </si>
  <si>
    <t>RL</t>
  </si>
  <si>
    <t>SS</t>
  </si>
  <si>
    <t>Coupling</t>
  </si>
  <si>
    <t>FRFL</t>
  </si>
  <si>
    <t>FRRR</t>
  </si>
  <si>
    <t>FRRL</t>
  </si>
  <si>
    <t>FLFR</t>
  </si>
  <si>
    <t>FLRR</t>
  </si>
  <si>
    <t>FLRL</t>
  </si>
  <si>
    <t>RRFR</t>
  </si>
  <si>
    <t>RRFL</t>
  </si>
  <si>
    <t>RRRL</t>
  </si>
  <si>
    <t>RLFR</t>
  </si>
  <si>
    <t>RLFL</t>
  </si>
  <si>
    <t>RLRR</t>
  </si>
  <si>
    <t>FootFalls</t>
  </si>
  <si>
    <t>ICs</t>
  </si>
  <si>
    <t>IC Time(s)</t>
  </si>
  <si>
    <t>Sequence Time(s)</t>
  </si>
  <si>
    <t>Passes</t>
  </si>
  <si>
    <t>Pass Time(s)</t>
  </si>
  <si>
    <t>Sequence Freq(Hz)</t>
  </si>
  <si>
    <t>CPI Step Sequences</t>
  </si>
  <si>
    <t>Number</t>
  </si>
  <si>
    <t>Percent</t>
  </si>
  <si>
    <t>Sequence Type</t>
  </si>
  <si>
    <t>CPI</t>
  </si>
  <si>
    <t>RI</t>
  </si>
  <si>
    <t>PSI</t>
  </si>
  <si>
    <t>Total</t>
  </si>
  <si>
    <t>Correct</t>
  </si>
  <si>
    <t>DSI</t>
  </si>
  <si>
    <t>FPP</t>
  </si>
  <si>
    <t>HPP</t>
  </si>
  <si>
    <t>HPD</t>
  </si>
  <si>
    <t>RHPD</t>
  </si>
  <si>
    <t>LHPD</t>
  </si>
  <si>
    <t>%Right Dorsal</t>
  </si>
  <si>
    <t>%Left Dorsal</t>
  </si>
  <si>
    <t>DSI/Pass</t>
  </si>
  <si>
    <t>Dorsal/Pass</t>
  </si>
  <si>
    <t>1432</t>
  </si>
  <si>
    <t>4321</t>
  </si>
  <si>
    <t>3214</t>
  </si>
  <si>
    <t>2142</t>
  </si>
  <si>
    <t>1423</t>
  </si>
  <si>
    <t>4231</t>
  </si>
  <si>
    <t>2314</t>
  </si>
  <si>
    <t>3143</t>
  </si>
  <si>
    <t>2143</t>
  </si>
  <si>
    <t>4234</t>
  </si>
  <si>
    <t>2341</t>
  </si>
  <si>
    <t>3412</t>
  </si>
  <si>
    <t>4123</t>
  </si>
  <si>
    <t>1234</t>
  </si>
  <si>
    <t>3142</t>
  </si>
  <si>
    <t>1231</t>
  </si>
  <si>
    <t>Cb</t>
  </si>
  <si>
    <t>Other</t>
  </si>
  <si>
    <t>Ab</t>
  </si>
  <si>
    <t>Ca</t>
  </si>
  <si>
    <t>Cruciate a - Ca</t>
  </si>
  <si>
    <t>Alternate a - Aa</t>
  </si>
  <si>
    <t>Rotate a - Ra</t>
  </si>
  <si>
    <t>Cruciate b - Cb</t>
  </si>
  <si>
    <t>Alternate b - Ab</t>
  </si>
  <si>
    <t>Rotate b - Rb</t>
  </si>
  <si>
    <t>Total Sequences</t>
  </si>
  <si>
    <t>Coordinated Pattern Index</t>
  </si>
  <si>
    <t>Ratio Index</t>
  </si>
  <si>
    <t>Plantar Stepping Index</t>
  </si>
  <si>
    <t>Dorsal Stepping Index</t>
  </si>
  <si>
    <t>Dorsal %Right</t>
  </si>
  <si>
    <t>Dorsal %Left</t>
  </si>
  <si>
    <t>FR Instant Speed(cm/s)</t>
  </si>
  <si>
    <t>FL Instant Speed(cm/s)</t>
  </si>
  <si>
    <t>RR Instant Speed(cm/s)</t>
  </si>
  <si>
    <t>RL Instant Speed(cm/s)</t>
  </si>
  <si>
    <t>Overall Speed(cm/s)</t>
  </si>
  <si>
    <t>T Stride Length(cm)</t>
  </si>
  <si>
    <t xml:space="preserve"> T Stride Time(s)</t>
  </si>
  <si>
    <t>Speed</t>
  </si>
  <si>
    <t>Instant Speed(cm/s)</t>
  </si>
  <si>
    <t>CouplingDFN</t>
  </si>
  <si>
    <t>FRFL DFN</t>
  </si>
  <si>
    <t>FRRR DFN</t>
  </si>
  <si>
    <t>FRRL DFN</t>
  </si>
  <si>
    <t>FLFR DFN</t>
  </si>
  <si>
    <t>FLRR DFN</t>
  </si>
  <si>
    <t>FLRL DFN</t>
  </si>
  <si>
    <t>RRFR DFN</t>
  </si>
  <si>
    <t>RRFL DFN</t>
  </si>
  <si>
    <t>RRRL DFN</t>
  </si>
  <si>
    <t>RLFR DFN</t>
  </si>
  <si>
    <t>RLFL DFN</t>
  </si>
  <si>
    <t>RLRR DFN</t>
  </si>
  <si>
    <t>RR Gait Angle(Deg)</t>
  </si>
  <si>
    <t>RL Gait Angle(Deg)</t>
  </si>
  <si>
    <t>Gait Angle</t>
  </si>
  <si>
    <t>Rear Right (Deg)</t>
  </si>
  <si>
    <t>Rear Left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</si>
</sst>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Graph!$A$4:$A$284</c:f>
              <c:numCache>
                <c:formatCode>General</c:formatCode>
                <c:ptCount val="28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</c:numCache>
            </c:numRef>
          </c:xVal>
          <c:yVal>
            <c:numRef>
              <c:f>Graph!$D$5:$D$283</c:f>
              <c:numCache>
                <c:formatCode>General</c:formatCode>
                <c:ptCount val="279"/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F7-40C1-9D4F-6521380CDEC7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Graph!$A$4:$A$284</c:f>
              <c:numCache>
                <c:formatCode>General</c:formatCode>
                <c:ptCount val="28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</c:numCache>
            </c:numRef>
          </c:xVal>
          <c:yVal>
            <c:numRef>
              <c:f>Graph!$B$5:$B$283</c:f>
              <c:numCache>
                <c:formatCode>General</c:formatCode>
                <c:ptCount val="2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F7-40C1-9D4F-6521380CDEC7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Graph!$A$4:$A$284</c:f>
              <c:numCache>
                <c:formatCode>General</c:formatCode>
                <c:ptCount val="28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</c:numCache>
            </c:numRef>
          </c:xVal>
          <c:yVal>
            <c:numRef>
              <c:f>Graph!$C$5:$C$283</c:f>
              <c:numCache>
                <c:formatCode>General</c:formatCode>
                <c:ptCount val="279"/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F7-40C1-9D4F-6521380CDEC7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Graph!$A$4:$A$284</c:f>
              <c:numCache>
                <c:formatCode>General</c:formatCode>
                <c:ptCount val="28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</c:numCache>
            </c:numRef>
          </c:xVal>
          <c:yVal>
            <c:numRef>
              <c:f>Graph!$E$5:$E$283</c:f>
              <c:numCache>
                <c:formatCode>General</c:formatCode>
                <c:ptCount val="27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F7-40C1-9D4F-6521380CDEC7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Graph!$A$4:$A$284</c:f>
              <c:numCache>
                <c:formatCode>General</c:formatCode>
                <c:ptCount val="28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</c:numCache>
            </c:numRef>
          </c:xVal>
          <c:yVal>
            <c:numRef>
              <c:f>Graph!$G$5:$G$283</c:f>
              <c:numCache>
                <c:formatCode>General</c:formatCode>
                <c:ptCount val="27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BF7-40C1-9D4F-6521380CDEC7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Graph!$A$4:$A$284</c:f>
              <c:numCache>
                <c:formatCode>General</c:formatCode>
                <c:ptCount val="28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</c:numCache>
            </c:numRef>
          </c:xVal>
          <c:yVal>
            <c:numRef>
              <c:f>Graph!$H$5:$H$283</c:f>
              <c:numCache>
                <c:formatCode>General</c:formatCode>
                <c:ptCount val="27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BF7-40C1-9D4F-6521380CD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838303"/>
        <c:axId val="385836863"/>
      </c:scatterChart>
      <c:valAx>
        <c:axId val="385838303"/>
        <c:scaling>
          <c:orientation val="minMax"/>
          <c:max val="283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385836863"/>
        <c:crosses val="autoZero"/>
        <c:crossBetween val="midCat"/>
      </c:valAx>
      <c:valAx>
        <c:axId val="3858368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58383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Graph!$A$286:$A$501</c:f>
              <c:numCache>
                <c:formatCode>General</c:formatCode>
                <c:ptCount val="216"/>
                <c:pt idx="0">
                  <c:v>285</c:v>
                </c:pt>
                <c:pt idx="1">
                  <c:v>286</c:v>
                </c:pt>
                <c:pt idx="2">
                  <c:v>287</c:v>
                </c:pt>
                <c:pt idx="3">
                  <c:v>288</c:v>
                </c:pt>
                <c:pt idx="4">
                  <c:v>289</c:v>
                </c:pt>
                <c:pt idx="5">
                  <c:v>290</c:v>
                </c:pt>
                <c:pt idx="6">
                  <c:v>291</c:v>
                </c:pt>
                <c:pt idx="7">
                  <c:v>292</c:v>
                </c:pt>
                <c:pt idx="8">
                  <c:v>293</c:v>
                </c:pt>
                <c:pt idx="9">
                  <c:v>294</c:v>
                </c:pt>
                <c:pt idx="10">
                  <c:v>295</c:v>
                </c:pt>
                <c:pt idx="11">
                  <c:v>296</c:v>
                </c:pt>
                <c:pt idx="12">
                  <c:v>297</c:v>
                </c:pt>
                <c:pt idx="13">
                  <c:v>298</c:v>
                </c:pt>
                <c:pt idx="14">
                  <c:v>299</c:v>
                </c:pt>
                <c:pt idx="15">
                  <c:v>300</c:v>
                </c:pt>
                <c:pt idx="16">
                  <c:v>301</c:v>
                </c:pt>
                <c:pt idx="17">
                  <c:v>302</c:v>
                </c:pt>
                <c:pt idx="18">
                  <c:v>303</c:v>
                </c:pt>
                <c:pt idx="19">
                  <c:v>304</c:v>
                </c:pt>
                <c:pt idx="20">
                  <c:v>305</c:v>
                </c:pt>
                <c:pt idx="21">
                  <c:v>306</c:v>
                </c:pt>
                <c:pt idx="22">
                  <c:v>307</c:v>
                </c:pt>
                <c:pt idx="23">
                  <c:v>308</c:v>
                </c:pt>
                <c:pt idx="24">
                  <c:v>309</c:v>
                </c:pt>
                <c:pt idx="25">
                  <c:v>310</c:v>
                </c:pt>
                <c:pt idx="26">
                  <c:v>311</c:v>
                </c:pt>
                <c:pt idx="27">
                  <c:v>312</c:v>
                </c:pt>
                <c:pt idx="28">
                  <c:v>313</c:v>
                </c:pt>
                <c:pt idx="29">
                  <c:v>314</c:v>
                </c:pt>
                <c:pt idx="30">
                  <c:v>315</c:v>
                </c:pt>
                <c:pt idx="31">
                  <c:v>316</c:v>
                </c:pt>
                <c:pt idx="32">
                  <c:v>317</c:v>
                </c:pt>
                <c:pt idx="33">
                  <c:v>318</c:v>
                </c:pt>
                <c:pt idx="34">
                  <c:v>319</c:v>
                </c:pt>
                <c:pt idx="35">
                  <c:v>320</c:v>
                </c:pt>
                <c:pt idx="36">
                  <c:v>321</c:v>
                </c:pt>
                <c:pt idx="37">
                  <c:v>322</c:v>
                </c:pt>
                <c:pt idx="38">
                  <c:v>323</c:v>
                </c:pt>
                <c:pt idx="39">
                  <c:v>324</c:v>
                </c:pt>
                <c:pt idx="40">
                  <c:v>325</c:v>
                </c:pt>
                <c:pt idx="41">
                  <c:v>326</c:v>
                </c:pt>
                <c:pt idx="42">
                  <c:v>327</c:v>
                </c:pt>
                <c:pt idx="43">
                  <c:v>328</c:v>
                </c:pt>
                <c:pt idx="44">
                  <c:v>329</c:v>
                </c:pt>
                <c:pt idx="45">
                  <c:v>330</c:v>
                </c:pt>
                <c:pt idx="46">
                  <c:v>331</c:v>
                </c:pt>
                <c:pt idx="47">
                  <c:v>332</c:v>
                </c:pt>
                <c:pt idx="48">
                  <c:v>333</c:v>
                </c:pt>
                <c:pt idx="49">
                  <c:v>334</c:v>
                </c:pt>
                <c:pt idx="50">
                  <c:v>335</c:v>
                </c:pt>
                <c:pt idx="51">
                  <c:v>336</c:v>
                </c:pt>
                <c:pt idx="52">
                  <c:v>337</c:v>
                </c:pt>
                <c:pt idx="53">
                  <c:v>338</c:v>
                </c:pt>
                <c:pt idx="54">
                  <c:v>339</c:v>
                </c:pt>
                <c:pt idx="55">
                  <c:v>340</c:v>
                </c:pt>
                <c:pt idx="56">
                  <c:v>341</c:v>
                </c:pt>
                <c:pt idx="57">
                  <c:v>342</c:v>
                </c:pt>
                <c:pt idx="58">
                  <c:v>343</c:v>
                </c:pt>
                <c:pt idx="59">
                  <c:v>344</c:v>
                </c:pt>
                <c:pt idx="60">
                  <c:v>345</c:v>
                </c:pt>
                <c:pt idx="61">
                  <c:v>346</c:v>
                </c:pt>
                <c:pt idx="62">
                  <c:v>347</c:v>
                </c:pt>
                <c:pt idx="63">
                  <c:v>348</c:v>
                </c:pt>
                <c:pt idx="64">
                  <c:v>349</c:v>
                </c:pt>
                <c:pt idx="65">
                  <c:v>350</c:v>
                </c:pt>
                <c:pt idx="66">
                  <c:v>351</c:v>
                </c:pt>
                <c:pt idx="67">
                  <c:v>352</c:v>
                </c:pt>
                <c:pt idx="68">
                  <c:v>353</c:v>
                </c:pt>
                <c:pt idx="69">
                  <c:v>354</c:v>
                </c:pt>
                <c:pt idx="70">
                  <c:v>355</c:v>
                </c:pt>
                <c:pt idx="71">
                  <c:v>356</c:v>
                </c:pt>
                <c:pt idx="72">
                  <c:v>357</c:v>
                </c:pt>
                <c:pt idx="73">
                  <c:v>358</c:v>
                </c:pt>
                <c:pt idx="74">
                  <c:v>359</c:v>
                </c:pt>
                <c:pt idx="75">
                  <c:v>360</c:v>
                </c:pt>
                <c:pt idx="76">
                  <c:v>361</c:v>
                </c:pt>
                <c:pt idx="77">
                  <c:v>362</c:v>
                </c:pt>
                <c:pt idx="78">
                  <c:v>363</c:v>
                </c:pt>
                <c:pt idx="79">
                  <c:v>364</c:v>
                </c:pt>
                <c:pt idx="80">
                  <c:v>365</c:v>
                </c:pt>
                <c:pt idx="81">
                  <c:v>366</c:v>
                </c:pt>
                <c:pt idx="82">
                  <c:v>367</c:v>
                </c:pt>
                <c:pt idx="83">
                  <c:v>368</c:v>
                </c:pt>
                <c:pt idx="84">
                  <c:v>369</c:v>
                </c:pt>
                <c:pt idx="85">
                  <c:v>370</c:v>
                </c:pt>
                <c:pt idx="86">
                  <c:v>371</c:v>
                </c:pt>
                <c:pt idx="87">
                  <c:v>372</c:v>
                </c:pt>
                <c:pt idx="88">
                  <c:v>373</c:v>
                </c:pt>
                <c:pt idx="89">
                  <c:v>374</c:v>
                </c:pt>
                <c:pt idx="90">
                  <c:v>375</c:v>
                </c:pt>
                <c:pt idx="91">
                  <c:v>376</c:v>
                </c:pt>
                <c:pt idx="92">
                  <c:v>377</c:v>
                </c:pt>
                <c:pt idx="93">
                  <c:v>378</c:v>
                </c:pt>
                <c:pt idx="94">
                  <c:v>379</c:v>
                </c:pt>
                <c:pt idx="95">
                  <c:v>380</c:v>
                </c:pt>
                <c:pt idx="96">
                  <c:v>381</c:v>
                </c:pt>
                <c:pt idx="97">
                  <c:v>382</c:v>
                </c:pt>
                <c:pt idx="98">
                  <c:v>383</c:v>
                </c:pt>
                <c:pt idx="99">
                  <c:v>384</c:v>
                </c:pt>
                <c:pt idx="100">
                  <c:v>385</c:v>
                </c:pt>
                <c:pt idx="101">
                  <c:v>386</c:v>
                </c:pt>
                <c:pt idx="102">
                  <c:v>387</c:v>
                </c:pt>
                <c:pt idx="103">
                  <c:v>388</c:v>
                </c:pt>
                <c:pt idx="104">
                  <c:v>389</c:v>
                </c:pt>
                <c:pt idx="105">
                  <c:v>390</c:v>
                </c:pt>
                <c:pt idx="106">
                  <c:v>391</c:v>
                </c:pt>
                <c:pt idx="107">
                  <c:v>392</c:v>
                </c:pt>
                <c:pt idx="108">
                  <c:v>393</c:v>
                </c:pt>
                <c:pt idx="109">
                  <c:v>394</c:v>
                </c:pt>
                <c:pt idx="110">
                  <c:v>395</c:v>
                </c:pt>
                <c:pt idx="111">
                  <c:v>396</c:v>
                </c:pt>
                <c:pt idx="112">
                  <c:v>397</c:v>
                </c:pt>
                <c:pt idx="113">
                  <c:v>398</c:v>
                </c:pt>
                <c:pt idx="114">
                  <c:v>399</c:v>
                </c:pt>
                <c:pt idx="115">
                  <c:v>400</c:v>
                </c:pt>
                <c:pt idx="116">
                  <c:v>401</c:v>
                </c:pt>
                <c:pt idx="117">
                  <c:v>402</c:v>
                </c:pt>
                <c:pt idx="118">
                  <c:v>403</c:v>
                </c:pt>
                <c:pt idx="119">
                  <c:v>404</c:v>
                </c:pt>
                <c:pt idx="120">
                  <c:v>405</c:v>
                </c:pt>
                <c:pt idx="121">
                  <c:v>406</c:v>
                </c:pt>
                <c:pt idx="122">
                  <c:v>407</c:v>
                </c:pt>
                <c:pt idx="123">
                  <c:v>408</c:v>
                </c:pt>
                <c:pt idx="124">
                  <c:v>409</c:v>
                </c:pt>
                <c:pt idx="125">
                  <c:v>410</c:v>
                </c:pt>
                <c:pt idx="126">
                  <c:v>411</c:v>
                </c:pt>
                <c:pt idx="127">
                  <c:v>412</c:v>
                </c:pt>
                <c:pt idx="128">
                  <c:v>413</c:v>
                </c:pt>
                <c:pt idx="129">
                  <c:v>414</c:v>
                </c:pt>
                <c:pt idx="130">
                  <c:v>415</c:v>
                </c:pt>
                <c:pt idx="131">
                  <c:v>416</c:v>
                </c:pt>
                <c:pt idx="132">
                  <c:v>417</c:v>
                </c:pt>
                <c:pt idx="133">
                  <c:v>418</c:v>
                </c:pt>
                <c:pt idx="134">
                  <c:v>419</c:v>
                </c:pt>
                <c:pt idx="135">
                  <c:v>420</c:v>
                </c:pt>
                <c:pt idx="136">
                  <c:v>421</c:v>
                </c:pt>
                <c:pt idx="137">
                  <c:v>422</c:v>
                </c:pt>
                <c:pt idx="138">
                  <c:v>423</c:v>
                </c:pt>
                <c:pt idx="139">
                  <c:v>424</c:v>
                </c:pt>
                <c:pt idx="140">
                  <c:v>425</c:v>
                </c:pt>
                <c:pt idx="141">
                  <c:v>426</c:v>
                </c:pt>
                <c:pt idx="142">
                  <c:v>427</c:v>
                </c:pt>
                <c:pt idx="143">
                  <c:v>428</c:v>
                </c:pt>
                <c:pt idx="144">
                  <c:v>429</c:v>
                </c:pt>
                <c:pt idx="145">
                  <c:v>430</c:v>
                </c:pt>
                <c:pt idx="146">
                  <c:v>431</c:v>
                </c:pt>
                <c:pt idx="147">
                  <c:v>432</c:v>
                </c:pt>
                <c:pt idx="148">
                  <c:v>433</c:v>
                </c:pt>
                <c:pt idx="149">
                  <c:v>434</c:v>
                </c:pt>
                <c:pt idx="150">
                  <c:v>435</c:v>
                </c:pt>
                <c:pt idx="151">
                  <c:v>436</c:v>
                </c:pt>
                <c:pt idx="152">
                  <c:v>437</c:v>
                </c:pt>
                <c:pt idx="153">
                  <c:v>438</c:v>
                </c:pt>
                <c:pt idx="154">
                  <c:v>439</c:v>
                </c:pt>
                <c:pt idx="155">
                  <c:v>440</c:v>
                </c:pt>
                <c:pt idx="156">
                  <c:v>441</c:v>
                </c:pt>
                <c:pt idx="157">
                  <c:v>442</c:v>
                </c:pt>
                <c:pt idx="158">
                  <c:v>443</c:v>
                </c:pt>
                <c:pt idx="159">
                  <c:v>444</c:v>
                </c:pt>
                <c:pt idx="160">
                  <c:v>445</c:v>
                </c:pt>
                <c:pt idx="161">
                  <c:v>446</c:v>
                </c:pt>
                <c:pt idx="162">
                  <c:v>447</c:v>
                </c:pt>
                <c:pt idx="163">
                  <c:v>448</c:v>
                </c:pt>
                <c:pt idx="164">
                  <c:v>449</c:v>
                </c:pt>
                <c:pt idx="165">
                  <c:v>450</c:v>
                </c:pt>
                <c:pt idx="166">
                  <c:v>451</c:v>
                </c:pt>
                <c:pt idx="167">
                  <c:v>452</c:v>
                </c:pt>
                <c:pt idx="168">
                  <c:v>453</c:v>
                </c:pt>
                <c:pt idx="169">
                  <c:v>454</c:v>
                </c:pt>
                <c:pt idx="170">
                  <c:v>455</c:v>
                </c:pt>
                <c:pt idx="171">
                  <c:v>456</c:v>
                </c:pt>
                <c:pt idx="172">
                  <c:v>457</c:v>
                </c:pt>
                <c:pt idx="173">
                  <c:v>458</c:v>
                </c:pt>
                <c:pt idx="174">
                  <c:v>459</c:v>
                </c:pt>
                <c:pt idx="175">
                  <c:v>460</c:v>
                </c:pt>
                <c:pt idx="176">
                  <c:v>461</c:v>
                </c:pt>
                <c:pt idx="177">
                  <c:v>462</c:v>
                </c:pt>
                <c:pt idx="178">
                  <c:v>463</c:v>
                </c:pt>
                <c:pt idx="179">
                  <c:v>464</c:v>
                </c:pt>
                <c:pt idx="180">
                  <c:v>465</c:v>
                </c:pt>
                <c:pt idx="181">
                  <c:v>466</c:v>
                </c:pt>
                <c:pt idx="182">
                  <c:v>467</c:v>
                </c:pt>
                <c:pt idx="183">
                  <c:v>468</c:v>
                </c:pt>
                <c:pt idx="184">
                  <c:v>469</c:v>
                </c:pt>
                <c:pt idx="185">
                  <c:v>470</c:v>
                </c:pt>
                <c:pt idx="186">
                  <c:v>471</c:v>
                </c:pt>
                <c:pt idx="187">
                  <c:v>472</c:v>
                </c:pt>
                <c:pt idx="188">
                  <c:v>473</c:v>
                </c:pt>
                <c:pt idx="189">
                  <c:v>474</c:v>
                </c:pt>
                <c:pt idx="190">
                  <c:v>475</c:v>
                </c:pt>
                <c:pt idx="191">
                  <c:v>476</c:v>
                </c:pt>
                <c:pt idx="192">
                  <c:v>477</c:v>
                </c:pt>
                <c:pt idx="193">
                  <c:v>478</c:v>
                </c:pt>
                <c:pt idx="194">
                  <c:v>479</c:v>
                </c:pt>
                <c:pt idx="195">
                  <c:v>480</c:v>
                </c:pt>
                <c:pt idx="196">
                  <c:v>481</c:v>
                </c:pt>
                <c:pt idx="197">
                  <c:v>482</c:v>
                </c:pt>
                <c:pt idx="198">
                  <c:v>483</c:v>
                </c:pt>
                <c:pt idx="199">
                  <c:v>484</c:v>
                </c:pt>
                <c:pt idx="200">
                  <c:v>485</c:v>
                </c:pt>
                <c:pt idx="201">
                  <c:v>486</c:v>
                </c:pt>
                <c:pt idx="202">
                  <c:v>487</c:v>
                </c:pt>
                <c:pt idx="203">
                  <c:v>488</c:v>
                </c:pt>
                <c:pt idx="204">
                  <c:v>489</c:v>
                </c:pt>
                <c:pt idx="205">
                  <c:v>490</c:v>
                </c:pt>
                <c:pt idx="206">
                  <c:v>491</c:v>
                </c:pt>
                <c:pt idx="207">
                  <c:v>492</c:v>
                </c:pt>
                <c:pt idx="208">
                  <c:v>493</c:v>
                </c:pt>
                <c:pt idx="209">
                  <c:v>494</c:v>
                </c:pt>
                <c:pt idx="210">
                  <c:v>495</c:v>
                </c:pt>
                <c:pt idx="211">
                  <c:v>496</c:v>
                </c:pt>
                <c:pt idx="212">
                  <c:v>497</c:v>
                </c:pt>
                <c:pt idx="213">
                  <c:v>498</c:v>
                </c:pt>
                <c:pt idx="214">
                  <c:v>499</c:v>
                </c:pt>
                <c:pt idx="215">
                  <c:v>500</c:v>
                </c:pt>
              </c:numCache>
            </c:numRef>
          </c:xVal>
          <c:yVal>
            <c:numRef>
              <c:f>Graph!$D$287:$D$500</c:f>
              <c:numCache>
                <c:formatCode>General</c:formatCode>
                <c:ptCount val="214"/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53-4B35-A6D2-534614CEE6B7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Graph!$A$286:$A$501</c:f>
              <c:numCache>
                <c:formatCode>General</c:formatCode>
                <c:ptCount val="216"/>
                <c:pt idx="0">
                  <c:v>285</c:v>
                </c:pt>
                <c:pt idx="1">
                  <c:v>286</c:v>
                </c:pt>
                <c:pt idx="2">
                  <c:v>287</c:v>
                </c:pt>
                <c:pt idx="3">
                  <c:v>288</c:v>
                </c:pt>
                <c:pt idx="4">
                  <c:v>289</c:v>
                </c:pt>
                <c:pt idx="5">
                  <c:v>290</c:v>
                </c:pt>
                <c:pt idx="6">
                  <c:v>291</c:v>
                </c:pt>
                <c:pt idx="7">
                  <c:v>292</c:v>
                </c:pt>
                <c:pt idx="8">
                  <c:v>293</c:v>
                </c:pt>
                <c:pt idx="9">
                  <c:v>294</c:v>
                </c:pt>
                <c:pt idx="10">
                  <c:v>295</c:v>
                </c:pt>
                <c:pt idx="11">
                  <c:v>296</c:v>
                </c:pt>
                <c:pt idx="12">
                  <c:v>297</c:v>
                </c:pt>
                <c:pt idx="13">
                  <c:v>298</c:v>
                </c:pt>
                <c:pt idx="14">
                  <c:v>299</c:v>
                </c:pt>
                <c:pt idx="15">
                  <c:v>300</c:v>
                </c:pt>
                <c:pt idx="16">
                  <c:v>301</c:v>
                </c:pt>
                <c:pt idx="17">
                  <c:v>302</c:v>
                </c:pt>
                <c:pt idx="18">
                  <c:v>303</c:v>
                </c:pt>
                <c:pt idx="19">
                  <c:v>304</c:v>
                </c:pt>
                <c:pt idx="20">
                  <c:v>305</c:v>
                </c:pt>
                <c:pt idx="21">
                  <c:v>306</c:v>
                </c:pt>
                <c:pt idx="22">
                  <c:v>307</c:v>
                </c:pt>
                <c:pt idx="23">
                  <c:v>308</c:v>
                </c:pt>
                <c:pt idx="24">
                  <c:v>309</c:v>
                </c:pt>
                <c:pt idx="25">
                  <c:v>310</c:v>
                </c:pt>
                <c:pt idx="26">
                  <c:v>311</c:v>
                </c:pt>
                <c:pt idx="27">
                  <c:v>312</c:v>
                </c:pt>
                <c:pt idx="28">
                  <c:v>313</c:v>
                </c:pt>
                <c:pt idx="29">
                  <c:v>314</c:v>
                </c:pt>
                <c:pt idx="30">
                  <c:v>315</c:v>
                </c:pt>
                <c:pt idx="31">
                  <c:v>316</c:v>
                </c:pt>
                <c:pt idx="32">
                  <c:v>317</c:v>
                </c:pt>
                <c:pt idx="33">
                  <c:v>318</c:v>
                </c:pt>
                <c:pt idx="34">
                  <c:v>319</c:v>
                </c:pt>
                <c:pt idx="35">
                  <c:v>320</c:v>
                </c:pt>
                <c:pt idx="36">
                  <c:v>321</c:v>
                </c:pt>
                <c:pt idx="37">
                  <c:v>322</c:v>
                </c:pt>
                <c:pt idx="38">
                  <c:v>323</c:v>
                </c:pt>
                <c:pt idx="39">
                  <c:v>324</c:v>
                </c:pt>
                <c:pt idx="40">
                  <c:v>325</c:v>
                </c:pt>
                <c:pt idx="41">
                  <c:v>326</c:v>
                </c:pt>
                <c:pt idx="42">
                  <c:v>327</c:v>
                </c:pt>
                <c:pt idx="43">
                  <c:v>328</c:v>
                </c:pt>
                <c:pt idx="44">
                  <c:v>329</c:v>
                </c:pt>
                <c:pt idx="45">
                  <c:v>330</c:v>
                </c:pt>
                <c:pt idx="46">
                  <c:v>331</c:v>
                </c:pt>
                <c:pt idx="47">
                  <c:v>332</c:v>
                </c:pt>
                <c:pt idx="48">
                  <c:v>333</c:v>
                </c:pt>
                <c:pt idx="49">
                  <c:v>334</c:v>
                </c:pt>
                <c:pt idx="50">
                  <c:v>335</c:v>
                </c:pt>
                <c:pt idx="51">
                  <c:v>336</c:v>
                </c:pt>
                <c:pt idx="52">
                  <c:v>337</c:v>
                </c:pt>
                <c:pt idx="53">
                  <c:v>338</c:v>
                </c:pt>
                <c:pt idx="54">
                  <c:v>339</c:v>
                </c:pt>
                <c:pt idx="55">
                  <c:v>340</c:v>
                </c:pt>
                <c:pt idx="56">
                  <c:v>341</c:v>
                </c:pt>
                <c:pt idx="57">
                  <c:v>342</c:v>
                </c:pt>
                <c:pt idx="58">
                  <c:v>343</c:v>
                </c:pt>
                <c:pt idx="59">
                  <c:v>344</c:v>
                </c:pt>
                <c:pt idx="60">
                  <c:v>345</c:v>
                </c:pt>
                <c:pt idx="61">
                  <c:v>346</c:v>
                </c:pt>
                <c:pt idx="62">
                  <c:v>347</c:v>
                </c:pt>
                <c:pt idx="63">
                  <c:v>348</c:v>
                </c:pt>
                <c:pt idx="64">
                  <c:v>349</c:v>
                </c:pt>
                <c:pt idx="65">
                  <c:v>350</c:v>
                </c:pt>
                <c:pt idx="66">
                  <c:v>351</c:v>
                </c:pt>
                <c:pt idx="67">
                  <c:v>352</c:v>
                </c:pt>
                <c:pt idx="68">
                  <c:v>353</c:v>
                </c:pt>
                <c:pt idx="69">
                  <c:v>354</c:v>
                </c:pt>
                <c:pt idx="70">
                  <c:v>355</c:v>
                </c:pt>
                <c:pt idx="71">
                  <c:v>356</c:v>
                </c:pt>
                <c:pt idx="72">
                  <c:v>357</c:v>
                </c:pt>
                <c:pt idx="73">
                  <c:v>358</c:v>
                </c:pt>
                <c:pt idx="74">
                  <c:v>359</c:v>
                </c:pt>
                <c:pt idx="75">
                  <c:v>360</c:v>
                </c:pt>
                <c:pt idx="76">
                  <c:v>361</c:v>
                </c:pt>
                <c:pt idx="77">
                  <c:v>362</c:v>
                </c:pt>
                <c:pt idx="78">
                  <c:v>363</c:v>
                </c:pt>
                <c:pt idx="79">
                  <c:v>364</c:v>
                </c:pt>
                <c:pt idx="80">
                  <c:v>365</c:v>
                </c:pt>
                <c:pt idx="81">
                  <c:v>366</c:v>
                </c:pt>
                <c:pt idx="82">
                  <c:v>367</c:v>
                </c:pt>
                <c:pt idx="83">
                  <c:v>368</c:v>
                </c:pt>
                <c:pt idx="84">
                  <c:v>369</c:v>
                </c:pt>
                <c:pt idx="85">
                  <c:v>370</c:v>
                </c:pt>
                <c:pt idx="86">
                  <c:v>371</c:v>
                </c:pt>
                <c:pt idx="87">
                  <c:v>372</c:v>
                </c:pt>
                <c:pt idx="88">
                  <c:v>373</c:v>
                </c:pt>
                <c:pt idx="89">
                  <c:v>374</c:v>
                </c:pt>
                <c:pt idx="90">
                  <c:v>375</c:v>
                </c:pt>
                <c:pt idx="91">
                  <c:v>376</c:v>
                </c:pt>
                <c:pt idx="92">
                  <c:v>377</c:v>
                </c:pt>
                <c:pt idx="93">
                  <c:v>378</c:v>
                </c:pt>
                <c:pt idx="94">
                  <c:v>379</c:v>
                </c:pt>
                <c:pt idx="95">
                  <c:v>380</c:v>
                </c:pt>
                <c:pt idx="96">
                  <c:v>381</c:v>
                </c:pt>
                <c:pt idx="97">
                  <c:v>382</c:v>
                </c:pt>
                <c:pt idx="98">
                  <c:v>383</c:v>
                </c:pt>
                <c:pt idx="99">
                  <c:v>384</c:v>
                </c:pt>
                <c:pt idx="100">
                  <c:v>385</c:v>
                </c:pt>
                <c:pt idx="101">
                  <c:v>386</c:v>
                </c:pt>
                <c:pt idx="102">
                  <c:v>387</c:v>
                </c:pt>
                <c:pt idx="103">
                  <c:v>388</c:v>
                </c:pt>
                <c:pt idx="104">
                  <c:v>389</c:v>
                </c:pt>
                <c:pt idx="105">
                  <c:v>390</c:v>
                </c:pt>
                <c:pt idx="106">
                  <c:v>391</c:v>
                </c:pt>
                <c:pt idx="107">
                  <c:v>392</c:v>
                </c:pt>
                <c:pt idx="108">
                  <c:v>393</c:v>
                </c:pt>
                <c:pt idx="109">
                  <c:v>394</c:v>
                </c:pt>
                <c:pt idx="110">
                  <c:v>395</c:v>
                </c:pt>
                <c:pt idx="111">
                  <c:v>396</c:v>
                </c:pt>
                <c:pt idx="112">
                  <c:v>397</c:v>
                </c:pt>
                <c:pt idx="113">
                  <c:v>398</c:v>
                </c:pt>
                <c:pt idx="114">
                  <c:v>399</c:v>
                </c:pt>
                <c:pt idx="115">
                  <c:v>400</c:v>
                </c:pt>
                <c:pt idx="116">
                  <c:v>401</c:v>
                </c:pt>
                <c:pt idx="117">
                  <c:v>402</c:v>
                </c:pt>
                <c:pt idx="118">
                  <c:v>403</c:v>
                </c:pt>
                <c:pt idx="119">
                  <c:v>404</c:v>
                </c:pt>
                <c:pt idx="120">
                  <c:v>405</c:v>
                </c:pt>
                <c:pt idx="121">
                  <c:v>406</c:v>
                </c:pt>
                <c:pt idx="122">
                  <c:v>407</c:v>
                </c:pt>
                <c:pt idx="123">
                  <c:v>408</c:v>
                </c:pt>
                <c:pt idx="124">
                  <c:v>409</c:v>
                </c:pt>
                <c:pt idx="125">
                  <c:v>410</c:v>
                </c:pt>
                <c:pt idx="126">
                  <c:v>411</c:v>
                </c:pt>
                <c:pt idx="127">
                  <c:v>412</c:v>
                </c:pt>
                <c:pt idx="128">
                  <c:v>413</c:v>
                </c:pt>
                <c:pt idx="129">
                  <c:v>414</c:v>
                </c:pt>
                <c:pt idx="130">
                  <c:v>415</c:v>
                </c:pt>
                <c:pt idx="131">
                  <c:v>416</c:v>
                </c:pt>
                <c:pt idx="132">
                  <c:v>417</c:v>
                </c:pt>
                <c:pt idx="133">
                  <c:v>418</c:v>
                </c:pt>
                <c:pt idx="134">
                  <c:v>419</c:v>
                </c:pt>
                <c:pt idx="135">
                  <c:v>420</c:v>
                </c:pt>
                <c:pt idx="136">
                  <c:v>421</c:v>
                </c:pt>
                <c:pt idx="137">
                  <c:v>422</c:v>
                </c:pt>
                <c:pt idx="138">
                  <c:v>423</c:v>
                </c:pt>
                <c:pt idx="139">
                  <c:v>424</c:v>
                </c:pt>
                <c:pt idx="140">
                  <c:v>425</c:v>
                </c:pt>
                <c:pt idx="141">
                  <c:v>426</c:v>
                </c:pt>
                <c:pt idx="142">
                  <c:v>427</c:v>
                </c:pt>
                <c:pt idx="143">
                  <c:v>428</c:v>
                </c:pt>
                <c:pt idx="144">
                  <c:v>429</c:v>
                </c:pt>
                <c:pt idx="145">
                  <c:v>430</c:v>
                </c:pt>
                <c:pt idx="146">
                  <c:v>431</c:v>
                </c:pt>
                <c:pt idx="147">
                  <c:v>432</c:v>
                </c:pt>
                <c:pt idx="148">
                  <c:v>433</c:v>
                </c:pt>
                <c:pt idx="149">
                  <c:v>434</c:v>
                </c:pt>
                <c:pt idx="150">
                  <c:v>435</c:v>
                </c:pt>
                <c:pt idx="151">
                  <c:v>436</c:v>
                </c:pt>
                <c:pt idx="152">
                  <c:v>437</c:v>
                </c:pt>
                <c:pt idx="153">
                  <c:v>438</c:v>
                </c:pt>
                <c:pt idx="154">
                  <c:v>439</c:v>
                </c:pt>
                <c:pt idx="155">
                  <c:v>440</c:v>
                </c:pt>
                <c:pt idx="156">
                  <c:v>441</c:v>
                </c:pt>
                <c:pt idx="157">
                  <c:v>442</c:v>
                </c:pt>
                <c:pt idx="158">
                  <c:v>443</c:v>
                </c:pt>
                <c:pt idx="159">
                  <c:v>444</c:v>
                </c:pt>
                <c:pt idx="160">
                  <c:v>445</c:v>
                </c:pt>
                <c:pt idx="161">
                  <c:v>446</c:v>
                </c:pt>
                <c:pt idx="162">
                  <c:v>447</c:v>
                </c:pt>
                <c:pt idx="163">
                  <c:v>448</c:v>
                </c:pt>
                <c:pt idx="164">
                  <c:v>449</c:v>
                </c:pt>
                <c:pt idx="165">
                  <c:v>450</c:v>
                </c:pt>
                <c:pt idx="166">
                  <c:v>451</c:v>
                </c:pt>
                <c:pt idx="167">
                  <c:v>452</c:v>
                </c:pt>
                <c:pt idx="168">
                  <c:v>453</c:v>
                </c:pt>
                <c:pt idx="169">
                  <c:v>454</c:v>
                </c:pt>
                <c:pt idx="170">
                  <c:v>455</c:v>
                </c:pt>
                <c:pt idx="171">
                  <c:v>456</c:v>
                </c:pt>
                <c:pt idx="172">
                  <c:v>457</c:v>
                </c:pt>
                <c:pt idx="173">
                  <c:v>458</c:v>
                </c:pt>
                <c:pt idx="174">
                  <c:v>459</c:v>
                </c:pt>
                <c:pt idx="175">
                  <c:v>460</c:v>
                </c:pt>
                <c:pt idx="176">
                  <c:v>461</c:v>
                </c:pt>
                <c:pt idx="177">
                  <c:v>462</c:v>
                </c:pt>
                <c:pt idx="178">
                  <c:v>463</c:v>
                </c:pt>
                <c:pt idx="179">
                  <c:v>464</c:v>
                </c:pt>
                <c:pt idx="180">
                  <c:v>465</c:v>
                </c:pt>
                <c:pt idx="181">
                  <c:v>466</c:v>
                </c:pt>
                <c:pt idx="182">
                  <c:v>467</c:v>
                </c:pt>
                <c:pt idx="183">
                  <c:v>468</c:v>
                </c:pt>
                <c:pt idx="184">
                  <c:v>469</c:v>
                </c:pt>
                <c:pt idx="185">
                  <c:v>470</c:v>
                </c:pt>
                <c:pt idx="186">
                  <c:v>471</c:v>
                </c:pt>
                <c:pt idx="187">
                  <c:v>472</c:v>
                </c:pt>
                <c:pt idx="188">
                  <c:v>473</c:v>
                </c:pt>
                <c:pt idx="189">
                  <c:v>474</c:v>
                </c:pt>
                <c:pt idx="190">
                  <c:v>475</c:v>
                </c:pt>
                <c:pt idx="191">
                  <c:v>476</c:v>
                </c:pt>
                <c:pt idx="192">
                  <c:v>477</c:v>
                </c:pt>
                <c:pt idx="193">
                  <c:v>478</c:v>
                </c:pt>
                <c:pt idx="194">
                  <c:v>479</c:v>
                </c:pt>
                <c:pt idx="195">
                  <c:v>480</c:v>
                </c:pt>
                <c:pt idx="196">
                  <c:v>481</c:v>
                </c:pt>
                <c:pt idx="197">
                  <c:v>482</c:v>
                </c:pt>
                <c:pt idx="198">
                  <c:v>483</c:v>
                </c:pt>
                <c:pt idx="199">
                  <c:v>484</c:v>
                </c:pt>
                <c:pt idx="200">
                  <c:v>485</c:v>
                </c:pt>
                <c:pt idx="201">
                  <c:v>486</c:v>
                </c:pt>
                <c:pt idx="202">
                  <c:v>487</c:v>
                </c:pt>
                <c:pt idx="203">
                  <c:v>488</c:v>
                </c:pt>
                <c:pt idx="204">
                  <c:v>489</c:v>
                </c:pt>
                <c:pt idx="205">
                  <c:v>490</c:v>
                </c:pt>
                <c:pt idx="206">
                  <c:v>491</c:v>
                </c:pt>
                <c:pt idx="207">
                  <c:v>492</c:v>
                </c:pt>
                <c:pt idx="208">
                  <c:v>493</c:v>
                </c:pt>
                <c:pt idx="209">
                  <c:v>494</c:v>
                </c:pt>
                <c:pt idx="210">
                  <c:v>495</c:v>
                </c:pt>
                <c:pt idx="211">
                  <c:v>496</c:v>
                </c:pt>
                <c:pt idx="212">
                  <c:v>497</c:v>
                </c:pt>
                <c:pt idx="213">
                  <c:v>498</c:v>
                </c:pt>
                <c:pt idx="214">
                  <c:v>499</c:v>
                </c:pt>
                <c:pt idx="215">
                  <c:v>500</c:v>
                </c:pt>
              </c:numCache>
            </c:numRef>
          </c:xVal>
          <c:yVal>
            <c:numRef>
              <c:f>Graph!$B$287:$B$500</c:f>
              <c:numCache>
                <c:formatCode>General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53-4B35-A6D2-534614CEE6B7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Graph!$A$286:$A$501</c:f>
              <c:numCache>
                <c:formatCode>General</c:formatCode>
                <c:ptCount val="216"/>
                <c:pt idx="0">
                  <c:v>285</c:v>
                </c:pt>
                <c:pt idx="1">
                  <c:v>286</c:v>
                </c:pt>
                <c:pt idx="2">
                  <c:v>287</c:v>
                </c:pt>
                <c:pt idx="3">
                  <c:v>288</c:v>
                </c:pt>
                <c:pt idx="4">
                  <c:v>289</c:v>
                </c:pt>
                <c:pt idx="5">
                  <c:v>290</c:v>
                </c:pt>
                <c:pt idx="6">
                  <c:v>291</c:v>
                </c:pt>
                <c:pt idx="7">
                  <c:v>292</c:v>
                </c:pt>
                <c:pt idx="8">
                  <c:v>293</c:v>
                </c:pt>
                <c:pt idx="9">
                  <c:v>294</c:v>
                </c:pt>
                <c:pt idx="10">
                  <c:v>295</c:v>
                </c:pt>
                <c:pt idx="11">
                  <c:v>296</c:v>
                </c:pt>
                <c:pt idx="12">
                  <c:v>297</c:v>
                </c:pt>
                <c:pt idx="13">
                  <c:v>298</c:v>
                </c:pt>
                <c:pt idx="14">
                  <c:v>299</c:v>
                </c:pt>
                <c:pt idx="15">
                  <c:v>300</c:v>
                </c:pt>
                <c:pt idx="16">
                  <c:v>301</c:v>
                </c:pt>
                <c:pt idx="17">
                  <c:v>302</c:v>
                </c:pt>
                <c:pt idx="18">
                  <c:v>303</c:v>
                </c:pt>
                <c:pt idx="19">
                  <c:v>304</c:v>
                </c:pt>
                <c:pt idx="20">
                  <c:v>305</c:v>
                </c:pt>
                <c:pt idx="21">
                  <c:v>306</c:v>
                </c:pt>
                <c:pt idx="22">
                  <c:v>307</c:v>
                </c:pt>
                <c:pt idx="23">
                  <c:v>308</c:v>
                </c:pt>
                <c:pt idx="24">
                  <c:v>309</c:v>
                </c:pt>
                <c:pt idx="25">
                  <c:v>310</c:v>
                </c:pt>
                <c:pt idx="26">
                  <c:v>311</c:v>
                </c:pt>
                <c:pt idx="27">
                  <c:v>312</c:v>
                </c:pt>
                <c:pt idx="28">
                  <c:v>313</c:v>
                </c:pt>
                <c:pt idx="29">
                  <c:v>314</c:v>
                </c:pt>
                <c:pt idx="30">
                  <c:v>315</c:v>
                </c:pt>
                <c:pt idx="31">
                  <c:v>316</c:v>
                </c:pt>
                <c:pt idx="32">
                  <c:v>317</c:v>
                </c:pt>
                <c:pt idx="33">
                  <c:v>318</c:v>
                </c:pt>
                <c:pt idx="34">
                  <c:v>319</c:v>
                </c:pt>
                <c:pt idx="35">
                  <c:v>320</c:v>
                </c:pt>
                <c:pt idx="36">
                  <c:v>321</c:v>
                </c:pt>
                <c:pt idx="37">
                  <c:v>322</c:v>
                </c:pt>
                <c:pt idx="38">
                  <c:v>323</c:v>
                </c:pt>
                <c:pt idx="39">
                  <c:v>324</c:v>
                </c:pt>
                <c:pt idx="40">
                  <c:v>325</c:v>
                </c:pt>
                <c:pt idx="41">
                  <c:v>326</c:v>
                </c:pt>
                <c:pt idx="42">
                  <c:v>327</c:v>
                </c:pt>
                <c:pt idx="43">
                  <c:v>328</c:v>
                </c:pt>
                <c:pt idx="44">
                  <c:v>329</c:v>
                </c:pt>
                <c:pt idx="45">
                  <c:v>330</c:v>
                </c:pt>
                <c:pt idx="46">
                  <c:v>331</c:v>
                </c:pt>
                <c:pt idx="47">
                  <c:v>332</c:v>
                </c:pt>
                <c:pt idx="48">
                  <c:v>333</c:v>
                </c:pt>
                <c:pt idx="49">
                  <c:v>334</c:v>
                </c:pt>
                <c:pt idx="50">
                  <c:v>335</c:v>
                </c:pt>
                <c:pt idx="51">
                  <c:v>336</c:v>
                </c:pt>
                <c:pt idx="52">
                  <c:v>337</c:v>
                </c:pt>
                <c:pt idx="53">
                  <c:v>338</c:v>
                </c:pt>
                <c:pt idx="54">
                  <c:v>339</c:v>
                </c:pt>
                <c:pt idx="55">
                  <c:v>340</c:v>
                </c:pt>
                <c:pt idx="56">
                  <c:v>341</c:v>
                </c:pt>
                <c:pt idx="57">
                  <c:v>342</c:v>
                </c:pt>
                <c:pt idx="58">
                  <c:v>343</c:v>
                </c:pt>
                <c:pt idx="59">
                  <c:v>344</c:v>
                </c:pt>
                <c:pt idx="60">
                  <c:v>345</c:v>
                </c:pt>
                <c:pt idx="61">
                  <c:v>346</c:v>
                </c:pt>
                <c:pt idx="62">
                  <c:v>347</c:v>
                </c:pt>
                <c:pt idx="63">
                  <c:v>348</c:v>
                </c:pt>
                <c:pt idx="64">
                  <c:v>349</c:v>
                </c:pt>
                <c:pt idx="65">
                  <c:v>350</c:v>
                </c:pt>
                <c:pt idx="66">
                  <c:v>351</c:v>
                </c:pt>
                <c:pt idx="67">
                  <c:v>352</c:v>
                </c:pt>
                <c:pt idx="68">
                  <c:v>353</c:v>
                </c:pt>
                <c:pt idx="69">
                  <c:v>354</c:v>
                </c:pt>
                <c:pt idx="70">
                  <c:v>355</c:v>
                </c:pt>
                <c:pt idx="71">
                  <c:v>356</c:v>
                </c:pt>
                <c:pt idx="72">
                  <c:v>357</c:v>
                </c:pt>
                <c:pt idx="73">
                  <c:v>358</c:v>
                </c:pt>
                <c:pt idx="74">
                  <c:v>359</c:v>
                </c:pt>
                <c:pt idx="75">
                  <c:v>360</c:v>
                </c:pt>
                <c:pt idx="76">
                  <c:v>361</c:v>
                </c:pt>
                <c:pt idx="77">
                  <c:v>362</c:v>
                </c:pt>
                <c:pt idx="78">
                  <c:v>363</c:v>
                </c:pt>
                <c:pt idx="79">
                  <c:v>364</c:v>
                </c:pt>
                <c:pt idx="80">
                  <c:v>365</c:v>
                </c:pt>
                <c:pt idx="81">
                  <c:v>366</c:v>
                </c:pt>
                <c:pt idx="82">
                  <c:v>367</c:v>
                </c:pt>
                <c:pt idx="83">
                  <c:v>368</c:v>
                </c:pt>
                <c:pt idx="84">
                  <c:v>369</c:v>
                </c:pt>
                <c:pt idx="85">
                  <c:v>370</c:v>
                </c:pt>
                <c:pt idx="86">
                  <c:v>371</c:v>
                </c:pt>
                <c:pt idx="87">
                  <c:v>372</c:v>
                </c:pt>
                <c:pt idx="88">
                  <c:v>373</c:v>
                </c:pt>
                <c:pt idx="89">
                  <c:v>374</c:v>
                </c:pt>
                <c:pt idx="90">
                  <c:v>375</c:v>
                </c:pt>
                <c:pt idx="91">
                  <c:v>376</c:v>
                </c:pt>
                <c:pt idx="92">
                  <c:v>377</c:v>
                </c:pt>
                <c:pt idx="93">
                  <c:v>378</c:v>
                </c:pt>
                <c:pt idx="94">
                  <c:v>379</c:v>
                </c:pt>
                <c:pt idx="95">
                  <c:v>380</c:v>
                </c:pt>
                <c:pt idx="96">
                  <c:v>381</c:v>
                </c:pt>
                <c:pt idx="97">
                  <c:v>382</c:v>
                </c:pt>
                <c:pt idx="98">
                  <c:v>383</c:v>
                </c:pt>
                <c:pt idx="99">
                  <c:v>384</c:v>
                </c:pt>
                <c:pt idx="100">
                  <c:v>385</c:v>
                </c:pt>
                <c:pt idx="101">
                  <c:v>386</c:v>
                </c:pt>
                <c:pt idx="102">
                  <c:v>387</c:v>
                </c:pt>
                <c:pt idx="103">
                  <c:v>388</c:v>
                </c:pt>
                <c:pt idx="104">
                  <c:v>389</c:v>
                </c:pt>
                <c:pt idx="105">
                  <c:v>390</c:v>
                </c:pt>
                <c:pt idx="106">
                  <c:v>391</c:v>
                </c:pt>
                <c:pt idx="107">
                  <c:v>392</c:v>
                </c:pt>
                <c:pt idx="108">
                  <c:v>393</c:v>
                </c:pt>
                <c:pt idx="109">
                  <c:v>394</c:v>
                </c:pt>
                <c:pt idx="110">
                  <c:v>395</c:v>
                </c:pt>
                <c:pt idx="111">
                  <c:v>396</c:v>
                </c:pt>
                <c:pt idx="112">
                  <c:v>397</c:v>
                </c:pt>
                <c:pt idx="113">
                  <c:v>398</c:v>
                </c:pt>
                <c:pt idx="114">
                  <c:v>399</c:v>
                </c:pt>
                <c:pt idx="115">
                  <c:v>400</c:v>
                </c:pt>
                <c:pt idx="116">
                  <c:v>401</c:v>
                </c:pt>
                <c:pt idx="117">
                  <c:v>402</c:v>
                </c:pt>
                <c:pt idx="118">
                  <c:v>403</c:v>
                </c:pt>
                <c:pt idx="119">
                  <c:v>404</c:v>
                </c:pt>
                <c:pt idx="120">
                  <c:v>405</c:v>
                </c:pt>
                <c:pt idx="121">
                  <c:v>406</c:v>
                </c:pt>
                <c:pt idx="122">
                  <c:v>407</c:v>
                </c:pt>
                <c:pt idx="123">
                  <c:v>408</c:v>
                </c:pt>
                <c:pt idx="124">
                  <c:v>409</c:v>
                </c:pt>
                <c:pt idx="125">
                  <c:v>410</c:v>
                </c:pt>
                <c:pt idx="126">
                  <c:v>411</c:v>
                </c:pt>
                <c:pt idx="127">
                  <c:v>412</c:v>
                </c:pt>
                <c:pt idx="128">
                  <c:v>413</c:v>
                </c:pt>
                <c:pt idx="129">
                  <c:v>414</c:v>
                </c:pt>
                <c:pt idx="130">
                  <c:v>415</c:v>
                </c:pt>
                <c:pt idx="131">
                  <c:v>416</c:v>
                </c:pt>
                <c:pt idx="132">
                  <c:v>417</c:v>
                </c:pt>
                <c:pt idx="133">
                  <c:v>418</c:v>
                </c:pt>
                <c:pt idx="134">
                  <c:v>419</c:v>
                </c:pt>
                <c:pt idx="135">
                  <c:v>420</c:v>
                </c:pt>
                <c:pt idx="136">
                  <c:v>421</c:v>
                </c:pt>
                <c:pt idx="137">
                  <c:v>422</c:v>
                </c:pt>
                <c:pt idx="138">
                  <c:v>423</c:v>
                </c:pt>
                <c:pt idx="139">
                  <c:v>424</c:v>
                </c:pt>
                <c:pt idx="140">
                  <c:v>425</c:v>
                </c:pt>
                <c:pt idx="141">
                  <c:v>426</c:v>
                </c:pt>
                <c:pt idx="142">
                  <c:v>427</c:v>
                </c:pt>
                <c:pt idx="143">
                  <c:v>428</c:v>
                </c:pt>
                <c:pt idx="144">
                  <c:v>429</c:v>
                </c:pt>
                <c:pt idx="145">
                  <c:v>430</c:v>
                </c:pt>
                <c:pt idx="146">
                  <c:v>431</c:v>
                </c:pt>
                <c:pt idx="147">
                  <c:v>432</c:v>
                </c:pt>
                <c:pt idx="148">
                  <c:v>433</c:v>
                </c:pt>
                <c:pt idx="149">
                  <c:v>434</c:v>
                </c:pt>
                <c:pt idx="150">
                  <c:v>435</c:v>
                </c:pt>
                <c:pt idx="151">
                  <c:v>436</c:v>
                </c:pt>
                <c:pt idx="152">
                  <c:v>437</c:v>
                </c:pt>
                <c:pt idx="153">
                  <c:v>438</c:v>
                </c:pt>
                <c:pt idx="154">
                  <c:v>439</c:v>
                </c:pt>
                <c:pt idx="155">
                  <c:v>440</c:v>
                </c:pt>
                <c:pt idx="156">
                  <c:v>441</c:v>
                </c:pt>
                <c:pt idx="157">
                  <c:v>442</c:v>
                </c:pt>
                <c:pt idx="158">
                  <c:v>443</c:v>
                </c:pt>
                <c:pt idx="159">
                  <c:v>444</c:v>
                </c:pt>
                <c:pt idx="160">
                  <c:v>445</c:v>
                </c:pt>
                <c:pt idx="161">
                  <c:v>446</c:v>
                </c:pt>
                <c:pt idx="162">
                  <c:v>447</c:v>
                </c:pt>
                <c:pt idx="163">
                  <c:v>448</c:v>
                </c:pt>
                <c:pt idx="164">
                  <c:v>449</c:v>
                </c:pt>
                <c:pt idx="165">
                  <c:v>450</c:v>
                </c:pt>
                <c:pt idx="166">
                  <c:v>451</c:v>
                </c:pt>
                <c:pt idx="167">
                  <c:v>452</c:v>
                </c:pt>
                <c:pt idx="168">
                  <c:v>453</c:v>
                </c:pt>
                <c:pt idx="169">
                  <c:v>454</c:v>
                </c:pt>
                <c:pt idx="170">
                  <c:v>455</c:v>
                </c:pt>
                <c:pt idx="171">
                  <c:v>456</c:v>
                </c:pt>
                <c:pt idx="172">
                  <c:v>457</c:v>
                </c:pt>
                <c:pt idx="173">
                  <c:v>458</c:v>
                </c:pt>
                <c:pt idx="174">
                  <c:v>459</c:v>
                </c:pt>
                <c:pt idx="175">
                  <c:v>460</c:v>
                </c:pt>
                <c:pt idx="176">
                  <c:v>461</c:v>
                </c:pt>
                <c:pt idx="177">
                  <c:v>462</c:v>
                </c:pt>
                <c:pt idx="178">
                  <c:v>463</c:v>
                </c:pt>
                <c:pt idx="179">
                  <c:v>464</c:v>
                </c:pt>
                <c:pt idx="180">
                  <c:v>465</c:v>
                </c:pt>
                <c:pt idx="181">
                  <c:v>466</c:v>
                </c:pt>
                <c:pt idx="182">
                  <c:v>467</c:v>
                </c:pt>
                <c:pt idx="183">
                  <c:v>468</c:v>
                </c:pt>
                <c:pt idx="184">
                  <c:v>469</c:v>
                </c:pt>
                <c:pt idx="185">
                  <c:v>470</c:v>
                </c:pt>
                <c:pt idx="186">
                  <c:v>471</c:v>
                </c:pt>
                <c:pt idx="187">
                  <c:v>472</c:v>
                </c:pt>
                <c:pt idx="188">
                  <c:v>473</c:v>
                </c:pt>
                <c:pt idx="189">
                  <c:v>474</c:v>
                </c:pt>
                <c:pt idx="190">
                  <c:v>475</c:v>
                </c:pt>
                <c:pt idx="191">
                  <c:v>476</c:v>
                </c:pt>
                <c:pt idx="192">
                  <c:v>477</c:v>
                </c:pt>
                <c:pt idx="193">
                  <c:v>478</c:v>
                </c:pt>
                <c:pt idx="194">
                  <c:v>479</c:v>
                </c:pt>
                <c:pt idx="195">
                  <c:v>480</c:v>
                </c:pt>
                <c:pt idx="196">
                  <c:v>481</c:v>
                </c:pt>
                <c:pt idx="197">
                  <c:v>482</c:v>
                </c:pt>
                <c:pt idx="198">
                  <c:v>483</c:v>
                </c:pt>
                <c:pt idx="199">
                  <c:v>484</c:v>
                </c:pt>
                <c:pt idx="200">
                  <c:v>485</c:v>
                </c:pt>
                <c:pt idx="201">
                  <c:v>486</c:v>
                </c:pt>
                <c:pt idx="202">
                  <c:v>487</c:v>
                </c:pt>
                <c:pt idx="203">
                  <c:v>488</c:v>
                </c:pt>
                <c:pt idx="204">
                  <c:v>489</c:v>
                </c:pt>
                <c:pt idx="205">
                  <c:v>490</c:v>
                </c:pt>
                <c:pt idx="206">
                  <c:v>491</c:v>
                </c:pt>
                <c:pt idx="207">
                  <c:v>492</c:v>
                </c:pt>
                <c:pt idx="208">
                  <c:v>493</c:v>
                </c:pt>
                <c:pt idx="209">
                  <c:v>494</c:v>
                </c:pt>
                <c:pt idx="210">
                  <c:v>495</c:v>
                </c:pt>
                <c:pt idx="211">
                  <c:v>496</c:v>
                </c:pt>
                <c:pt idx="212">
                  <c:v>497</c:v>
                </c:pt>
                <c:pt idx="213">
                  <c:v>498</c:v>
                </c:pt>
                <c:pt idx="214">
                  <c:v>499</c:v>
                </c:pt>
                <c:pt idx="215">
                  <c:v>500</c:v>
                </c:pt>
              </c:numCache>
            </c:numRef>
          </c:xVal>
          <c:yVal>
            <c:numRef>
              <c:f>Graph!$C$287:$C$500</c:f>
              <c:numCache>
                <c:formatCode>General</c:formatCode>
                <c:ptCount val="214"/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53-4B35-A6D2-534614CEE6B7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Graph!$A$286:$A$501</c:f>
              <c:numCache>
                <c:formatCode>General</c:formatCode>
                <c:ptCount val="216"/>
                <c:pt idx="0">
                  <c:v>285</c:v>
                </c:pt>
                <c:pt idx="1">
                  <c:v>286</c:v>
                </c:pt>
                <c:pt idx="2">
                  <c:v>287</c:v>
                </c:pt>
                <c:pt idx="3">
                  <c:v>288</c:v>
                </c:pt>
                <c:pt idx="4">
                  <c:v>289</c:v>
                </c:pt>
                <c:pt idx="5">
                  <c:v>290</c:v>
                </c:pt>
                <c:pt idx="6">
                  <c:v>291</c:v>
                </c:pt>
                <c:pt idx="7">
                  <c:v>292</c:v>
                </c:pt>
                <c:pt idx="8">
                  <c:v>293</c:v>
                </c:pt>
                <c:pt idx="9">
                  <c:v>294</c:v>
                </c:pt>
                <c:pt idx="10">
                  <c:v>295</c:v>
                </c:pt>
                <c:pt idx="11">
                  <c:v>296</c:v>
                </c:pt>
                <c:pt idx="12">
                  <c:v>297</c:v>
                </c:pt>
                <c:pt idx="13">
                  <c:v>298</c:v>
                </c:pt>
                <c:pt idx="14">
                  <c:v>299</c:v>
                </c:pt>
                <c:pt idx="15">
                  <c:v>300</c:v>
                </c:pt>
                <c:pt idx="16">
                  <c:v>301</c:v>
                </c:pt>
                <c:pt idx="17">
                  <c:v>302</c:v>
                </c:pt>
                <c:pt idx="18">
                  <c:v>303</c:v>
                </c:pt>
                <c:pt idx="19">
                  <c:v>304</c:v>
                </c:pt>
                <c:pt idx="20">
                  <c:v>305</c:v>
                </c:pt>
                <c:pt idx="21">
                  <c:v>306</c:v>
                </c:pt>
                <c:pt idx="22">
                  <c:v>307</c:v>
                </c:pt>
                <c:pt idx="23">
                  <c:v>308</c:v>
                </c:pt>
                <c:pt idx="24">
                  <c:v>309</c:v>
                </c:pt>
                <c:pt idx="25">
                  <c:v>310</c:v>
                </c:pt>
                <c:pt idx="26">
                  <c:v>311</c:v>
                </c:pt>
                <c:pt idx="27">
                  <c:v>312</c:v>
                </c:pt>
                <c:pt idx="28">
                  <c:v>313</c:v>
                </c:pt>
                <c:pt idx="29">
                  <c:v>314</c:v>
                </c:pt>
                <c:pt idx="30">
                  <c:v>315</c:v>
                </c:pt>
                <c:pt idx="31">
                  <c:v>316</c:v>
                </c:pt>
                <c:pt idx="32">
                  <c:v>317</c:v>
                </c:pt>
                <c:pt idx="33">
                  <c:v>318</c:v>
                </c:pt>
                <c:pt idx="34">
                  <c:v>319</c:v>
                </c:pt>
                <c:pt idx="35">
                  <c:v>320</c:v>
                </c:pt>
                <c:pt idx="36">
                  <c:v>321</c:v>
                </c:pt>
                <c:pt idx="37">
                  <c:v>322</c:v>
                </c:pt>
                <c:pt idx="38">
                  <c:v>323</c:v>
                </c:pt>
                <c:pt idx="39">
                  <c:v>324</c:v>
                </c:pt>
                <c:pt idx="40">
                  <c:v>325</c:v>
                </c:pt>
                <c:pt idx="41">
                  <c:v>326</c:v>
                </c:pt>
                <c:pt idx="42">
                  <c:v>327</c:v>
                </c:pt>
                <c:pt idx="43">
                  <c:v>328</c:v>
                </c:pt>
                <c:pt idx="44">
                  <c:v>329</c:v>
                </c:pt>
                <c:pt idx="45">
                  <c:v>330</c:v>
                </c:pt>
                <c:pt idx="46">
                  <c:v>331</c:v>
                </c:pt>
                <c:pt idx="47">
                  <c:v>332</c:v>
                </c:pt>
                <c:pt idx="48">
                  <c:v>333</c:v>
                </c:pt>
                <c:pt idx="49">
                  <c:v>334</c:v>
                </c:pt>
                <c:pt idx="50">
                  <c:v>335</c:v>
                </c:pt>
                <c:pt idx="51">
                  <c:v>336</c:v>
                </c:pt>
                <c:pt idx="52">
                  <c:v>337</c:v>
                </c:pt>
                <c:pt idx="53">
                  <c:v>338</c:v>
                </c:pt>
                <c:pt idx="54">
                  <c:v>339</c:v>
                </c:pt>
                <c:pt idx="55">
                  <c:v>340</c:v>
                </c:pt>
                <c:pt idx="56">
                  <c:v>341</c:v>
                </c:pt>
                <c:pt idx="57">
                  <c:v>342</c:v>
                </c:pt>
                <c:pt idx="58">
                  <c:v>343</c:v>
                </c:pt>
                <c:pt idx="59">
                  <c:v>344</c:v>
                </c:pt>
                <c:pt idx="60">
                  <c:v>345</c:v>
                </c:pt>
                <c:pt idx="61">
                  <c:v>346</c:v>
                </c:pt>
                <c:pt idx="62">
                  <c:v>347</c:v>
                </c:pt>
                <c:pt idx="63">
                  <c:v>348</c:v>
                </c:pt>
                <c:pt idx="64">
                  <c:v>349</c:v>
                </c:pt>
                <c:pt idx="65">
                  <c:v>350</c:v>
                </c:pt>
                <c:pt idx="66">
                  <c:v>351</c:v>
                </c:pt>
                <c:pt idx="67">
                  <c:v>352</c:v>
                </c:pt>
                <c:pt idx="68">
                  <c:v>353</c:v>
                </c:pt>
                <c:pt idx="69">
                  <c:v>354</c:v>
                </c:pt>
                <c:pt idx="70">
                  <c:v>355</c:v>
                </c:pt>
                <c:pt idx="71">
                  <c:v>356</c:v>
                </c:pt>
                <c:pt idx="72">
                  <c:v>357</c:v>
                </c:pt>
                <c:pt idx="73">
                  <c:v>358</c:v>
                </c:pt>
                <c:pt idx="74">
                  <c:v>359</c:v>
                </c:pt>
                <c:pt idx="75">
                  <c:v>360</c:v>
                </c:pt>
                <c:pt idx="76">
                  <c:v>361</c:v>
                </c:pt>
                <c:pt idx="77">
                  <c:v>362</c:v>
                </c:pt>
                <c:pt idx="78">
                  <c:v>363</c:v>
                </c:pt>
                <c:pt idx="79">
                  <c:v>364</c:v>
                </c:pt>
                <c:pt idx="80">
                  <c:v>365</c:v>
                </c:pt>
                <c:pt idx="81">
                  <c:v>366</c:v>
                </c:pt>
                <c:pt idx="82">
                  <c:v>367</c:v>
                </c:pt>
                <c:pt idx="83">
                  <c:v>368</c:v>
                </c:pt>
                <c:pt idx="84">
                  <c:v>369</c:v>
                </c:pt>
                <c:pt idx="85">
                  <c:v>370</c:v>
                </c:pt>
                <c:pt idx="86">
                  <c:v>371</c:v>
                </c:pt>
                <c:pt idx="87">
                  <c:v>372</c:v>
                </c:pt>
                <c:pt idx="88">
                  <c:v>373</c:v>
                </c:pt>
                <c:pt idx="89">
                  <c:v>374</c:v>
                </c:pt>
                <c:pt idx="90">
                  <c:v>375</c:v>
                </c:pt>
                <c:pt idx="91">
                  <c:v>376</c:v>
                </c:pt>
                <c:pt idx="92">
                  <c:v>377</c:v>
                </c:pt>
                <c:pt idx="93">
                  <c:v>378</c:v>
                </c:pt>
                <c:pt idx="94">
                  <c:v>379</c:v>
                </c:pt>
                <c:pt idx="95">
                  <c:v>380</c:v>
                </c:pt>
                <c:pt idx="96">
                  <c:v>381</c:v>
                </c:pt>
                <c:pt idx="97">
                  <c:v>382</c:v>
                </c:pt>
                <c:pt idx="98">
                  <c:v>383</c:v>
                </c:pt>
                <c:pt idx="99">
                  <c:v>384</c:v>
                </c:pt>
                <c:pt idx="100">
                  <c:v>385</c:v>
                </c:pt>
                <c:pt idx="101">
                  <c:v>386</c:v>
                </c:pt>
                <c:pt idx="102">
                  <c:v>387</c:v>
                </c:pt>
                <c:pt idx="103">
                  <c:v>388</c:v>
                </c:pt>
                <c:pt idx="104">
                  <c:v>389</c:v>
                </c:pt>
                <c:pt idx="105">
                  <c:v>390</c:v>
                </c:pt>
                <c:pt idx="106">
                  <c:v>391</c:v>
                </c:pt>
                <c:pt idx="107">
                  <c:v>392</c:v>
                </c:pt>
                <c:pt idx="108">
                  <c:v>393</c:v>
                </c:pt>
                <c:pt idx="109">
                  <c:v>394</c:v>
                </c:pt>
                <c:pt idx="110">
                  <c:v>395</c:v>
                </c:pt>
                <c:pt idx="111">
                  <c:v>396</c:v>
                </c:pt>
                <c:pt idx="112">
                  <c:v>397</c:v>
                </c:pt>
                <c:pt idx="113">
                  <c:v>398</c:v>
                </c:pt>
                <c:pt idx="114">
                  <c:v>399</c:v>
                </c:pt>
                <c:pt idx="115">
                  <c:v>400</c:v>
                </c:pt>
                <c:pt idx="116">
                  <c:v>401</c:v>
                </c:pt>
                <c:pt idx="117">
                  <c:v>402</c:v>
                </c:pt>
                <c:pt idx="118">
                  <c:v>403</c:v>
                </c:pt>
                <c:pt idx="119">
                  <c:v>404</c:v>
                </c:pt>
                <c:pt idx="120">
                  <c:v>405</c:v>
                </c:pt>
                <c:pt idx="121">
                  <c:v>406</c:v>
                </c:pt>
                <c:pt idx="122">
                  <c:v>407</c:v>
                </c:pt>
                <c:pt idx="123">
                  <c:v>408</c:v>
                </c:pt>
                <c:pt idx="124">
                  <c:v>409</c:v>
                </c:pt>
                <c:pt idx="125">
                  <c:v>410</c:v>
                </c:pt>
                <c:pt idx="126">
                  <c:v>411</c:v>
                </c:pt>
                <c:pt idx="127">
                  <c:v>412</c:v>
                </c:pt>
                <c:pt idx="128">
                  <c:v>413</c:v>
                </c:pt>
                <c:pt idx="129">
                  <c:v>414</c:v>
                </c:pt>
                <c:pt idx="130">
                  <c:v>415</c:v>
                </c:pt>
                <c:pt idx="131">
                  <c:v>416</c:v>
                </c:pt>
                <c:pt idx="132">
                  <c:v>417</c:v>
                </c:pt>
                <c:pt idx="133">
                  <c:v>418</c:v>
                </c:pt>
                <c:pt idx="134">
                  <c:v>419</c:v>
                </c:pt>
                <c:pt idx="135">
                  <c:v>420</c:v>
                </c:pt>
                <c:pt idx="136">
                  <c:v>421</c:v>
                </c:pt>
                <c:pt idx="137">
                  <c:v>422</c:v>
                </c:pt>
                <c:pt idx="138">
                  <c:v>423</c:v>
                </c:pt>
                <c:pt idx="139">
                  <c:v>424</c:v>
                </c:pt>
                <c:pt idx="140">
                  <c:v>425</c:v>
                </c:pt>
                <c:pt idx="141">
                  <c:v>426</c:v>
                </c:pt>
                <c:pt idx="142">
                  <c:v>427</c:v>
                </c:pt>
                <c:pt idx="143">
                  <c:v>428</c:v>
                </c:pt>
                <c:pt idx="144">
                  <c:v>429</c:v>
                </c:pt>
                <c:pt idx="145">
                  <c:v>430</c:v>
                </c:pt>
                <c:pt idx="146">
                  <c:v>431</c:v>
                </c:pt>
                <c:pt idx="147">
                  <c:v>432</c:v>
                </c:pt>
                <c:pt idx="148">
                  <c:v>433</c:v>
                </c:pt>
                <c:pt idx="149">
                  <c:v>434</c:v>
                </c:pt>
                <c:pt idx="150">
                  <c:v>435</c:v>
                </c:pt>
                <c:pt idx="151">
                  <c:v>436</c:v>
                </c:pt>
                <c:pt idx="152">
                  <c:v>437</c:v>
                </c:pt>
                <c:pt idx="153">
                  <c:v>438</c:v>
                </c:pt>
                <c:pt idx="154">
                  <c:v>439</c:v>
                </c:pt>
                <c:pt idx="155">
                  <c:v>440</c:v>
                </c:pt>
                <c:pt idx="156">
                  <c:v>441</c:v>
                </c:pt>
                <c:pt idx="157">
                  <c:v>442</c:v>
                </c:pt>
                <c:pt idx="158">
                  <c:v>443</c:v>
                </c:pt>
                <c:pt idx="159">
                  <c:v>444</c:v>
                </c:pt>
                <c:pt idx="160">
                  <c:v>445</c:v>
                </c:pt>
                <c:pt idx="161">
                  <c:v>446</c:v>
                </c:pt>
                <c:pt idx="162">
                  <c:v>447</c:v>
                </c:pt>
                <c:pt idx="163">
                  <c:v>448</c:v>
                </c:pt>
                <c:pt idx="164">
                  <c:v>449</c:v>
                </c:pt>
                <c:pt idx="165">
                  <c:v>450</c:v>
                </c:pt>
                <c:pt idx="166">
                  <c:v>451</c:v>
                </c:pt>
                <c:pt idx="167">
                  <c:v>452</c:v>
                </c:pt>
                <c:pt idx="168">
                  <c:v>453</c:v>
                </c:pt>
                <c:pt idx="169">
                  <c:v>454</c:v>
                </c:pt>
                <c:pt idx="170">
                  <c:v>455</c:v>
                </c:pt>
                <c:pt idx="171">
                  <c:v>456</c:v>
                </c:pt>
                <c:pt idx="172">
                  <c:v>457</c:v>
                </c:pt>
                <c:pt idx="173">
                  <c:v>458</c:v>
                </c:pt>
                <c:pt idx="174">
                  <c:v>459</c:v>
                </c:pt>
                <c:pt idx="175">
                  <c:v>460</c:v>
                </c:pt>
                <c:pt idx="176">
                  <c:v>461</c:v>
                </c:pt>
                <c:pt idx="177">
                  <c:v>462</c:v>
                </c:pt>
                <c:pt idx="178">
                  <c:v>463</c:v>
                </c:pt>
                <c:pt idx="179">
                  <c:v>464</c:v>
                </c:pt>
                <c:pt idx="180">
                  <c:v>465</c:v>
                </c:pt>
                <c:pt idx="181">
                  <c:v>466</c:v>
                </c:pt>
                <c:pt idx="182">
                  <c:v>467</c:v>
                </c:pt>
                <c:pt idx="183">
                  <c:v>468</c:v>
                </c:pt>
                <c:pt idx="184">
                  <c:v>469</c:v>
                </c:pt>
                <c:pt idx="185">
                  <c:v>470</c:v>
                </c:pt>
                <c:pt idx="186">
                  <c:v>471</c:v>
                </c:pt>
                <c:pt idx="187">
                  <c:v>472</c:v>
                </c:pt>
                <c:pt idx="188">
                  <c:v>473</c:v>
                </c:pt>
                <c:pt idx="189">
                  <c:v>474</c:v>
                </c:pt>
                <c:pt idx="190">
                  <c:v>475</c:v>
                </c:pt>
                <c:pt idx="191">
                  <c:v>476</c:v>
                </c:pt>
                <c:pt idx="192">
                  <c:v>477</c:v>
                </c:pt>
                <c:pt idx="193">
                  <c:v>478</c:v>
                </c:pt>
                <c:pt idx="194">
                  <c:v>479</c:v>
                </c:pt>
                <c:pt idx="195">
                  <c:v>480</c:v>
                </c:pt>
                <c:pt idx="196">
                  <c:v>481</c:v>
                </c:pt>
                <c:pt idx="197">
                  <c:v>482</c:v>
                </c:pt>
                <c:pt idx="198">
                  <c:v>483</c:v>
                </c:pt>
                <c:pt idx="199">
                  <c:v>484</c:v>
                </c:pt>
                <c:pt idx="200">
                  <c:v>485</c:v>
                </c:pt>
                <c:pt idx="201">
                  <c:v>486</c:v>
                </c:pt>
                <c:pt idx="202">
                  <c:v>487</c:v>
                </c:pt>
                <c:pt idx="203">
                  <c:v>488</c:v>
                </c:pt>
                <c:pt idx="204">
                  <c:v>489</c:v>
                </c:pt>
                <c:pt idx="205">
                  <c:v>490</c:v>
                </c:pt>
                <c:pt idx="206">
                  <c:v>491</c:v>
                </c:pt>
                <c:pt idx="207">
                  <c:v>492</c:v>
                </c:pt>
                <c:pt idx="208">
                  <c:v>493</c:v>
                </c:pt>
                <c:pt idx="209">
                  <c:v>494</c:v>
                </c:pt>
                <c:pt idx="210">
                  <c:v>495</c:v>
                </c:pt>
                <c:pt idx="211">
                  <c:v>496</c:v>
                </c:pt>
                <c:pt idx="212">
                  <c:v>497</c:v>
                </c:pt>
                <c:pt idx="213">
                  <c:v>498</c:v>
                </c:pt>
                <c:pt idx="214">
                  <c:v>499</c:v>
                </c:pt>
                <c:pt idx="215">
                  <c:v>500</c:v>
                </c:pt>
              </c:numCache>
            </c:numRef>
          </c:xVal>
          <c:yVal>
            <c:numRef>
              <c:f>Graph!$E$287:$E$500</c:f>
              <c:numCache>
                <c:formatCode>General</c:formatCode>
                <c:ptCount val="21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21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53-4B35-A6D2-534614CEE6B7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Graph!$A$286:$A$501</c:f>
              <c:numCache>
                <c:formatCode>General</c:formatCode>
                <c:ptCount val="216"/>
                <c:pt idx="0">
                  <c:v>285</c:v>
                </c:pt>
                <c:pt idx="1">
                  <c:v>286</c:v>
                </c:pt>
                <c:pt idx="2">
                  <c:v>287</c:v>
                </c:pt>
                <c:pt idx="3">
                  <c:v>288</c:v>
                </c:pt>
                <c:pt idx="4">
                  <c:v>289</c:v>
                </c:pt>
                <c:pt idx="5">
                  <c:v>290</c:v>
                </c:pt>
                <c:pt idx="6">
                  <c:v>291</c:v>
                </c:pt>
                <c:pt idx="7">
                  <c:v>292</c:v>
                </c:pt>
                <c:pt idx="8">
                  <c:v>293</c:v>
                </c:pt>
                <c:pt idx="9">
                  <c:v>294</c:v>
                </c:pt>
                <c:pt idx="10">
                  <c:v>295</c:v>
                </c:pt>
                <c:pt idx="11">
                  <c:v>296</c:v>
                </c:pt>
                <c:pt idx="12">
                  <c:v>297</c:v>
                </c:pt>
                <c:pt idx="13">
                  <c:v>298</c:v>
                </c:pt>
                <c:pt idx="14">
                  <c:v>299</c:v>
                </c:pt>
                <c:pt idx="15">
                  <c:v>300</c:v>
                </c:pt>
                <c:pt idx="16">
                  <c:v>301</c:v>
                </c:pt>
                <c:pt idx="17">
                  <c:v>302</c:v>
                </c:pt>
                <c:pt idx="18">
                  <c:v>303</c:v>
                </c:pt>
                <c:pt idx="19">
                  <c:v>304</c:v>
                </c:pt>
                <c:pt idx="20">
                  <c:v>305</c:v>
                </c:pt>
                <c:pt idx="21">
                  <c:v>306</c:v>
                </c:pt>
                <c:pt idx="22">
                  <c:v>307</c:v>
                </c:pt>
                <c:pt idx="23">
                  <c:v>308</c:v>
                </c:pt>
                <c:pt idx="24">
                  <c:v>309</c:v>
                </c:pt>
                <c:pt idx="25">
                  <c:v>310</c:v>
                </c:pt>
                <c:pt idx="26">
                  <c:v>311</c:v>
                </c:pt>
                <c:pt idx="27">
                  <c:v>312</c:v>
                </c:pt>
                <c:pt idx="28">
                  <c:v>313</c:v>
                </c:pt>
                <c:pt idx="29">
                  <c:v>314</c:v>
                </c:pt>
                <c:pt idx="30">
                  <c:v>315</c:v>
                </c:pt>
                <c:pt idx="31">
                  <c:v>316</c:v>
                </c:pt>
                <c:pt idx="32">
                  <c:v>317</c:v>
                </c:pt>
                <c:pt idx="33">
                  <c:v>318</c:v>
                </c:pt>
                <c:pt idx="34">
                  <c:v>319</c:v>
                </c:pt>
                <c:pt idx="35">
                  <c:v>320</c:v>
                </c:pt>
                <c:pt idx="36">
                  <c:v>321</c:v>
                </c:pt>
                <c:pt idx="37">
                  <c:v>322</c:v>
                </c:pt>
                <c:pt idx="38">
                  <c:v>323</c:v>
                </c:pt>
                <c:pt idx="39">
                  <c:v>324</c:v>
                </c:pt>
                <c:pt idx="40">
                  <c:v>325</c:v>
                </c:pt>
                <c:pt idx="41">
                  <c:v>326</c:v>
                </c:pt>
                <c:pt idx="42">
                  <c:v>327</c:v>
                </c:pt>
                <c:pt idx="43">
                  <c:v>328</c:v>
                </c:pt>
                <c:pt idx="44">
                  <c:v>329</c:v>
                </c:pt>
                <c:pt idx="45">
                  <c:v>330</c:v>
                </c:pt>
                <c:pt idx="46">
                  <c:v>331</c:v>
                </c:pt>
                <c:pt idx="47">
                  <c:v>332</c:v>
                </c:pt>
                <c:pt idx="48">
                  <c:v>333</c:v>
                </c:pt>
                <c:pt idx="49">
                  <c:v>334</c:v>
                </c:pt>
                <c:pt idx="50">
                  <c:v>335</c:v>
                </c:pt>
                <c:pt idx="51">
                  <c:v>336</c:v>
                </c:pt>
                <c:pt idx="52">
                  <c:v>337</c:v>
                </c:pt>
                <c:pt idx="53">
                  <c:v>338</c:v>
                </c:pt>
                <c:pt idx="54">
                  <c:v>339</c:v>
                </c:pt>
                <c:pt idx="55">
                  <c:v>340</c:v>
                </c:pt>
                <c:pt idx="56">
                  <c:v>341</c:v>
                </c:pt>
                <c:pt idx="57">
                  <c:v>342</c:v>
                </c:pt>
                <c:pt idx="58">
                  <c:v>343</c:v>
                </c:pt>
                <c:pt idx="59">
                  <c:v>344</c:v>
                </c:pt>
                <c:pt idx="60">
                  <c:v>345</c:v>
                </c:pt>
                <c:pt idx="61">
                  <c:v>346</c:v>
                </c:pt>
                <c:pt idx="62">
                  <c:v>347</c:v>
                </c:pt>
                <c:pt idx="63">
                  <c:v>348</c:v>
                </c:pt>
                <c:pt idx="64">
                  <c:v>349</c:v>
                </c:pt>
                <c:pt idx="65">
                  <c:v>350</c:v>
                </c:pt>
                <c:pt idx="66">
                  <c:v>351</c:v>
                </c:pt>
                <c:pt idx="67">
                  <c:v>352</c:v>
                </c:pt>
                <c:pt idx="68">
                  <c:v>353</c:v>
                </c:pt>
                <c:pt idx="69">
                  <c:v>354</c:v>
                </c:pt>
                <c:pt idx="70">
                  <c:v>355</c:v>
                </c:pt>
                <c:pt idx="71">
                  <c:v>356</c:v>
                </c:pt>
                <c:pt idx="72">
                  <c:v>357</c:v>
                </c:pt>
                <c:pt idx="73">
                  <c:v>358</c:v>
                </c:pt>
                <c:pt idx="74">
                  <c:v>359</c:v>
                </c:pt>
                <c:pt idx="75">
                  <c:v>360</c:v>
                </c:pt>
                <c:pt idx="76">
                  <c:v>361</c:v>
                </c:pt>
                <c:pt idx="77">
                  <c:v>362</c:v>
                </c:pt>
                <c:pt idx="78">
                  <c:v>363</c:v>
                </c:pt>
                <c:pt idx="79">
                  <c:v>364</c:v>
                </c:pt>
                <c:pt idx="80">
                  <c:v>365</c:v>
                </c:pt>
                <c:pt idx="81">
                  <c:v>366</c:v>
                </c:pt>
                <c:pt idx="82">
                  <c:v>367</c:v>
                </c:pt>
                <c:pt idx="83">
                  <c:v>368</c:v>
                </c:pt>
                <c:pt idx="84">
                  <c:v>369</c:v>
                </c:pt>
                <c:pt idx="85">
                  <c:v>370</c:v>
                </c:pt>
                <c:pt idx="86">
                  <c:v>371</c:v>
                </c:pt>
                <c:pt idx="87">
                  <c:v>372</c:v>
                </c:pt>
                <c:pt idx="88">
                  <c:v>373</c:v>
                </c:pt>
                <c:pt idx="89">
                  <c:v>374</c:v>
                </c:pt>
                <c:pt idx="90">
                  <c:v>375</c:v>
                </c:pt>
                <c:pt idx="91">
                  <c:v>376</c:v>
                </c:pt>
                <c:pt idx="92">
                  <c:v>377</c:v>
                </c:pt>
                <c:pt idx="93">
                  <c:v>378</c:v>
                </c:pt>
                <c:pt idx="94">
                  <c:v>379</c:v>
                </c:pt>
                <c:pt idx="95">
                  <c:v>380</c:v>
                </c:pt>
                <c:pt idx="96">
                  <c:v>381</c:v>
                </c:pt>
                <c:pt idx="97">
                  <c:v>382</c:v>
                </c:pt>
                <c:pt idx="98">
                  <c:v>383</c:v>
                </c:pt>
                <c:pt idx="99">
                  <c:v>384</c:v>
                </c:pt>
                <c:pt idx="100">
                  <c:v>385</c:v>
                </c:pt>
                <c:pt idx="101">
                  <c:v>386</c:v>
                </c:pt>
                <c:pt idx="102">
                  <c:v>387</c:v>
                </c:pt>
                <c:pt idx="103">
                  <c:v>388</c:v>
                </c:pt>
                <c:pt idx="104">
                  <c:v>389</c:v>
                </c:pt>
                <c:pt idx="105">
                  <c:v>390</c:v>
                </c:pt>
                <c:pt idx="106">
                  <c:v>391</c:v>
                </c:pt>
                <c:pt idx="107">
                  <c:v>392</c:v>
                </c:pt>
                <c:pt idx="108">
                  <c:v>393</c:v>
                </c:pt>
                <c:pt idx="109">
                  <c:v>394</c:v>
                </c:pt>
                <c:pt idx="110">
                  <c:v>395</c:v>
                </c:pt>
                <c:pt idx="111">
                  <c:v>396</c:v>
                </c:pt>
                <c:pt idx="112">
                  <c:v>397</c:v>
                </c:pt>
                <c:pt idx="113">
                  <c:v>398</c:v>
                </c:pt>
                <c:pt idx="114">
                  <c:v>399</c:v>
                </c:pt>
                <c:pt idx="115">
                  <c:v>400</c:v>
                </c:pt>
                <c:pt idx="116">
                  <c:v>401</c:v>
                </c:pt>
                <c:pt idx="117">
                  <c:v>402</c:v>
                </c:pt>
                <c:pt idx="118">
                  <c:v>403</c:v>
                </c:pt>
                <c:pt idx="119">
                  <c:v>404</c:v>
                </c:pt>
                <c:pt idx="120">
                  <c:v>405</c:v>
                </c:pt>
                <c:pt idx="121">
                  <c:v>406</c:v>
                </c:pt>
                <c:pt idx="122">
                  <c:v>407</c:v>
                </c:pt>
                <c:pt idx="123">
                  <c:v>408</c:v>
                </c:pt>
                <c:pt idx="124">
                  <c:v>409</c:v>
                </c:pt>
                <c:pt idx="125">
                  <c:v>410</c:v>
                </c:pt>
                <c:pt idx="126">
                  <c:v>411</c:v>
                </c:pt>
                <c:pt idx="127">
                  <c:v>412</c:v>
                </c:pt>
                <c:pt idx="128">
                  <c:v>413</c:v>
                </c:pt>
                <c:pt idx="129">
                  <c:v>414</c:v>
                </c:pt>
                <c:pt idx="130">
                  <c:v>415</c:v>
                </c:pt>
                <c:pt idx="131">
                  <c:v>416</c:v>
                </c:pt>
                <c:pt idx="132">
                  <c:v>417</c:v>
                </c:pt>
                <c:pt idx="133">
                  <c:v>418</c:v>
                </c:pt>
                <c:pt idx="134">
                  <c:v>419</c:v>
                </c:pt>
                <c:pt idx="135">
                  <c:v>420</c:v>
                </c:pt>
                <c:pt idx="136">
                  <c:v>421</c:v>
                </c:pt>
                <c:pt idx="137">
                  <c:v>422</c:v>
                </c:pt>
                <c:pt idx="138">
                  <c:v>423</c:v>
                </c:pt>
                <c:pt idx="139">
                  <c:v>424</c:v>
                </c:pt>
                <c:pt idx="140">
                  <c:v>425</c:v>
                </c:pt>
                <c:pt idx="141">
                  <c:v>426</c:v>
                </c:pt>
                <c:pt idx="142">
                  <c:v>427</c:v>
                </c:pt>
                <c:pt idx="143">
                  <c:v>428</c:v>
                </c:pt>
                <c:pt idx="144">
                  <c:v>429</c:v>
                </c:pt>
                <c:pt idx="145">
                  <c:v>430</c:v>
                </c:pt>
                <c:pt idx="146">
                  <c:v>431</c:v>
                </c:pt>
                <c:pt idx="147">
                  <c:v>432</c:v>
                </c:pt>
                <c:pt idx="148">
                  <c:v>433</c:v>
                </c:pt>
                <c:pt idx="149">
                  <c:v>434</c:v>
                </c:pt>
                <c:pt idx="150">
                  <c:v>435</c:v>
                </c:pt>
                <c:pt idx="151">
                  <c:v>436</c:v>
                </c:pt>
                <c:pt idx="152">
                  <c:v>437</c:v>
                </c:pt>
                <c:pt idx="153">
                  <c:v>438</c:v>
                </c:pt>
                <c:pt idx="154">
                  <c:v>439</c:v>
                </c:pt>
                <c:pt idx="155">
                  <c:v>440</c:v>
                </c:pt>
                <c:pt idx="156">
                  <c:v>441</c:v>
                </c:pt>
                <c:pt idx="157">
                  <c:v>442</c:v>
                </c:pt>
                <c:pt idx="158">
                  <c:v>443</c:v>
                </c:pt>
                <c:pt idx="159">
                  <c:v>444</c:v>
                </c:pt>
                <c:pt idx="160">
                  <c:v>445</c:v>
                </c:pt>
                <c:pt idx="161">
                  <c:v>446</c:v>
                </c:pt>
                <c:pt idx="162">
                  <c:v>447</c:v>
                </c:pt>
                <c:pt idx="163">
                  <c:v>448</c:v>
                </c:pt>
                <c:pt idx="164">
                  <c:v>449</c:v>
                </c:pt>
                <c:pt idx="165">
                  <c:v>450</c:v>
                </c:pt>
                <c:pt idx="166">
                  <c:v>451</c:v>
                </c:pt>
                <c:pt idx="167">
                  <c:v>452</c:v>
                </c:pt>
                <c:pt idx="168">
                  <c:v>453</c:v>
                </c:pt>
                <c:pt idx="169">
                  <c:v>454</c:v>
                </c:pt>
                <c:pt idx="170">
                  <c:v>455</c:v>
                </c:pt>
                <c:pt idx="171">
                  <c:v>456</c:v>
                </c:pt>
                <c:pt idx="172">
                  <c:v>457</c:v>
                </c:pt>
                <c:pt idx="173">
                  <c:v>458</c:v>
                </c:pt>
                <c:pt idx="174">
                  <c:v>459</c:v>
                </c:pt>
                <c:pt idx="175">
                  <c:v>460</c:v>
                </c:pt>
                <c:pt idx="176">
                  <c:v>461</c:v>
                </c:pt>
                <c:pt idx="177">
                  <c:v>462</c:v>
                </c:pt>
                <c:pt idx="178">
                  <c:v>463</c:v>
                </c:pt>
                <c:pt idx="179">
                  <c:v>464</c:v>
                </c:pt>
                <c:pt idx="180">
                  <c:v>465</c:v>
                </c:pt>
                <c:pt idx="181">
                  <c:v>466</c:v>
                </c:pt>
                <c:pt idx="182">
                  <c:v>467</c:v>
                </c:pt>
                <c:pt idx="183">
                  <c:v>468</c:v>
                </c:pt>
                <c:pt idx="184">
                  <c:v>469</c:v>
                </c:pt>
                <c:pt idx="185">
                  <c:v>470</c:v>
                </c:pt>
                <c:pt idx="186">
                  <c:v>471</c:v>
                </c:pt>
                <c:pt idx="187">
                  <c:v>472</c:v>
                </c:pt>
                <c:pt idx="188">
                  <c:v>473</c:v>
                </c:pt>
                <c:pt idx="189">
                  <c:v>474</c:v>
                </c:pt>
                <c:pt idx="190">
                  <c:v>475</c:v>
                </c:pt>
                <c:pt idx="191">
                  <c:v>476</c:v>
                </c:pt>
                <c:pt idx="192">
                  <c:v>477</c:v>
                </c:pt>
                <c:pt idx="193">
                  <c:v>478</c:v>
                </c:pt>
                <c:pt idx="194">
                  <c:v>479</c:v>
                </c:pt>
                <c:pt idx="195">
                  <c:v>480</c:v>
                </c:pt>
                <c:pt idx="196">
                  <c:v>481</c:v>
                </c:pt>
                <c:pt idx="197">
                  <c:v>482</c:v>
                </c:pt>
                <c:pt idx="198">
                  <c:v>483</c:v>
                </c:pt>
                <c:pt idx="199">
                  <c:v>484</c:v>
                </c:pt>
                <c:pt idx="200">
                  <c:v>485</c:v>
                </c:pt>
                <c:pt idx="201">
                  <c:v>486</c:v>
                </c:pt>
                <c:pt idx="202">
                  <c:v>487</c:v>
                </c:pt>
                <c:pt idx="203">
                  <c:v>488</c:v>
                </c:pt>
                <c:pt idx="204">
                  <c:v>489</c:v>
                </c:pt>
                <c:pt idx="205">
                  <c:v>490</c:v>
                </c:pt>
                <c:pt idx="206">
                  <c:v>491</c:v>
                </c:pt>
                <c:pt idx="207">
                  <c:v>492</c:v>
                </c:pt>
                <c:pt idx="208">
                  <c:v>493</c:v>
                </c:pt>
                <c:pt idx="209">
                  <c:v>494</c:v>
                </c:pt>
                <c:pt idx="210">
                  <c:v>495</c:v>
                </c:pt>
                <c:pt idx="211">
                  <c:v>496</c:v>
                </c:pt>
                <c:pt idx="212">
                  <c:v>497</c:v>
                </c:pt>
                <c:pt idx="213">
                  <c:v>498</c:v>
                </c:pt>
                <c:pt idx="214">
                  <c:v>499</c:v>
                </c:pt>
                <c:pt idx="215">
                  <c:v>500</c:v>
                </c:pt>
              </c:numCache>
            </c:numRef>
          </c:xVal>
          <c:yVal>
            <c:numRef>
              <c:f>Graph!$G$287:$G$500</c:f>
              <c:numCache>
                <c:formatCode>General</c:formatCode>
                <c:ptCount val="21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F53-4B35-A6D2-534614CEE6B7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Graph!$A$286:$A$501</c:f>
              <c:numCache>
                <c:formatCode>General</c:formatCode>
                <c:ptCount val="216"/>
                <c:pt idx="0">
                  <c:v>285</c:v>
                </c:pt>
                <c:pt idx="1">
                  <c:v>286</c:v>
                </c:pt>
                <c:pt idx="2">
                  <c:v>287</c:v>
                </c:pt>
                <c:pt idx="3">
                  <c:v>288</c:v>
                </c:pt>
                <c:pt idx="4">
                  <c:v>289</c:v>
                </c:pt>
                <c:pt idx="5">
                  <c:v>290</c:v>
                </c:pt>
                <c:pt idx="6">
                  <c:v>291</c:v>
                </c:pt>
                <c:pt idx="7">
                  <c:v>292</c:v>
                </c:pt>
                <c:pt idx="8">
                  <c:v>293</c:v>
                </c:pt>
                <c:pt idx="9">
                  <c:v>294</c:v>
                </c:pt>
                <c:pt idx="10">
                  <c:v>295</c:v>
                </c:pt>
                <c:pt idx="11">
                  <c:v>296</c:v>
                </c:pt>
                <c:pt idx="12">
                  <c:v>297</c:v>
                </c:pt>
                <c:pt idx="13">
                  <c:v>298</c:v>
                </c:pt>
                <c:pt idx="14">
                  <c:v>299</c:v>
                </c:pt>
                <c:pt idx="15">
                  <c:v>300</c:v>
                </c:pt>
                <c:pt idx="16">
                  <c:v>301</c:v>
                </c:pt>
                <c:pt idx="17">
                  <c:v>302</c:v>
                </c:pt>
                <c:pt idx="18">
                  <c:v>303</c:v>
                </c:pt>
                <c:pt idx="19">
                  <c:v>304</c:v>
                </c:pt>
                <c:pt idx="20">
                  <c:v>305</c:v>
                </c:pt>
                <c:pt idx="21">
                  <c:v>306</c:v>
                </c:pt>
                <c:pt idx="22">
                  <c:v>307</c:v>
                </c:pt>
                <c:pt idx="23">
                  <c:v>308</c:v>
                </c:pt>
                <c:pt idx="24">
                  <c:v>309</c:v>
                </c:pt>
                <c:pt idx="25">
                  <c:v>310</c:v>
                </c:pt>
                <c:pt idx="26">
                  <c:v>311</c:v>
                </c:pt>
                <c:pt idx="27">
                  <c:v>312</c:v>
                </c:pt>
                <c:pt idx="28">
                  <c:v>313</c:v>
                </c:pt>
                <c:pt idx="29">
                  <c:v>314</c:v>
                </c:pt>
                <c:pt idx="30">
                  <c:v>315</c:v>
                </c:pt>
                <c:pt idx="31">
                  <c:v>316</c:v>
                </c:pt>
                <c:pt idx="32">
                  <c:v>317</c:v>
                </c:pt>
                <c:pt idx="33">
                  <c:v>318</c:v>
                </c:pt>
                <c:pt idx="34">
                  <c:v>319</c:v>
                </c:pt>
                <c:pt idx="35">
                  <c:v>320</c:v>
                </c:pt>
                <c:pt idx="36">
                  <c:v>321</c:v>
                </c:pt>
                <c:pt idx="37">
                  <c:v>322</c:v>
                </c:pt>
                <c:pt idx="38">
                  <c:v>323</c:v>
                </c:pt>
                <c:pt idx="39">
                  <c:v>324</c:v>
                </c:pt>
                <c:pt idx="40">
                  <c:v>325</c:v>
                </c:pt>
                <c:pt idx="41">
                  <c:v>326</c:v>
                </c:pt>
                <c:pt idx="42">
                  <c:v>327</c:v>
                </c:pt>
                <c:pt idx="43">
                  <c:v>328</c:v>
                </c:pt>
                <c:pt idx="44">
                  <c:v>329</c:v>
                </c:pt>
                <c:pt idx="45">
                  <c:v>330</c:v>
                </c:pt>
                <c:pt idx="46">
                  <c:v>331</c:v>
                </c:pt>
                <c:pt idx="47">
                  <c:v>332</c:v>
                </c:pt>
                <c:pt idx="48">
                  <c:v>333</c:v>
                </c:pt>
                <c:pt idx="49">
                  <c:v>334</c:v>
                </c:pt>
                <c:pt idx="50">
                  <c:v>335</c:v>
                </c:pt>
                <c:pt idx="51">
                  <c:v>336</c:v>
                </c:pt>
                <c:pt idx="52">
                  <c:v>337</c:v>
                </c:pt>
                <c:pt idx="53">
                  <c:v>338</c:v>
                </c:pt>
                <c:pt idx="54">
                  <c:v>339</c:v>
                </c:pt>
                <c:pt idx="55">
                  <c:v>340</c:v>
                </c:pt>
                <c:pt idx="56">
                  <c:v>341</c:v>
                </c:pt>
                <c:pt idx="57">
                  <c:v>342</c:v>
                </c:pt>
                <c:pt idx="58">
                  <c:v>343</c:v>
                </c:pt>
                <c:pt idx="59">
                  <c:v>344</c:v>
                </c:pt>
                <c:pt idx="60">
                  <c:v>345</c:v>
                </c:pt>
                <c:pt idx="61">
                  <c:v>346</c:v>
                </c:pt>
                <c:pt idx="62">
                  <c:v>347</c:v>
                </c:pt>
                <c:pt idx="63">
                  <c:v>348</c:v>
                </c:pt>
                <c:pt idx="64">
                  <c:v>349</c:v>
                </c:pt>
                <c:pt idx="65">
                  <c:v>350</c:v>
                </c:pt>
                <c:pt idx="66">
                  <c:v>351</c:v>
                </c:pt>
                <c:pt idx="67">
                  <c:v>352</c:v>
                </c:pt>
                <c:pt idx="68">
                  <c:v>353</c:v>
                </c:pt>
                <c:pt idx="69">
                  <c:v>354</c:v>
                </c:pt>
                <c:pt idx="70">
                  <c:v>355</c:v>
                </c:pt>
                <c:pt idx="71">
                  <c:v>356</c:v>
                </c:pt>
                <c:pt idx="72">
                  <c:v>357</c:v>
                </c:pt>
                <c:pt idx="73">
                  <c:v>358</c:v>
                </c:pt>
                <c:pt idx="74">
                  <c:v>359</c:v>
                </c:pt>
                <c:pt idx="75">
                  <c:v>360</c:v>
                </c:pt>
                <c:pt idx="76">
                  <c:v>361</c:v>
                </c:pt>
                <c:pt idx="77">
                  <c:v>362</c:v>
                </c:pt>
                <c:pt idx="78">
                  <c:v>363</c:v>
                </c:pt>
                <c:pt idx="79">
                  <c:v>364</c:v>
                </c:pt>
                <c:pt idx="80">
                  <c:v>365</c:v>
                </c:pt>
                <c:pt idx="81">
                  <c:v>366</c:v>
                </c:pt>
                <c:pt idx="82">
                  <c:v>367</c:v>
                </c:pt>
                <c:pt idx="83">
                  <c:v>368</c:v>
                </c:pt>
                <c:pt idx="84">
                  <c:v>369</c:v>
                </c:pt>
                <c:pt idx="85">
                  <c:v>370</c:v>
                </c:pt>
                <c:pt idx="86">
                  <c:v>371</c:v>
                </c:pt>
                <c:pt idx="87">
                  <c:v>372</c:v>
                </c:pt>
                <c:pt idx="88">
                  <c:v>373</c:v>
                </c:pt>
                <c:pt idx="89">
                  <c:v>374</c:v>
                </c:pt>
                <c:pt idx="90">
                  <c:v>375</c:v>
                </c:pt>
                <c:pt idx="91">
                  <c:v>376</c:v>
                </c:pt>
                <c:pt idx="92">
                  <c:v>377</c:v>
                </c:pt>
                <c:pt idx="93">
                  <c:v>378</c:v>
                </c:pt>
                <c:pt idx="94">
                  <c:v>379</c:v>
                </c:pt>
                <c:pt idx="95">
                  <c:v>380</c:v>
                </c:pt>
                <c:pt idx="96">
                  <c:v>381</c:v>
                </c:pt>
                <c:pt idx="97">
                  <c:v>382</c:v>
                </c:pt>
                <c:pt idx="98">
                  <c:v>383</c:v>
                </c:pt>
                <c:pt idx="99">
                  <c:v>384</c:v>
                </c:pt>
                <c:pt idx="100">
                  <c:v>385</c:v>
                </c:pt>
                <c:pt idx="101">
                  <c:v>386</c:v>
                </c:pt>
                <c:pt idx="102">
                  <c:v>387</c:v>
                </c:pt>
                <c:pt idx="103">
                  <c:v>388</c:v>
                </c:pt>
                <c:pt idx="104">
                  <c:v>389</c:v>
                </c:pt>
                <c:pt idx="105">
                  <c:v>390</c:v>
                </c:pt>
                <c:pt idx="106">
                  <c:v>391</c:v>
                </c:pt>
                <c:pt idx="107">
                  <c:v>392</c:v>
                </c:pt>
                <c:pt idx="108">
                  <c:v>393</c:v>
                </c:pt>
                <c:pt idx="109">
                  <c:v>394</c:v>
                </c:pt>
                <c:pt idx="110">
                  <c:v>395</c:v>
                </c:pt>
                <c:pt idx="111">
                  <c:v>396</c:v>
                </c:pt>
                <c:pt idx="112">
                  <c:v>397</c:v>
                </c:pt>
                <c:pt idx="113">
                  <c:v>398</c:v>
                </c:pt>
                <c:pt idx="114">
                  <c:v>399</c:v>
                </c:pt>
                <c:pt idx="115">
                  <c:v>400</c:v>
                </c:pt>
                <c:pt idx="116">
                  <c:v>401</c:v>
                </c:pt>
                <c:pt idx="117">
                  <c:v>402</c:v>
                </c:pt>
                <c:pt idx="118">
                  <c:v>403</c:v>
                </c:pt>
                <c:pt idx="119">
                  <c:v>404</c:v>
                </c:pt>
                <c:pt idx="120">
                  <c:v>405</c:v>
                </c:pt>
                <c:pt idx="121">
                  <c:v>406</c:v>
                </c:pt>
                <c:pt idx="122">
                  <c:v>407</c:v>
                </c:pt>
                <c:pt idx="123">
                  <c:v>408</c:v>
                </c:pt>
                <c:pt idx="124">
                  <c:v>409</c:v>
                </c:pt>
                <c:pt idx="125">
                  <c:v>410</c:v>
                </c:pt>
                <c:pt idx="126">
                  <c:v>411</c:v>
                </c:pt>
                <c:pt idx="127">
                  <c:v>412</c:v>
                </c:pt>
                <c:pt idx="128">
                  <c:v>413</c:v>
                </c:pt>
                <c:pt idx="129">
                  <c:v>414</c:v>
                </c:pt>
                <c:pt idx="130">
                  <c:v>415</c:v>
                </c:pt>
                <c:pt idx="131">
                  <c:v>416</c:v>
                </c:pt>
                <c:pt idx="132">
                  <c:v>417</c:v>
                </c:pt>
                <c:pt idx="133">
                  <c:v>418</c:v>
                </c:pt>
                <c:pt idx="134">
                  <c:v>419</c:v>
                </c:pt>
                <c:pt idx="135">
                  <c:v>420</c:v>
                </c:pt>
                <c:pt idx="136">
                  <c:v>421</c:v>
                </c:pt>
                <c:pt idx="137">
                  <c:v>422</c:v>
                </c:pt>
                <c:pt idx="138">
                  <c:v>423</c:v>
                </c:pt>
                <c:pt idx="139">
                  <c:v>424</c:v>
                </c:pt>
                <c:pt idx="140">
                  <c:v>425</c:v>
                </c:pt>
                <c:pt idx="141">
                  <c:v>426</c:v>
                </c:pt>
                <c:pt idx="142">
                  <c:v>427</c:v>
                </c:pt>
                <c:pt idx="143">
                  <c:v>428</c:v>
                </c:pt>
                <c:pt idx="144">
                  <c:v>429</c:v>
                </c:pt>
                <c:pt idx="145">
                  <c:v>430</c:v>
                </c:pt>
                <c:pt idx="146">
                  <c:v>431</c:v>
                </c:pt>
                <c:pt idx="147">
                  <c:v>432</c:v>
                </c:pt>
                <c:pt idx="148">
                  <c:v>433</c:v>
                </c:pt>
                <c:pt idx="149">
                  <c:v>434</c:v>
                </c:pt>
                <c:pt idx="150">
                  <c:v>435</c:v>
                </c:pt>
                <c:pt idx="151">
                  <c:v>436</c:v>
                </c:pt>
                <c:pt idx="152">
                  <c:v>437</c:v>
                </c:pt>
                <c:pt idx="153">
                  <c:v>438</c:v>
                </c:pt>
                <c:pt idx="154">
                  <c:v>439</c:v>
                </c:pt>
                <c:pt idx="155">
                  <c:v>440</c:v>
                </c:pt>
                <c:pt idx="156">
                  <c:v>441</c:v>
                </c:pt>
                <c:pt idx="157">
                  <c:v>442</c:v>
                </c:pt>
                <c:pt idx="158">
                  <c:v>443</c:v>
                </c:pt>
                <c:pt idx="159">
                  <c:v>444</c:v>
                </c:pt>
                <c:pt idx="160">
                  <c:v>445</c:v>
                </c:pt>
                <c:pt idx="161">
                  <c:v>446</c:v>
                </c:pt>
                <c:pt idx="162">
                  <c:v>447</c:v>
                </c:pt>
                <c:pt idx="163">
                  <c:v>448</c:v>
                </c:pt>
                <c:pt idx="164">
                  <c:v>449</c:v>
                </c:pt>
                <c:pt idx="165">
                  <c:v>450</c:v>
                </c:pt>
                <c:pt idx="166">
                  <c:v>451</c:v>
                </c:pt>
                <c:pt idx="167">
                  <c:v>452</c:v>
                </c:pt>
                <c:pt idx="168">
                  <c:v>453</c:v>
                </c:pt>
                <c:pt idx="169">
                  <c:v>454</c:v>
                </c:pt>
                <c:pt idx="170">
                  <c:v>455</c:v>
                </c:pt>
                <c:pt idx="171">
                  <c:v>456</c:v>
                </c:pt>
                <c:pt idx="172">
                  <c:v>457</c:v>
                </c:pt>
                <c:pt idx="173">
                  <c:v>458</c:v>
                </c:pt>
                <c:pt idx="174">
                  <c:v>459</c:v>
                </c:pt>
                <c:pt idx="175">
                  <c:v>460</c:v>
                </c:pt>
                <c:pt idx="176">
                  <c:v>461</c:v>
                </c:pt>
                <c:pt idx="177">
                  <c:v>462</c:v>
                </c:pt>
                <c:pt idx="178">
                  <c:v>463</c:v>
                </c:pt>
                <c:pt idx="179">
                  <c:v>464</c:v>
                </c:pt>
                <c:pt idx="180">
                  <c:v>465</c:v>
                </c:pt>
                <c:pt idx="181">
                  <c:v>466</c:v>
                </c:pt>
                <c:pt idx="182">
                  <c:v>467</c:v>
                </c:pt>
                <c:pt idx="183">
                  <c:v>468</c:v>
                </c:pt>
                <c:pt idx="184">
                  <c:v>469</c:v>
                </c:pt>
                <c:pt idx="185">
                  <c:v>470</c:v>
                </c:pt>
                <c:pt idx="186">
                  <c:v>471</c:v>
                </c:pt>
                <c:pt idx="187">
                  <c:v>472</c:v>
                </c:pt>
                <c:pt idx="188">
                  <c:v>473</c:v>
                </c:pt>
                <c:pt idx="189">
                  <c:v>474</c:v>
                </c:pt>
                <c:pt idx="190">
                  <c:v>475</c:v>
                </c:pt>
                <c:pt idx="191">
                  <c:v>476</c:v>
                </c:pt>
                <c:pt idx="192">
                  <c:v>477</c:v>
                </c:pt>
                <c:pt idx="193">
                  <c:v>478</c:v>
                </c:pt>
                <c:pt idx="194">
                  <c:v>479</c:v>
                </c:pt>
                <c:pt idx="195">
                  <c:v>480</c:v>
                </c:pt>
                <c:pt idx="196">
                  <c:v>481</c:v>
                </c:pt>
                <c:pt idx="197">
                  <c:v>482</c:v>
                </c:pt>
                <c:pt idx="198">
                  <c:v>483</c:v>
                </c:pt>
                <c:pt idx="199">
                  <c:v>484</c:v>
                </c:pt>
                <c:pt idx="200">
                  <c:v>485</c:v>
                </c:pt>
                <c:pt idx="201">
                  <c:v>486</c:v>
                </c:pt>
                <c:pt idx="202">
                  <c:v>487</c:v>
                </c:pt>
                <c:pt idx="203">
                  <c:v>488</c:v>
                </c:pt>
                <c:pt idx="204">
                  <c:v>489</c:v>
                </c:pt>
                <c:pt idx="205">
                  <c:v>490</c:v>
                </c:pt>
                <c:pt idx="206">
                  <c:v>491</c:v>
                </c:pt>
                <c:pt idx="207">
                  <c:v>492</c:v>
                </c:pt>
                <c:pt idx="208">
                  <c:v>493</c:v>
                </c:pt>
                <c:pt idx="209">
                  <c:v>494</c:v>
                </c:pt>
                <c:pt idx="210">
                  <c:v>495</c:v>
                </c:pt>
                <c:pt idx="211">
                  <c:v>496</c:v>
                </c:pt>
                <c:pt idx="212">
                  <c:v>497</c:v>
                </c:pt>
                <c:pt idx="213">
                  <c:v>498</c:v>
                </c:pt>
                <c:pt idx="214">
                  <c:v>499</c:v>
                </c:pt>
                <c:pt idx="215">
                  <c:v>500</c:v>
                </c:pt>
              </c:numCache>
            </c:numRef>
          </c:xVal>
          <c:yVal>
            <c:numRef>
              <c:f>Graph!$H$287:$H$500</c:f>
              <c:numCache>
                <c:formatCode>General</c:formatCode>
                <c:ptCount val="21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F53-4B35-A6D2-534614CEE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672415"/>
        <c:axId val="504672895"/>
      </c:scatterChart>
      <c:valAx>
        <c:axId val="504672415"/>
        <c:scaling>
          <c:orientation val="minMax"/>
          <c:max val="500"/>
          <c:min val="285"/>
        </c:scaling>
        <c:delete val="0"/>
        <c:axPos val="b"/>
        <c:numFmt formatCode="General" sourceLinked="1"/>
        <c:majorTickMark val="out"/>
        <c:minorTickMark val="none"/>
        <c:tickLblPos val="nextTo"/>
        <c:crossAx val="504672895"/>
        <c:crosses val="autoZero"/>
        <c:crossBetween val="midCat"/>
      </c:valAx>
      <c:valAx>
        <c:axId val="504672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046724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Graph!$A$503:$A$746</c:f>
              <c:numCache>
                <c:formatCode>General</c:formatCode>
                <c:ptCount val="244"/>
                <c:pt idx="0">
                  <c:v>502</c:v>
                </c:pt>
                <c:pt idx="1">
                  <c:v>503</c:v>
                </c:pt>
                <c:pt idx="2">
                  <c:v>504</c:v>
                </c:pt>
                <c:pt idx="3">
                  <c:v>505</c:v>
                </c:pt>
                <c:pt idx="4">
                  <c:v>506</c:v>
                </c:pt>
                <c:pt idx="5">
                  <c:v>507</c:v>
                </c:pt>
                <c:pt idx="6">
                  <c:v>508</c:v>
                </c:pt>
                <c:pt idx="7">
                  <c:v>509</c:v>
                </c:pt>
                <c:pt idx="8">
                  <c:v>510</c:v>
                </c:pt>
                <c:pt idx="9">
                  <c:v>511</c:v>
                </c:pt>
                <c:pt idx="10">
                  <c:v>512</c:v>
                </c:pt>
                <c:pt idx="11">
                  <c:v>513</c:v>
                </c:pt>
                <c:pt idx="12">
                  <c:v>514</c:v>
                </c:pt>
                <c:pt idx="13">
                  <c:v>515</c:v>
                </c:pt>
                <c:pt idx="14">
                  <c:v>516</c:v>
                </c:pt>
                <c:pt idx="15">
                  <c:v>517</c:v>
                </c:pt>
                <c:pt idx="16">
                  <c:v>518</c:v>
                </c:pt>
                <c:pt idx="17">
                  <c:v>519</c:v>
                </c:pt>
                <c:pt idx="18">
                  <c:v>520</c:v>
                </c:pt>
                <c:pt idx="19">
                  <c:v>521</c:v>
                </c:pt>
                <c:pt idx="20">
                  <c:v>522</c:v>
                </c:pt>
                <c:pt idx="21">
                  <c:v>523</c:v>
                </c:pt>
                <c:pt idx="22">
                  <c:v>524</c:v>
                </c:pt>
                <c:pt idx="23">
                  <c:v>525</c:v>
                </c:pt>
                <c:pt idx="24">
                  <c:v>526</c:v>
                </c:pt>
                <c:pt idx="25">
                  <c:v>527</c:v>
                </c:pt>
                <c:pt idx="26">
                  <c:v>528</c:v>
                </c:pt>
                <c:pt idx="27">
                  <c:v>529</c:v>
                </c:pt>
                <c:pt idx="28">
                  <c:v>530</c:v>
                </c:pt>
                <c:pt idx="29">
                  <c:v>531</c:v>
                </c:pt>
                <c:pt idx="30">
                  <c:v>532</c:v>
                </c:pt>
                <c:pt idx="31">
                  <c:v>533</c:v>
                </c:pt>
                <c:pt idx="32">
                  <c:v>534</c:v>
                </c:pt>
                <c:pt idx="33">
                  <c:v>535</c:v>
                </c:pt>
                <c:pt idx="34">
                  <c:v>536</c:v>
                </c:pt>
                <c:pt idx="35">
                  <c:v>537</c:v>
                </c:pt>
                <c:pt idx="36">
                  <c:v>538</c:v>
                </c:pt>
                <c:pt idx="37">
                  <c:v>539</c:v>
                </c:pt>
                <c:pt idx="38">
                  <c:v>540</c:v>
                </c:pt>
                <c:pt idx="39">
                  <c:v>541</c:v>
                </c:pt>
                <c:pt idx="40">
                  <c:v>542</c:v>
                </c:pt>
                <c:pt idx="41">
                  <c:v>543</c:v>
                </c:pt>
                <c:pt idx="42">
                  <c:v>544</c:v>
                </c:pt>
                <c:pt idx="43">
                  <c:v>545</c:v>
                </c:pt>
                <c:pt idx="44">
                  <c:v>546</c:v>
                </c:pt>
                <c:pt idx="45">
                  <c:v>547</c:v>
                </c:pt>
                <c:pt idx="46">
                  <c:v>548</c:v>
                </c:pt>
                <c:pt idx="47">
                  <c:v>549</c:v>
                </c:pt>
                <c:pt idx="48">
                  <c:v>550</c:v>
                </c:pt>
                <c:pt idx="49">
                  <c:v>551</c:v>
                </c:pt>
                <c:pt idx="50">
                  <c:v>552</c:v>
                </c:pt>
                <c:pt idx="51">
                  <c:v>553</c:v>
                </c:pt>
                <c:pt idx="52">
                  <c:v>554</c:v>
                </c:pt>
                <c:pt idx="53">
                  <c:v>555</c:v>
                </c:pt>
                <c:pt idx="54">
                  <c:v>556</c:v>
                </c:pt>
                <c:pt idx="55">
                  <c:v>557</c:v>
                </c:pt>
                <c:pt idx="56">
                  <c:v>558</c:v>
                </c:pt>
                <c:pt idx="57">
                  <c:v>559</c:v>
                </c:pt>
                <c:pt idx="58">
                  <c:v>560</c:v>
                </c:pt>
                <c:pt idx="59">
                  <c:v>561</c:v>
                </c:pt>
                <c:pt idx="60">
                  <c:v>562</c:v>
                </c:pt>
                <c:pt idx="61">
                  <c:v>563</c:v>
                </c:pt>
                <c:pt idx="62">
                  <c:v>564</c:v>
                </c:pt>
                <c:pt idx="63">
                  <c:v>565</c:v>
                </c:pt>
                <c:pt idx="64">
                  <c:v>566</c:v>
                </c:pt>
                <c:pt idx="65">
                  <c:v>567</c:v>
                </c:pt>
                <c:pt idx="66">
                  <c:v>568</c:v>
                </c:pt>
                <c:pt idx="67">
                  <c:v>569</c:v>
                </c:pt>
                <c:pt idx="68">
                  <c:v>570</c:v>
                </c:pt>
                <c:pt idx="69">
                  <c:v>571</c:v>
                </c:pt>
                <c:pt idx="70">
                  <c:v>572</c:v>
                </c:pt>
                <c:pt idx="71">
                  <c:v>573</c:v>
                </c:pt>
                <c:pt idx="72">
                  <c:v>574</c:v>
                </c:pt>
                <c:pt idx="73">
                  <c:v>575</c:v>
                </c:pt>
                <c:pt idx="74">
                  <c:v>576</c:v>
                </c:pt>
                <c:pt idx="75">
                  <c:v>577</c:v>
                </c:pt>
                <c:pt idx="76">
                  <c:v>578</c:v>
                </c:pt>
                <c:pt idx="77">
                  <c:v>579</c:v>
                </c:pt>
                <c:pt idx="78">
                  <c:v>580</c:v>
                </c:pt>
                <c:pt idx="79">
                  <c:v>581</c:v>
                </c:pt>
                <c:pt idx="80">
                  <c:v>582</c:v>
                </c:pt>
                <c:pt idx="81">
                  <c:v>583</c:v>
                </c:pt>
                <c:pt idx="82">
                  <c:v>584</c:v>
                </c:pt>
                <c:pt idx="83">
                  <c:v>585</c:v>
                </c:pt>
                <c:pt idx="84">
                  <c:v>586</c:v>
                </c:pt>
                <c:pt idx="85">
                  <c:v>587</c:v>
                </c:pt>
                <c:pt idx="86">
                  <c:v>588</c:v>
                </c:pt>
                <c:pt idx="87">
                  <c:v>589</c:v>
                </c:pt>
                <c:pt idx="88">
                  <c:v>590</c:v>
                </c:pt>
                <c:pt idx="89">
                  <c:v>591</c:v>
                </c:pt>
                <c:pt idx="90">
                  <c:v>592</c:v>
                </c:pt>
                <c:pt idx="91">
                  <c:v>593</c:v>
                </c:pt>
                <c:pt idx="92">
                  <c:v>594</c:v>
                </c:pt>
                <c:pt idx="93">
                  <c:v>595</c:v>
                </c:pt>
                <c:pt idx="94">
                  <c:v>596</c:v>
                </c:pt>
                <c:pt idx="95">
                  <c:v>597</c:v>
                </c:pt>
                <c:pt idx="96">
                  <c:v>598</c:v>
                </c:pt>
                <c:pt idx="97">
                  <c:v>599</c:v>
                </c:pt>
                <c:pt idx="98">
                  <c:v>600</c:v>
                </c:pt>
                <c:pt idx="99">
                  <c:v>601</c:v>
                </c:pt>
                <c:pt idx="100">
                  <c:v>602</c:v>
                </c:pt>
                <c:pt idx="101">
                  <c:v>603</c:v>
                </c:pt>
                <c:pt idx="102">
                  <c:v>604</c:v>
                </c:pt>
                <c:pt idx="103">
                  <c:v>605</c:v>
                </c:pt>
                <c:pt idx="104">
                  <c:v>606</c:v>
                </c:pt>
                <c:pt idx="105">
                  <c:v>607</c:v>
                </c:pt>
                <c:pt idx="106">
                  <c:v>608</c:v>
                </c:pt>
                <c:pt idx="107">
                  <c:v>609</c:v>
                </c:pt>
                <c:pt idx="108">
                  <c:v>610</c:v>
                </c:pt>
                <c:pt idx="109">
                  <c:v>611</c:v>
                </c:pt>
                <c:pt idx="110">
                  <c:v>612</c:v>
                </c:pt>
                <c:pt idx="111">
                  <c:v>613</c:v>
                </c:pt>
                <c:pt idx="112">
                  <c:v>614</c:v>
                </c:pt>
                <c:pt idx="113">
                  <c:v>615</c:v>
                </c:pt>
                <c:pt idx="114">
                  <c:v>616</c:v>
                </c:pt>
                <c:pt idx="115">
                  <c:v>617</c:v>
                </c:pt>
                <c:pt idx="116">
                  <c:v>618</c:v>
                </c:pt>
                <c:pt idx="117">
                  <c:v>619</c:v>
                </c:pt>
                <c:pt idx="118">
                  <c:v>620</c:v>
                </c:pt>
                <c:pt idx="119">
                  <c:v>621</c:v>
                </c:pt>
                <c:pt idx="120">
                  <c:v>622</c:v>
                </c:pt>
                <c:pt idx="121">
                  <c:v>623</c:v>
                </c:pt>
                <c:pt idx="122">
                  <c:v>624</c:v>
                </c:pt>
                <c:pt idx="123">
                  <c:v>625</c:v>
                </c:pt>
                <c:pt idx="124">
                  <c:v>626</c:v>
                </c:pt>
                <c:pt idx="125">
                  <c:v>627</c:v>
                </c:pt>
                <c:pt idx="126">
                  <c:v>628</c:v>
                </c:pt>
                <c:pt idx="127">
                  <c:v>629</c:v>
                </c:pt>
                <c:pt idx="128">
                  <c:v>630</c:v>
                </c:pt>
                <c:pt idx="129">
                  <c:v>631</c:v>
                </c:pt>
                <c:pt idx="130">
                  <c:v>632</c:v>
                </c:pt>
                <c:pt idx="131">
                  <c:v>633</c:v>
                </c:pt>
                <c:pt idx="132">
                  <c:v>634</c:v>
                </c:pt>
                <c:pt idx="133">
                  <c:v>635</c:v>
                </c:pt>
                <c:pt idx="134">
                  <c:v>636</c:v>
                </c:pt>
                <c:pt idx="135">
                  <c:v>637</c:v>
                </c:pt>
                <c:pt idx="136">
                  <c:v>638</c:v>
                </c:pt>
                <c:pt idx="137">
                  <c:v>639</c:v>
                </c:pt>
                <c:pt idx="138">
                  <c:v>640</c:v>
                </c:pt>
                <c:pt idx="139">
                  <c:v>641</c:v>
                </c:pt>
                <c:pt idx="140">
                  <c:v>642</c:v>
                </c:pt>
                <c:pt idx="141">
                  <c:v>643</c:v>
                </c:pt>
                <c:pt idx="142">
                  <c:v>644</c:v>
                </c:pt>
                <c:pt idx="143">
                  <c:v>645</c:v>
                </c:pt>
                <c:pt idx="144">
                  <c:v>646</c:v>
                </c:pt>
                <c:pt idx="145">
                  <c:v>647</c:v>
                </c:pt>
                <c:pt idx="146">
                  <c:v>648</c:v>
                </c:pt>
                <c:pt idx="147">
                  <c:v>649</c:v>
                </c:pt>
                <c:pt idx="148">
                  <c:v>650</c:v>
                </c:pt>
                <c:pt idx="149">
                  <c:v>651</c:v>
                </c:pt>
                <c:pt idx="150">
                  <c:v>652</c:v>
                </c:pt>
                <c:pt idx="151">
                  <c:v>653</c:v>
                </c:pt>
                <c:pt idx="152">
                  <c:v>654</c:v>
                </c:pt>
                <c:pt idx="153">
                  <c:v>655</c:v>
                </c:pt>
                <c:pt idx="154">
                  <c:v>656</c:v>
                </c:pt>
                <c:pt idx="155">
                  <c:v>657</c:v>
                </c:pt>
                <c:pt idx="156">
                  <c:v>658</c:v>
                </c:pt>
                <c:pt idx="157">
                  <c:v>659</c:v>
                </c:pt>
                <c:pt idx="158">
                  <c:v>660</c:v>
                </c:pt>
                <c:pt idx="159">
                  <c:v>661</c:v>
                </c:pt>
                <c:pt idx="160">
                  <c:v>662</c:v>
                </c:pt>
                <c:pt idx="161">
                  <c:v>663</c:v>
                </c:pt>
                <c:pt idx="162">
                  <c:v>664</c:v>
                </c:pt>
                <c:pt idx="163">
                  <c:v>665</c:v>
                </c:pt>
                <c:pt idx="164">
                  <c:v>666</c:v>
                </c:pt>
                <c:pt idx="165">
                  <c:v>667</c:v>
                </c:pt>
                <c:pt idx="166">
                  <c:v>668</c:v>
                </c:pt>
                <c:pt idx="167">
                  <c:v>669</c:v>
                </c:pt>
                <c:pt idx="168">
                  <c:v>670</c:v>
                </c:pt>
                <c:pt idx="169">
                  <c:v>671</c:v>
                </c:pt>
                <c:pt idx="170">
                  <c:v>672</c:v>
                </c:pt>
                <c:pt idx="171">
                  <c:v>673</c:v>
                </c:pt>
                <c:pt idx="172">
                  <c:v>674</c:v>
                </c:pt>
                <c:pt idx="173">
                  <c:v>675</c:v>
                </c:pt>
                <c:pt idx="174">
                  <c:v>676</c:v>
                </c:pt>
                <c:pt idx="175">
                  <c:v>677</c:v>
                </c:pt>
                <c:pt idx="176">
                  <c:v>678</c:v>
                </c:pt>
                <c:pt idx="177">
                  <c:v>679</c:v>
                </c:pt>
                <c:pt idx="178">
                  <c:v>680</c:v>
                </c:pt>
                <c:pt idx="179">
                  <c:v>681</c:v>
                </c:pt>
                <c:pt idx="180">
                  <c:v>682</c:v>
                </c:pt>
                <c:pt idx="181">
                  <c:v>683</c:v>
                </c:pt>
                <c:pt idx="182">
                  <c:v>684</c:v>
                </c:pt>
                <c:pt idx="183">
                  <c:v>685</c:v>
                </c:pt>
                <c:pt idx="184">
                  <c:v>686</c:v>
                </c:pt>
                <c:pt idx="185">
                  <c:v>687</c:v>
                </c:pt>
                <c:pt idx="186">
                  <c:v>688</c:v>
                </c:pt>
                <c:pt idx="187">
                  <c:v>689</c:v>
                </c:pt>
                <c:pt idx="188">
                  <c:v>690</c:v>
                </c:pt>
                <c:pt idx="189">
                  <c:v>691</c:v>
                </c:pt>
                <c:pt idx="190">
                  <c:v>692</c:v>
                </c:pt>
                <c:pt idx="191">
                  <c:v>693</c:v>
                </c:pt>
                <c:pt idx="192">
                  <c:v>694</c:v>
                </c:pt>
                <c:pt idx="193">
                  <c:v>695</c:v>
                </c:pt>
                <c:pt idx="194">
                  <c:v>696</c:v>
                </c:pt>
                <c:pt idx="195">
                  <c:v>697</c:v>
                </c:pt>
                <c:pt idx="196">
                  <c:v>698</c:v>
                </c:pt>
                <c:pt idx="197">
                  <c:v>699</c:v>
                </c:pt>
                <c:pt idx="198">
                  <c:v>700</c:v>
                </c:pt>
                <c:pt idx="199">
                  <c:v>701</c:v>
                </c:pt>
                <c:pt idx="200">
                  <c:v>702</c:v>
                </c:pt>
                <c:pt idx="201">
                  <c:v>703</c:v>
                </c:pt>
                <c:pt idx="202">
                  <c:v>704</c:v>
                </c:pt>
                <c:pt idx="203">
                  <c:v>705</c:v>
                </c:pt>
                <c:pt idx="204">
                  <c:v>706</c:v>
                </c:pt>
                <c:pt idx="205">
                  <c:v>707</c:v>
                </c:pt>
                <c:pt idx="206">
                  <c:v>708</c:v>
                </c:pt>
                <c:pt idx="207">
                  <c:v>709</c:v>
                </c:pt>
                <c:pt idx="208">
                  <c:v>710</c:v>
                </c:pt>
                <c:pt idx="209">
                  <c:v>711</c:v>
                </c:pt>
                <c:pt idx="210">
                  <c:v>712</c:v>
                </c:pt>
                <c:pt idx="211">
                  <c:v>713</c:v>
                </c:pt>
                <c:pt idx="212">
                  <c:v>714</c:v>
                </c:pt>
                <c:pt idx="213">
                  <c:v>715</c:v>
                </c:pt>
                <c:pt idx="214">
                  <c:v>716</c:v>
                </c:pt>
                <c:pt idx="215">
                  <c:v>717</c:v>
                </c:pt>
                <c:pt idx="216">
                  <c:v>718</c:v>
                </c:pt>
                <c:pt idx="217">
                  <c:v>719</c:v>
                </c:pt>
                <c:pt idx="218">
                  <c:v>720</c:v>
                </c:pt>
                <c:pt idx="219">
                  <c:v>721</c:v>
                </c:pt>
                <c:pt idx="220">
                  <c:v>722</c:v>
                </c:pt>
                <c:pt idx="221">
                  <c:v>723</c:v>
                </c:pt>
                <c:pt idx="222">
                  <c:v>724</c:v>
                </c:pt>
                <c:pt idx="223">
                  <c:v>725</c:v>
                </c:pt>
                <c:pt idx="224">
                  <c:v>726</c:v>
                </c:pt>
                <c:pt idx="225">
                  <c:v>727</c:v>
                </c:pt>
                <c:pt idx="226">
                  <c:v>728</c:v>
                </c:pt>
                <c:pt idx="227">
                  <c:v>729</c:v>
                </c:pt>
                <c:pt idx="228">
                  <c:v>730</c:v>
                </c:pt>
                <c:pt idx="229">
                  <c:v>731</c:v>
                </c:pt>
                <c:pt idx="230">
                  <c:v>732</c:v>
                </c:pt>
                <c:pt idx="231">
                  <c:v>733</c:v>
                </c:pt>
                <c:pt idx="232">
                  <c:v>734</c:v>
                </c:pt>
                <c:pt idx="233">
                  <c:v>735</c:v>
                </c:pt>
                <c:pt idx="234">
                  <c:v>736</c:v>
                </c:pt>
                <c:pt idx="235">
                  <c:v>737</c:v>
                </c:pt>
                <c:pt idx="236">
                  <c:v>738</c:v>
                </c:pt>
                <c:pt idx="237">
                  <c:v>739</c:v>
                </c:pt>
                <c:pt idx="238">
                  <c:v>740</c:v>
                </c:pt>
                <c:pt idx="239">
                  <c:v>741</c:v>
                </c:pt>
                <c:pt idx="240">
                  <c:v>742</c:v>
                </c:pt>
                <c:pt idx="241">
                  <c:v>743</c:v>
                </c:pt>
                <c:pt idx="242">
                  <c:v>744</c:v>
                </c:pt>
                <c:pt idx="243">
                  <c:v>745</c:v>
                </c:pt>
              </c:numCache>
            </c:numRef>
          </c:xVal>
          <c:yVal>
            <c:numRef>
              <c:f>Graph!$D$504:$D$745</c:f>
              <c:numCache>
                <c:formatCode>General</c:formatCode>
                <c:ptCount val="242"/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5E-48A8-9E6E-1E83E93E01AA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Graph!$A$503:$A$746</c:f>
              <c:numCache>
                <c:formatCode>General</c:formatCode>
                <c:ptCount val="244"/>
                <c:pt idx="0">
                  <c:v>502</c:v>
                </c:pt>
                <c:pt idx="1">
                  <c:v>503</c:v>
                </c:pt>
                <c:pt idx="2">
                  <c:v>504</c:v>
                </c:pt>
                <c:pt idx="3">
                  <c:v>505</c:v>
                </c:pt>
                <c:pt idx="4">
                  <c:v>506</c:v>
                </c:pt>
                <c:pt idx="5">
                  <c:v>507</c:v>
                </c:pt>
                <c:pt idx="6">
                  <c:v>508</c:v>
                </c:pt>
                <c:pt idx="7">
                  <c:v>509</c:v>
                </c:pt>
                <c:pt idx="8">
                  <c:v>510</c:v>
                </c:pt>
                <c:pt idx="9">
                  <c:v>511</c:v>
                </c:pt>
                <c:pt idx="10">
                  <c:v>512</c:v>
                </c:pt>
                <c:pt idx="11">
                  <c:v>513</c:v>
                </c:pt>
                <c:pt idx="12">
                  <c:v>514</c:v>
                </c:pt>
                <c:pt idx="13">
                  <c:v>515</c:v>
                </c:pt>
                <c:pt idx="14">
                  <c:v>516</c:v>
                </c:pt>
                <c:pt idx="15">
                  <c:v>517</c:v>
                </c:pt>
                <c:pt idx="16">
                  <c:v>518</c:v>
                </c:pt>
                <c:pt idx="17">
                  <c:v>519</c:v>
                </c:pt>
                <c:pt idx="18">
                  <c:v>520</c:v>
                </c:pt>
                <c:pt idx="19">
                  <c:v>521</c:v>
                </c:pt>
                <c:pt idx="20">
                  <c:v>522</c:v>
                </c:pt>
                <c:pt idx="21">
                  <c:v>523</c:v>
                </c:pt>
                <c:pt idx="22">
                  <c:v>524</c:v>
                </c:pt>
                <c:pt idx="23">
                  <c:v>525</c:v>
                </c:pt>
                <c:pt idx="24">
                  <c:v>526</c:v>
                </c:pt>
                <c:pt idx="25">
                  <c:v>527</c:v>
                </c:pt>
                <c:pt idx="26">
                  <c:v>528</c:v>
                </c:pt>
                <c:pt idx="27">
                  <c:v>529</c:v>
                </c:pt>
                <c:pt idx="28">
                  <c:v>530</c:v>
                </c:pt>
                <c:pt idx="29">
                  <c:v>531</c:v>
                </c:pt>
                <c:pt idx="30">
                  <c:v>532</c:v>
                </c:pt>
                <c:pt idx="31">
                  <c:v>533</c:v>
                </c:pt>
                <c:pt idx="32">
                  <c:v>534</c:v>
                </c:pt>
                <c:pt idx="33">
                  <c:v>535</c:v>
                </c:pt>
                <c:pt idx="34">
                  <c:v>536</c:v>
                </c:pt>
                <c:pt idx="35">
                  <c:v>537</c:v>
                </c:pt>
                <c:pt idx="36">
                  <c:v>538</c:v>
                </c:pt>
                <c:pt idx="37">
                  <c:v>539</c:v>
                </c:pt>
                <c:pt idx="38">
                  <c:v>540</c:v>
                </c:pt>
                <c:pt idx="39">
                  <c:v>541</c:v>
                </c:pt>
                <c:pt idx="40">
                  <c:v>542</c:v>
                </c:pt>
                <c:pt idx="41">
                  <c:v>543</c:v>
                </c:pt>
                <c:pt idx="42">
                  <c:v>544</c:v>
                </c:pt>
                <c:pt idx="43">
                  <c:v>545</c:v>
                </c:pt>
                <c:pt idx="44">
                  <c:v>546</c:v>
                </c:pt>
                <c:pt idx="45">
                  <c:v>547</c:v>
                </c:pt>
                <c:pt idx="46">
                  <c:v>548</c:v>
                </c:pt>
                <c:pt idx="47">
                  <c:v>549</c:v>
                </c:pt>
                <c:pt idx="48">
                  <c:v>550</c:v>
                </c:pt>
                <c:pt idx="49">
                  <c:v>551</c:v>
                </c:pt>
                <c:pt idx="50">
                  <c:v>552</c:v>
                </c:pt>
                <c:pt idx="51">
                  <c:v>553</c:v>
                </c:pt>
                <c:pt idx="52">
                  <c:v>554</c:v>
                </c:pt>
                <c:pt idx="53">
                  <c:v>555</c:v>
                </c:pt>
                <c:pt idx="54">
                  <c:v>556</c:v>
                </c:pt>
                <c:pt idx="55">
                  <c:v>557</c:v>
                </c:pt>
                <c:pt idx="56">
                  <c:v>558</c:v>
                </c:pt>
                <c:pt idx="57">
                  <c:v>559</c:v>
                </c:pt>
                <c:pt idx="58">
                  <c:v>560</c:v>
                </c:pt>
                <c:pt idx="59">
                  <c:v>561</c:v>
                </c:pt>
                <c:pt idx="60">
                  <c:v>562</c:v>
                </c:pt>
                <c:pt idx="61">
                  <c:v>563</c:v>
                </c:pt>
                <c:pt idx="62">
                  <c:v>564</c:v>
                </c:pt>
                <c:pt idx="63">
                  <c:v>565</c:v>
                </c:pt>
                <c:pt idx="64">
                  <c:v>566</c:v>
                </c:pt>
                <c:pt idx="65">
                  <c:v>567</c:v>
                </c:pt>
                <c:pt idx="66">
                  <c:v>568</c:v>
                </c:pt>
                <c:pt idx="67">
                  <c:v>569</c:v>
                </c:pt>
                <c:pt idx="68">
                  <c:v>570</c:v>
                </c:pt>
                <c:pt idx="69">
                  <c:v>571</c:v>
                </c:pt>
                <c:pt idx="70">
                  <c:v>572</c:v>
                </c:pt>
                <c:pt idx="71">
                  <c:v>573</c:v>
                </c:pt>
                <c:pt idx="72">
                  <c:v>574</c:v>
                </c:pt>
                <c:pt idx="73">
                  <c:v>575</c:v>
                </c:pt>
                <c:pt idx="74">
                  <c:v>576</c:v>
                </c:pt>
                <c:pt idx="75">
                  <c:v>577</c:v>
                </c:pt>
                <c:pt idx="76">
                  <c:v>578</c:v>
                </c:pt>
                <c:pt idx="77">
                  <c:v>579</c:v>
                </c:pt>
                <c:pt idx="78">
                  <c:v>580</c:v>
                </c:pt>
                <c:pt idx="79">
                  <c:v>581</c:v>
                </c:pt>
                <c:pt idx="80">
                  <c:v>582</c:v>
                </c:pt>
                <c:pt idx="81">
                  <c:v>583</c:v>
                </c:pt>
                <c:pt idx="82">
                  <c:v>584</c:v>
                </c:pt>
                <c:pt idx="83">
                  <c:v>585</c:v>
                </c:pt>
                <c:pt idx="84">
                  <c:v>586</c:v>
                </c:pt>
                <c:pt idx="85">
                  <c:v>587</c:v>
                </c:pt>
                <c:pt idx="86">
                  <c:v>588</c:v>
                </c:pt>
                <c:pt idx="87">
                  <c:v>589</c:v>
                </c:pt>
                <c:pt idx="88">
                  <c:v>590</c:v>
                </c:pt>
                <c:pt idx="89">
                  <c:v>591</c:v>
                </c:pt>
                <c:pt idx="90">
                  <c:v>592</c:v>
                </c:pt>
                <c:pt idx="91">
                  <c:v>593</c:v>
                </c:pt>
                <c:pt idx="92">
                  <c:v>594</c:v>
                </c:pt>
                <c:pt idx="93">
                  <c:v>595</c:v>
                </c:pt>
                <c:pt idx="94">
                  <c:v>596</c:v>
                </c:pt>
                <c:pt idx="95">
                  <c:v>597</c:v>
                </c:pt>
                <c:pt idx="96">
                  <c:v>598</c:v>
                </c:pt>
                <c:pt idx="97">
                  <c:v>599</c:v>
                </c:pt>
                <c:pt idx="98">
                  <c:v>600</c:v>
                </c:pt>
                <c:pt idx="99">
                  <c:v>601</c:v>
                </c:pt>
                <c:pt idx="100">
                  <c:v>602</c:v>
                </c:pt>
                <c:pt idx="101">
                  <c:v>603</c:v>
                </c:pt>
                <c:pt idx="102">
                  <c:v>604</c:v>
                </c:pt>
                <c:pt idx="103">
                  <c:v>605</c:v>
                </c:pt>
                <c:pt idx="104">
                  <c:v>606</c:v>
                </c:pt>
                <c:pt idx="105">
                  <c:v>607</c:v>
                </c:pt>
                <c:pt idx="106">
                  <c:v>608</c:v>
                </c:pt>
                <c:pt idx="107">
                  <c:v>609</c:v>
                </c:pt>
                <c:pt idx="108">
                  <c:v>610</c:v>
                </c:pt>
                <c:pt idx="109">
                  <c:v>611</c:v>
                </c:pt>
                <c:pt idx="110">
                  <c:v>612</c:v>
                </c:pt>
                <c:pt idx="111">
                  <c:v>613</c:v>
                </c:pt>
                <c:pt idx="112">
                  <c:v>614</c:v>
                </c:pt>
                <c:pt idx="113">
                  <c:v>615</c:v>
                </c:pt>
                <c:pt idx="114">
                  <c:v>616</c:v>
                </c:pt>
                <c:pt idx="115">
                  <c:v>617</c:v>
                </c:pt>
                <c:pt idx="116">
                  <c:v>618</c:v>
                </c:pt>
                <c:pt idx="117">
                  <c:v>619</c:v>
                </c:pt>
                <c:pt idx="118">
                  <c:v>620</c:v>
                </c:pt>
                <c:pt idx="119">
                  <c:v>621</c:v>
                </c:pt>
                <c:pt idx="120">
                  <c:v>622</c:v>
                </c:pt>
                <c:pt idx="121">
                  <c:v>623</c:v>
                </c:pt>
                <c:pt idx="122">
                  <c:v>624</c:v>
                </c:pt>
                <c:pt idx="123">
                  <c:v>625</c:v>
                </c:pt>
                <c:pt idx="124">
                  <c:v>626</c:v>
                </c:pt>
                <c:pt idx="125">
                  <c:v>627</c:v>
                </c:pt>
                <c:pt idx="126">
                  <c:v>628</c:v>
                </c:pt>
                <c:pt idx="127">
                  <c:v>629</c:v>
                </c:pt>
                <c:pt idx="128">
                  <c:v>630</c:v>
                </c:pt>
                <c:pt idx="129">
                  <c:v>631</c:v>
                </c:pt>
                <c:pt idx="130">
                  <c:v>632</c:v>
                </c:pt>
                <c:pt idx="131">
                  <c:v>633</c:v>
                </c:pt>
                <c:pt idx="132">
                  <c:v>634</c:v>
                </c:pt>
                <c:pt idx="133">
                  <c:v>635</c:v>
                </c:pt>
                <c:pt idx="134">
                  <c:v>636</c:v>
                </c:pt>
                <c:pt idx="135">
                  <c:v>637</c:v>
                </c:pt>
                <c:pt idx="136">
                  <c:v>638</c:v>
                </c:pt>
                <c:pt idx="137">
                  <c:v>639</c:v>
                </c:pt>
                <c:pt idx="138">
                  <c:v>640</c:v>
                </c:pt>
                <c:pt idx="139">
                  <c:v>641</c:v>
                </c:pt>
                <c:pt idx="140">
                  <c:v>642</c:v>
                </c:pt>
                <c:pt idx="141">
                  <c:v>643</c:v>
                </c:pt>
                <c:pt idx="142">
                  <c:v>644</c:v>
                </c:pt>
                <c:pt idx="143">
                  <c:v>645</c:v>
                </c:pt>
                <c:pt idx="144">
                  <c:v>646</c:v>
                </c:pt>
                <c:pt idx="145">
                  <c:v>647</c:v>
                </c:pt>
                <c:pt idx="146">
                  <c:v>648</c:v>
                </c:pt>
                <c:pt idx="147">
                  <c:v>649</c:v>
                </c:pt>
                <c:pt idx="148">
                  <c:v>650</c:v>
                </c:pt>
                <c:pt idx="149">
                  <c:v>651</c:v>
                </c:pt>
                <c:pt idx="150">
                  <c:v>652</c:v>
                </c:pt>
                <c:pt idx="151">
                  <c:v>653</c:v>
                </c:pt>
                <c:pt idx="152">
                  <c:v>654</c:v>
                </c:pt>
                <c:pt idx="153">
                  <c:v>655</c:v>
                </c:pt>
                <c:pt idx="154">
                  <c:v>656</c:v>
                </c:pt>
                <c:pt idx="155">
                  <c:v>657</c:v>
                </c:pt>
                <c:pt idx="156">
                  <c:v>658</c:v>
                </c:pt>
                <c:pt idx="157">
                  <c:v>659</c:v>
                </c:pt>
                <c:pt idx="158">
                  <c:v>660</c:v>
                </c:pt>
                <c:pt idx="159">
                  <c:v>661</c:v>
                </c:pt>
                <c:pt idx="160">
                  <c:v>662</c:v>
                </c:pt>
                <c:pt idx="161">
                  <c:v>663</c:v>
                </c:pt>
                <c:pt idx="162">
                  <c:v>664</c:v>
                </c:pt>
                <c:pt idx="163">
                  <c:v>665</c:v>
                </c:pt>
                <c:pt idx="164">
                  <c:v>666</c:v>
                </c:pt>
                <c:pt idx="165">
                  <c:v>667</c:v>
                </c:pt>
                <c:pt idx="166">
                  <c:v>668</c:v>
                </c:pt>
                <c:pt idx="167">
                  <c:v>669</c:v>
                </c:pt>
                <c:pt idx="168">
                  <c:v>670</c:v>
                </c:pt>
                <c:pt idx="169">
                  <c:v>671</c:v>
                </c:pt>
                <c:pt idx="170">
                  <c:v>672</c:v>
                </c:pt>
                <c:pt idx="171">
                  <c:v>673</c:v>
                </c:pt>
                <c:pt idx="172">
                  <c:v>674</c:v>
                </c:pt>
                <c:pt idx="173">
                  <c:v>675</c:v>
                </c:pt>
                <c:pt idx="174">
                  <c:v>676</c:v>
                </c:pt>
                <c:pt idx="175">
                  <c:v>677</c:v>
                </c:pt>
                <c:pt idx="176">
                  <c:v>678</c:v>
                </c:pt>
                <c:pt idx="177">
                  <c:v>679</c:v>
                </c:pt>
                <c:pt idx="178">
                  <c:v>680</c:v>
                </c:pt>
                <c:pt idx="179">
                  <c:v>681</c:v>
                </c:pt>
                <c:pt idx="180">
                  <c:v>682</c:v>
                </c:pt>
                <c:pt idx="181">
                  <c:v>683</c:v>
                </c:pt>
                <c:pt idx="182">
                  <c:v>684</c:v>
                </c:pt>
                <c:pt idx="183">
                  <c:v>685</c:v>
                </c:pt>
                <c:pt idx="184">
                  <c:v>686</c:v>
                </c:pt>
                <c:pt idx="185">
                  <c:v>687</c:v>
                </c:pt>
                <c:pt idx="186">
                  <c:v>688</c:v>
                </c:pt>
                <c:pt idx="187">
                  <c:v>689</c:v>
                </c:pt>
                <c:pt idx="188">
                  <c:v>690</c:v>
                </c:pt>
                <c:pt idx="189">
                  <c:v>691</c:v>
                </c:pt>
                <c:pt idx="190">
                  <c:v>692</c:v>
                </c:pt>
                <c:pt idx="191">
                  <c:v>693</c:v>
                </c:pt>
                <c:pt idx="192">
                  <c:v>694</c:v>
                </c:pt>
                <c:pt idx="193">
                  <c:v>695</c:v>
                </c:pt>
                <c:pt idx="194">
                  <c:v>696</c:v>
                </c:pt>
                <c:pt idx="195">
                  <c:v>697</c:v>
                </c:pt>
                <c:pt idx="196">
                  <c:v>698</c:v>
                </c:pt>
                <c:pt idx="197">
                  <c:v>699</c:v>
                </c:pt>
                <c:pt idx="198">
                  <c:v>700</c:v>
                </c:pt>
                <c:pt idx="199">
                  <c:v>701</c:v>
                </c:pt>
                <c:pt idx="200">
                  <c:v>702</c:v>
                </c:pt>
                <c:pt idx="201">
                  <c:v>703</c:v>
                </c:pt>
                <c:pt idx="202">
                  <c:v>704</c:v>
                </c:pt>
                <c:pt idx="203">
                  <c:v>705</c:v>
                </c:pt>
                <c:pt idx="204">
                  <c:v>706</c:v>
                </c:pt>
                <c:pt idx="205">
                  <c:v>707</c:v>
                </c:pt>
                <c:pt idx="206">
                  <c:v>708</c:v>
                </c:pt>
                <c:pt idx="207">
                  <c:v>709</c:v>
                </c:pt>
                <c:pt idx="208">
                  <c:v>710</c:v>
                </c:pt>
                <c:pt idx="209">
                  <c:v>711</c:v>
                </c:pt>
                <c:pt idx="210">
                  <c:v>712</c:v>
                </c:pt>
                <c:pt idx="211">
                  <c:v>713</c:v>
                </c:pt>
                <c:pt idx="212">
                  <c:v>714</c:v>
                </c:pt>
                <c:pt idx="213">
                  <c:v>715</c:v>
                </c:pt>
                <c:pt idx="214">
                  <c:v>716</c:v>
                </c:pt>
                <c:pt idx="215">
                  <c:v>717</c:v>
                </c:pt>
                <c:pt idx="216">
                  <c:v>718</c:v>
                </c:pt>
                <c:pt idx="217">
                  <c:v>719</c:v>
                </c:pt>
                <c:pt idx="218">
                  <c:v>720</c:v>
                </c:pt>
                <c:pt idx="219">
                  <c:v>721</c:v>
                </c:pt>
                <c:pt idx="220">
                  <c:v>722</c:v>
                </c:pt>
                <c:pt idx="221">
                  <c:v>723</c:v>
                </c:pt>
                <c:pt idx="222">
                  <c:v>724</c:v>
                </c:pt>
                <c:pt idx="223">
                  <c:v>725</c:v>
                </c:pt>
                <c:pt idx="224">
                  <c:v>726</c:v>
                </c:pt>
                <c:pt idx="225">
                  <c:v>727</c:v>
                </c:pt>
                <c:pt idx="226">
                  <c:v>728</c:v>
                </c:pt>
                <c:pt idx="227">
                  <c:v>729</c:v>
                </c:pt>
                <c:pt idx="228">
                  <c:v>730</c:v>
                </c:pt>
                <c:pt idx="229">
                  <c:v>731</c:v>
                </c:pt>
                <c:pt idx="230">
                  <c:v>732</c:v>
                </c:pt>
                <c:pt idx="231">
                  <c:v>733</c:v>
                </c:pt>
                <c:pt idx="232">
                  <c:v>734</c:v>
                </c:pt>
                <c:pt idx="233">
                  <c:v>735</c:v>
                </c:pt>
                <c:pt idx="234">
                  <c:v>736</c:v>
                </c:pt>
                <c:pt idx="235">
                  <c:v>737</c:v>
                </c:pt>
                <c:pt idx="236">
                  <c:v>738</c:v>
                </c:pt>
                <c:pt idx="237">
                  <c:v>739</c:v>
                </c:pt>
                <c:pt idx="238">
                  <c:v>740</c:v>
                </c:pt>
                <c:pt idx="239">
                  <c:v>741</c:v>
                </c:pt>
                <c:pt idx="240">
                  <c:v>742</c:v>
                </c:pt>
                <c:pt idx="241">
                  <c:v>743</c:v>
                </c:pt>
                <c:pt idx="242">
                  <c:v>744</c:v>
                </c:pt>
                <c:pt idx="243">
                  <c:v>745</c:v>
                </c:pt>
              </c:numCache>
            </c:numRef>
          </c:xVal>
          <c:yVal>
            <c:numRef>
              <c:f>Graph!$B$504:$B$745</c:f>
              <c:numCache>
                <c:formatCode>General</c:formatCode>
                <c:ptCount val="242"/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5E-48A8-9E6E-1E83E93E01AA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Graph!$A$503:$A$746</c:f>
              <c:numCache>
                <c:formatCode>General</c:formatCode>
                <c:ptCount val="244"/>
                <c:pt idx="0">
                  <c:v>502</c:v>
                </c:pt>
                <c:pt idx="1">
                  <c:v>503</c:v>
                </c:pt>
                <c:pt idx="2">
                  <c:v>504</c:v>
                </c:pt>
                <c:pt idx="3">
                  <c:v>505</c:v>
                </c:pt>
                <c:pt idx="4">
                  <c:v>506</c:v>
                </c:pt>
                <c:pt idx="5">
                  <c:v>507</c:v>
                </c:pt>
                <c:pt idx="6">
                  <c:v>508</c:v>
                </c:pt>
                <c:pt idx="7">
                  <c:v>509</c:v>
                </c:pt>
                <c:pt idx="8">
                  <c:v>510</c:v>
                </c:pt>
                <c:pt idx="9">
                  <c:v>511</c:v>
                </c:pt>
                <c:pt idx="10">
                  <c:v>512</c:v>
                </c:pt>
                <c:pt idx="11">
                  <c:v>513</c:v>
                </c:pt>
                <c:pt idx="12">
                  <c:v>514</c:v>
                </c:pt>
                <c:pt idx="13">
                  <c:v>515</c:v>
                </c:pt>
                <c:pt idx="14">
                  <c:v>516</c:v>
                </c:pt>
                <c:pt idx="15">
                  <c:v>517</c:v>
                </c:pt>
                <c:pt idx="16">
                  <c:v>518</c:v>
                </c:pt>
                <c:pt idx="17">
                  <c:v>519</c:v>
                </c:pt>
                <c:pt idx="18">
                  <c:v>520</c:v>
                </c:pt>
                <c:pt idx="19">
                  <c:v>521</c:v>
                </c:pt>
                <c:pt idx="20">
                  <c:v>522</c:v>
                </c:pt>
                <c:pt idx="21">
                  <c:v>523</c:v>
                </c:pt>
                <c:pt idx="22">
                  <c:v>524</c:v>
                </c:pt>
                <c:pt idx="23">
                  <c:v>525</c:v>
                </c:pt>
                <c:pt idx="24">
                  <c:v>526</c:v>
                </c:pt>
                <c:pt idx="25">
                  <c:v>527</c:v>
                </c:pt>
                <c:pt idx="26">
                  <c:v>528</c:v>
                </c:pt>
                <c:pt idx="27">
                  <c:v>529</c:v>
                </c:pt>
                <c:pt idx="28">
                  <c:v>530</c:v>
                </c:pt>
                <c:pt idx="29">
                  <c:v>531</c:v>
                </c:pt>
                <c:pt idx="30">
                  <c:v>532</c:v>
                </c:pt>
                <c:pt idx="31">
                  <c:v>533</c:v>
                </c:pt>
                <c:pt idx="32">
                  <c:v>534</c:v>
                </c:pt>
                <c:pt idx="33">
                  <c:v>535</c:v>
                </c:pt>
                <c:pt idx="34">
                  <c:v>536</c:v>
                </c:pt>
                <c:pt idx="35">
                  <c:v>537</c:v>
                </c:pt>
                <c:pt idx="36">
                  <c:v>538</c:v>
                </c:pt>
                <c:pt idx="37">
                  <c:v>539</c:v>
                </c:pt>
                <c:pt idx="38">
                  <c:v>540</c:v>
                </c:pt>
                <c:pt idx="39">
                  <c:v>541</c:v>
                </c:pt>
                <c:pt idx="40">
                  <c:v>542</c:v>
                </c:pt>
                <c:pt idx="41">
                  <c:v>543</c:v>
                </c:pt>
                <c:pt idx="42">
                  <c:v>544</c:v>
                </c:pt>
                <c:pt idx="43">
                  <c:v>545</c:v>
                </c:pt>
                <c:pt idx="44">
                  <c:v>546</c:v>
                </c:pt>
                <c:pt idx="45">
                  <c:v>547</c:v>
                </c:pt>
                <c:pt idx="46">
                  <c:v>548</c:v>
                </c:pt>
                <c:pt idx="47">
                  <c:v>549</c:v>
                </c:pt>
                <c:pt idx="48">
                  <c:v>550</c:v>
                </c:pt>
                <c:pt idx="49">
                  <c:v>551</c:v>
                </c:pt>
                <c:pt idx="50">
                  <c:v>552</c:v>
                </c:pt>
                <c:pt idx="51">
                  <c:v>553</c:v>
                </c:pt>
                <c:pt idx="52">
                  <c:v>554</c:v>
                </c:pt>
                <c:pt idx="53">
                  <c:v>555</c:v>
                </c:pt>
                <c:pt idx="54">
                  <c:v>556</c:v>
                </c:pt>
                <c:pt idx="55">
                  <c:v>557</c:v>
                </c:pt>
                <c:pt idx="56">
                  <c:v>558</c:v>
                </c:pt>
                <c:pt idx="57">
                  <c:v>559</c:v>
                </c:pt>
                <c:pt idx="58">
                  <c:v>560</c:v>
                </c:pt>
                <c:pt idx="59">
                  <c:v>561</c:v>
                </c:pt>
                <c:pt idx="60">
                  <c:v>562</c:v>
                </c:pt>
                <c:pt idx="61">
                  <c:v>563</c:v>
                </c:pt>
                <c:pt idx="62">
                  <c:v>564</c:v>
                </c:pt>
                <c:pt idx="63">
                  <c:v>565</c:v>
                </c:pt>
                <c:pt idx="64">
                  <c:v>566</c:v>
                </c:pt>
                <c:pt idx="65">
                  <c:v>567</c:v>
                </c:pt>
                <c:pt idx="66">
                  <c:v>568</c:v>
                </c:pt>
                <c:pt idx="67">
                  <c:v>569</c:v>
                </c:pt>
                <c:pt idx="68">
                  <c:v>570</c:v>
                </c:pt>
                <c:pt idx="69">
                  <c:v>571</c:v>
                </c:pt>
                <c:pt idx="70">
                  <c:v>572</c:v>
                </c:pt>
                <c:pt idx="71">
                  <c:v>573</c:v>
                </c:pt>
                <c:pt idx="72">
                  <c:v>574</c:v>
                </c:pt>
                <c:pt idx="73">
                  <c:v>575</c:v>
                </c:pt>
                <c:pt idx="74">
                  <c:v>576</c:v>
                </c:pt>
                <c:pt idx="75">
                  <c:v>577</c:v>
                </c:pt>
                <c:pt idx="76">
                  <c:v>578</c:v>
                </c:pt>
                <c:pt idx="77">
                  <c:v>579</c:v>
                </c:pt>
                <c:pt idx="78">
                  <c:v>580</c:v>
                </c:pt>
                <c:pt idx="79">
                  <c:v>581</c:v>
                </c:pt>
                <c:pt idx="80">
                  <c:v>582</c:v>
                </c:pt>
                <c:pt idx="81">
                  <c:v>583</c:v>
                </c:pt>
                <c:pt idx="82">
                  <c:v>584</c:v>
                </c:pt>
                <c:pt idx="83">
                  <c:v>585</c:v>
                </c:pt>
                <c:pt idx="84">
                  <c:v>586</c:v>
                </c:pt>
                <c:pt idx="85">
                  <c:v>587</c:v>
                </c:pt>
                <c:pt idx="86">
                  <c:v>588</c:v>
                </c:pt>
                <c:pt idx="87">
                  <c:v>589</c:v>
                </c:pt>
                <c:pt idx="88">
                  <c:v>590</c:v>
                </c:pt>
                <c:pt idx="89">
                  <c:v>591</c:v>
                </c:pt>
                <c:pt idx="90">
                  <c:v>592</c:v>
                </c:pt>
                <c:pt idx="91">
                  <c:v>593</c:v>
                </c:pt>
                <c:pt idx="92">
                  <c:v>594</c:v>
                </c:pt>
                <c:pt idx="93">
                  <c:v>595</c:v>
                </c:pt>
                <c:pt idx="94">
                  <c:v>596</c:v>
                </c:pt>
                <c:pt idx="95">
                  <c:v>597</c:v>
                </c:pt>
                <c:pt idx="96">
                  <c:v>598</c:v>
                </c:pt>
                <c:pt idx="97">
                  <c:v>599</c:v>
                </c:pt>
                <c:pt idx="98">
                  <c:v>600</c:v>
                </c:pt>
                <c:pt idx="99">
                  <c:v>601</c:v>
                </c:pt>
                <c:pt idx="100">
                  <c:v>602</c:v>
                </c:pt>
                <c:pt idx="101">
                  <c:v>603</c:v>
                </c:pt>
                <c:pt idx="102">
                  <c:v>604</c:v>
                </c:pt>
                <c:pt idx="103">
                  <c:v>605</c:v>
                </c:pt>
                <c:pt idx="104">
                  <c:v>606</c:v>
                </c:pt>
                <c:pt idx="105">
                  <c:v>607</c:v>
                </c:pt>
                <c:pt idx="106">
                  <c:v>608</c:v>
                </c:pt>
                <c:pt idx="107">
                  <c:v>609</c:v>
                </c:pt>
                <c:pt idx="108">
                  <c:v>610</c:v>
                </c:pt>
                <c:pt idx="109">
                  <c:v>611</c:v>
                </c:pt>
                <c:pt idx="110">
                  <c:v>612</c:v>
                </c:pt>
                <c:pt idx="111">
                  <c:v>613</c:v>
                </c:pt>
                <c:pt idx="112">
                  <c:v>614</c:v>
                </c:pt>
                <c:pt idx="113">
                  <c:v>615</c:v>
                </c:pt>
                <c:pt idx="114">
                  <c:v>616</c:v>
                </c:pt>
                <c:pt idx="115">
                  <c:v>617</c:v>
                </c:pt>
                <c:pt idx="116">
                  <c:v>618</c:v>
                </c:pt>
                <c:pt idx="117">
                  <c:v>619</c:v>
                </c:pt>
                <c:pt idx="118">
                  <c:v>620</c:v>
                </c:pt>
                <c:pt idx="119">
                  <c:v>621</c:v>
                </c:pt>
                <c:pt idx="120">
                  <c:v>622</c:v>
                </c:pt>
                <c:pt idx="121">
                  <c:v>623</c:v>
                </c:pt>
                <c:pt idx="122">
                  <c:v>624</c:v>
                </c:pt>
                <c:pt idx="123">
                  <c:v>625</c:v>
                </c:pt>
                <c:pt idx="124">
                  <c:v>626</c:v>
                </c:pt>
                <c:pt idx="125">
                  <c:v>627</c:v>
                </c:pt>
                <c:pt idx="126">
                  <c:v>628</c:v>
                </c:pt>
                <c:pt idx="127">
                  <c:v>629</c:v>
                </c:pt>
                <c:pt idx="128">
                  <c:v>630</c:v>
                </c:pt>
                <c:pt idx="129">
                  <c:v>631</c:v>
                </c:pt>
                <c:pt idx="130">
                  <c:v>632</c:v>
                </c:pt>
                <c:pt idx="131">
                  <c:v>633</c:v>
                </c:pt>
                <c:pt idx="132">
                  <c:v>634</c:v>
                </c:pt>
                <c:pt idx="133">
                  <c:v>635</c:v>
                </c:pt>
                <c:pt idx="134">
                  <c:v>636</c:v>
                </c:pt>
                <c:pt idx="135">
                  <c:v>637</c:v>
                </c:pt>
                <c:pt idx="136">
                  <c:v>638</c:v>
                </c:pt>
                <c:pt idx="137">
                  <c:v>639</c:v>
                </c:pt>
                <c:pt idx="138">
                  <c:v>640</c:v>
                </c:pt>
                <c:pt idx="139">
                  <c:v>641</c:v>
                </c:pt>
                <c:pt idx="140">
                  <c:v>642</c:v>
                </c:pt>
                <c:pt idx="141">
                  <c:v>643</c:v>
                </c:pt>
                <c:pt idx="142">
                  <c:v>644</c:v>
                </c:pt>
                <c:pt idx="143">
                  <c:v>645</c:v>
                </c:pt>
                <c:pt idx="144">
                  <c:v>646</c:v>
                </c:pt>
                <c:pt idx="145">
                  <c:v>647</c:v>
                </c:pt>
                <c:pt idx="146">
                  <c:v>648</c:v>
                </c:pt>
                <c:pt idx="147">
                  <c:v>649</c:v>
                </c:pt>
                <c:pt idx="148">
                  <c:v>650</c:v>
                </c:pt>
                <c:pt idx="149">
                  <c:v>651</c:v>
                </c:pt>
                <c:pt idx="150">
                  <c:v>652</c:v>
                </c:pt>
                <c:pt idx="151">
                  <c:v>653</c:v>
                </c:pt>
                <c:pt idx="152">
                  <c:v>654</c:v>
                </c:pt>
                <c:pt idx="153">
                  <c:v>655</c:v>
                </c:pt>
                <c:pt idx="154">
                  <c:v>656</c:v>
                </c:pt>
                <c:pt idx="155">
                  <c:v>657</c:v>
                </c:pt>
                <c:pt idx="156">
                  <c:v>658</c:v>
                </c:pt>
                <c:pt idx="157">
                  <c:v>659</c:v>
                </c:pt>
                <c:pt idx="158">
                  <c:v>660</c:v>
                </c:pt>
                <c:pt idx="159">
                  <c:v>661</c:v>
                </c:pt>
                <c:pt idx="160">
                  <c:v>662</c:v>
                </c:pt>
                <c:pt idx="161">
                  <c:v>663</c:v>
                </c:pt>
                <c:pt idx="162">
                  <c:v>664</c:v>
                </c:pt>
                <c:pt idx="163">
                  <c:v>665</c:v>
                </c:pt>
                <c:pt idx="164">
                  <c:v>666</c:v>
                </c:pt>
                <c:pt idx="165">
                  <c:v>667</c:v>
                </c:pt>
                <c:pt idx="166">
                  <c:v>668</c:v>
                </c:pt>
                <c:pt idx="167">
                  <c:v>669</c:v>
                </c:pt>
                <c:pt idx="168">
                  <c:v>670</c:v>
                </c:pt>
                <c:pt idx="169">
                  <c:v>671</c:v>
                </c:pt>
                <c:pt idx="170">
                  <c:v>672</c:v>
                </c:pt>
                <c:pt idx="171">
                  <c:v>673</c:v>
                </c:pt>
                <c:pt idx="172">
                  <c:v>674</c:v>
                </c:pt>
                <c:pt idx="173">
                  <c:v>675</c:v>
                </c:pt>
                <c:pt idx="174">
                  <c:v>676</c:v>
                </c:pt>
                <c:pt idx="175">
                  <c:v>677</c:v>
                </c:pt>
                <c:pt idx="176">
                  <c:v>678</c:v>
                </c:pt>
                <c:pt idx="177">
                  <c:v>679</c:v>
                </c:pt>
                <c:pt idx="178">
                  <c:v>680</c:v>
                </c:pt>
                <c:pt idx="179">
                  <c:v>681</c:v>
                </c:pt>
                <c:pt idx="180">
                  <c:v>682</c:v>
                </c:pt>
                <c:pt idx="181">
                  <c:v>683</c:v>
                </c:pt>
                <c:pt idx="182">
                  <c:v>684</c:v>
                </c:pt>
                <c:pt idx="183">
                  <c:v>685</c:v>
                </c:pt>
                <c:pt idx="184">
                  <c:v>686</c:v>
                </c:pt>
                <c:pt idx="185">
                  <c:v>687</c:v>
                </c:pt>
                <c:pt idx="186">
                  <c:v>688</c:v>
                </c:pt>
                <c:pt idx="187">
                  <c:v>689</c:v>
                </c:pt>
                <c:pt idx="188">
                  <c:v>690</c:v>
                </c:pt>
                <c:pt idx="189">
                  <c:v>691</c:v>
                </c:pt>
                <c:pt idx="190">
                  <c:v>692</c:v>
                </c:pt>
                <c:pt idx="191">
                  <c:v>693</c:v>
                </c:pt>
                <c:pt idx="192">
                  <c:v>694</c:v>
                </c:pt>
                <c:pt idx="193">
                  <c:v>695</c:v>
                </c:pt>
                <c:pt idx="194">
                  <c:v>696</c:v>
                </c:pt>
                <c:pt idx="195">
                  <c:v>697</c:v>
                </c:pt>
                <c:pt idx="196">
                  <c:v>698</c:v>
                </c:pt>
                <c:pt idx="197">
                  <c:v>699</c:v>
                </c:pt>
                <c:pt idx="198">
                  <c:v>700</c:v>
                </c:pt>
                <c:pt idx="199">
                  <c:v>701</c:v>
                </c:pt>
                <c:pt idx="200">
                  <c:v>702</c:v>
                </c:pt>
                <c:pt idx="201">
                  <c:v>703</c:v>
                </c:pt>
                <c:pt idx="202">
                  <c:v>704</c:v>
                </c:pt>
                <c:pt idx="203">
                  <c:v>705</c:v>
                </c:pt>
                <c:pt idx="204">
                  <c:v>706</c:v>
                </c:pt>
                <c:pt idx="205">
                  <c:v>707</c:v>
                </c:pt>
                <c:pt idx="206">
                  <c:v>708</c:v>
                </c:pt>
                <c:pt idx="207">
                  <c:v>709</c:v>
                </c:pt>
                <c:pt idx="208">
                  <c:v>710</c:v>
                </c:pt>
                <c:pt idx="209">
                  <c:v>711</c:v>
                </c:pt>
                <c:pt idx="210">
                  <c:v>712</c:v>
                </c:pt>
                <c:pt idx="211">
                  <c:v>713</c:v>
                </c:pt>
                <c:pt idx="212">
                  <c:v>714</c:v>
                </c:pt>
                <c:pt idx="213">
                  <c:v>715</c:v>
                </c:pt>
                <c:pt idx="214">
                  <c:v>716</c:v>
                </c:pt>
                <c:pt idx="215">
                  <c:v>717</c:v>
                </c:pt>
                <c:pt idx="216">
                  <c:v>718</c:v>
                </c:pt>
                <c:pt idx="217">
                  <c:v>719</c:v>
                </c:pt>
                <c:pt idx="218">
                  <c:v>720</c:v>
                </c:pt>
                <c:pt idx="219">
                  <c:v>721</c:v>
                </c:pt>
                <c:pt idx="220">
                  <c:v>722</c:v>
                </c:pt>
                <c:pt idx="221">
                  <c:v>723</c:v>
                </c:pt>
                <c:pt idx="222">
                  <c:v>724</c:v>
                </c:pt>
                <c:pt idx="223">
                  <c:v>725</c:v>
                </c:pt>
                <c:pt idx="224">
                  <c:v>726</c:v>
                </c:pt>
                <c:pt idx="225">
                  <c:v>727</c:v>
                </c:pt>
                <c:pt idx="226">
                  <c:v>728</c:v>
                </c:pt>
                <c:pt idx="227">
                  <c:v>729</c:v>
                </c:pt>
                <c:pt idx="228">
                  <c:v>730</c:v>
                </c:pt>
                <c:pt idx="229">
                  <c:v>731</c:v>
                </c:pt>
                <c:pt idx="230">
                  <c:v>732</c:v>
                </c:pt>
                <c:pt idx="231">
                  <c:v>733</c:v>
                </c:pt>
                <c:pt idx="232">
                  <c:v>734</c:v>
                </c:pt>
                <c:pt idx="233">
                  <c:v>735</c:v>
                </c:pt>
                <c:pt idx="234">
                  <c:v>736</c:v>
                </c:pt>
                <c:pt idx="235">
                  <c:v>737</c:v>
                </c:pt>
                <c:pt idx="236">
                  <c:v>738</c:v>
                </c:pt>
                <c:pt idx="237">
                  <c:v>739</c:v>
                </c:pt>
                <c:pt idx="238">
                  <c:v>740</c:v>
                </c:pt>
                <c:pt idx="239">
                  <c:v>741</c:v>
                </c:pt>
                <c:pt idx="240">
                  <c:v>742</c:v>
                </c:pt>
                <c:pt idx="241">
                  <c:v>743</c:v>
                </c:pt>
                <c:pt idx="242">
                  <c:v>744</c:v>
                </c:pt>
                <c:pt idx="243">
                  <c:v>745</c:v>
                </c:pt>
              </c:numCache>
            </c:numRef>
          </c:xVal>
          <c:yVal>
            <c:numRef>
              <c:f>Graph!$C$504:$C$745</c:f>
              <c:numCache>
                <c:formatCode>General</c:formatCode>
                <c:ptCount val="24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5E-48A8-9E6E-1E83E93E01AA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Graph!$A$503:$A$746</c:f>
              <c:numCache>
                <c:formatCode>General</c:formatCode>
                <c:ptCount val="244"/>
                <c:pt idx="0">
                  <c:v>502</c:v>
                </c:pt>
                <c:pt idx="1">
                  <c:v>503</c:v>
                </c:pt>
                <c:pt idx="2">
                  <c:v>504</c:v>
                </c:pt>
                <c:pt idx="3">
                  <c:v>505</c:v>
                </c:pt>
                <c:pt idx="4">
                  <c:v>506</c:v>
                </c:pt>
                <c:pt idx="5">
                  <c:v>507</c:v>
                </c:pt>
                <c:pt idx="6">
                  <c:v>508</c:v>
                </c:pt>
                <c:pt idx="7">
                  <c:v>509</c:v>
                </c:pt>
                <c:pt idx="8">
                  <c:v>510</c:v>
                </c:pt>
                <c:pt idx="9">
                  <c:v>511</c:v>
                </c:pt>
                <c:pt idx="10">
                  <c:v>512</c:v>
                </c:pt>
                <c:pt idx="11">
                  <c:v>513</c:v>
                </c:pt>
                <c:pt idx="12">
                  <c:v>514</c:v>
                </c:pt>
                <c:pt idx="13">
                  <c:v>515</c:v>
                </c:pt>
                <c:pt idx="14">
                  <c:v>516</c:v>
                </c:pt>
                <c:pt idx="15">
                  <c:v>517</c:v>
                </c:pt>
                <c:pt idx="16">
                  <c:v>518</c:v>
                </c:pt>
                <c:pt idx="17">
                  <c:v>519</c:v>
                </c:pt>
                <c:pt idx="18">
                  <c:v>520</c:v>
                </c:pt>
                <c:pt idx="19">
                  <c:v>521</c:v>
                </c:pt>
                <c:pt idx="20">
                  <c:v>522</c:v>
                </c:pt>
                <c:pt idx="21">
                  <c:v>523</c:v>
                </c:pt>
                <c:pt idx="22">
                  <c:v>524</c:v>
                </c:pt>
                <c:pt idx="23">
                  <c:v>525</c:v>
                </c:pt>
                <c:pt idx="24">
                  <c:v>526</c:v>
                </c:pt>
                <c:pt idx="25">
                  <c:v>527</c:v>
                </c:pt>
                <c:pt idx="26">
                  <c:v>528</c:v>
                </c:pt>
                <c:pt idx="27">
                  <c:v>529</c:v>
                </c:pt>
                <c:pt idx="28">
                  <c:v>530</c:v>
                </c:pt>
                <c:pt idx="29">
                  <c:v>531</c:v>
                </c:pt>
                <c:pt idx="30">
                  <c:v>532</c:v>
                </c:pt>
                <c:pt idx="31">
                  <c:v>533</c:v>
                </c:pt>
                <c:pt idx="32">
                  <c:v>534</c:v>
                </c:pt>
                <c:pt idx="33">
                  <c:v>535</c:v>
                </c:pt>
                <c:pt idx="34">
                  <c:v>536</c:v>
                </c:pt>
                <c:pt idx="35">
                  <c:v>537</c:v>
                </c:pt>
                <c:pt idx="36">
                  <c:v>538</c:v>
                </c:pt>
                <c:pt idx="37">
                  <c:v>539</c:v>
                </c:pt>
                <c:pt idx="38">
                  <c:v>540</c:v>
                </c:pt>
                <c:pt idx="39">
                  <c:v>541</c:v>
                </c:pt>
                <c:pt idx="40">
                  <c:v>542</c:v>
                </c:pt>
                <c:pt idx="41">
                  <c:v>543</c:v>
                </c:pt>
                <c:pt idx="42">
                  <c:v>544</c:v>
                </c:pt>
                <c:pt idx="43">
                  <c:v>545</c:v>
                </c:pt>
                <c:pt idx="44">
                  <c:v>546</c:v>
                </c:pt>
                <c:pt idx="45">
                  <c:v>547</c:v>
                </c:pt>
                <c:pt idx="46">
                  <c:v>548</c:v>
                </c:pt>
                <c:pt idx="47">
                  <c:v>549</c:v>
                </c:pt>
                <c:pt idx="48">
                  <c:v>550</c:v>
                </c:pt>
                <c:pt idx="49">
                  <c:v>551</c:v>
                </c:pt>
                <c:pt idx="50">
                  <c:v>552</c:v>
                </c:pt>
                <c:pt idx="51">
                  <c:v>553</c:v>
                </c:pt>
                <c:pt idx="52">
                  <c:v>554</c:v>
                </c:pt>
                <c:pt idx="53">
                  <c:v>555</c:v>
                </c:pt>
                <c:pt idx="54">
                  <c:v>556</c:v>
                </c:pt>
                <c:pt idx="55">
                  <c:v>557</c:v>
                </c:pt>
                <c:pt idx="56">
                  <c:v>558</c:v>
                </c:pt>
                <c:pt idx="57">
                  <c:v>559</c:v>
                </c:pt>
                <c:pt idx="58">
                  <c:v>560</c:v>
                </c:pt>
                <c:pt idx="59">
                  <c:v>561</c:v>
                </c:pt>
                <c:pt idx="60">
                  <c:v>562</c:v>
                </c:pt>
                <c:pt idx="61">
                  <c:v>563</c:v>
                </c:pt>
                <c:pt idx="62">
                  <c:v>564</c:v>
                </c:pt>
                <c:pt idx="63">
                  <c:v>565</c:v>
                </c:pt>
                <c:pt idx="64">
                  <c:v>566</c:v>
                </c:pt>
                <c:pt idx="65">
                  <c:v>567</c:v>
                </c:pt>
                <c:pt idx="66">
                  <c:v>568</c:v>
                </c:pt>
                <c:pt idx="67">
                  <c:v>569</c:v>
                </c:pt>
                <c:pt idx="68">
                  <c:v>570</c:v>
                </c:pt>
                <c:pt idx="69">
                  <c:v>571</c:v>
                </c:pt>
                <c:pt idx="70">
                  <c:v>572</c:v>
                </c:pt>
                <c:pt idx="71">
                  <c:v>573</c:v>
                </c:pt>
                <c:pt idx="72">
                  <c:v>574</c:v>
                </c:pt>
                <c:pt idx="73">
                  <c:v>575</c:v>
                </c:pt>
                <c:pt idx="74">
                  <c:v>576</c:v>
                </c:pt>
                <c:pt idx="75">
                  <c:v>577</c:v>
                </c:pt>
                <c:pt idx="76">
                  <c:v>578</c:v>
                </c:pt>
                <c:pt idx="77">
                  <c:v>579</c:v>
                </c:pt>
                <c:pt idx="78">
                  <c:v>580</c:v>
                </c:pt>
                <c:pt idx="79">
                  <c:v>581</c:v>
                </c:pt>
                <c:pt idx="80">
                  <c:v>582</c:v>
                </c:pt>
                <c:pt idx="81">
                  <c:v>583</c:v>
                </c:pt>
                <c:pt idx="82">
                  <c:v>584</c:v>
                </c:pt>
                <c:pt idx="83">
                  <c:v>585</c:v>
                </c:pt>
                <c:pt idx="84">
                  <c:v>586</c:v>
                </c:pt>
                <c:pt idx="85">
                  <c:v>587</c:v>
                </c:pt>
                <c:pt idx="86">
                  <c:v>588</c:v>
                </c:pt>
                <c:pt idx="87">
                  <c:v>589</c:v>
                </c:pt>
                <c:pt idx="88">
                  <c:v>590</c:v>
                </c:pt>
                <c:pt idx="89">
                  <c:v>591</c:v>
                </c:pt>
                <c:pt idx="90">
                  <c:v>592</c:v>
                </c:pt>
                <c:pt idx="91">
                  <c:v>593</c:v>
                </c:pt>
                <c:pt idx="92">
                  <c:v>594</c:v>
                </c:pt>
                <c:pt idx="93">
                  <c:v>595</c:v>
                </c:pt>
                <c:pt idx="94">
                  <c:v>596</c:v>
                </c:pt>
                <c:pt idx="95">
                  <c:v>597</c:v>
                </c:pt>
                <c:pt idx="96">
                  <c:v>598</c:v>
                </c:pt>
                <c:pt idx="97">
                  <c:v>599</c:v>
                </c:pt>
                <c:pt idx="98">
                  <c:v>600</c:v>
                </c:pt>
                <c:pt idx="99">
                  <c:v>601</c:v>
                </c:pt>
                <c:pt idx="100">
                  <c:v>602</c:v>
                </c:pt>
                <c:pt idx="101">
                  <c:v>603</c:v>
                </c:pt>
                <c:pt idx="102">
                  <c:v>604</c:v>
                </c:pt>
                <c:pt idx="103">
                  <c:v>605</c:v>
                </c:pt>
                <c:pt idx="104">
                  <c:v>606</c:v>
                </c:pt>
                <c:pt idx="105">
                  <c:v>607</c:v>
                </c:pt>
                <c:pt idx="106">
                  <c:v>608</c:v>
                </c:pt>
                <c:pt idx="107">
                  <c:v>609</c:v>
                </c:pt>
                <c:pt idx="108">
                  <c:v>610</c:v>
                </c:pt>
                <c:pt idx="109">
                  <c:v>611</c:v>
                </c:pt>
                <c:pt idx="110">
                  <c:v>612</c:v>
                </c:pt>
                <c:pt idx="111">
                  <c:v>613</c:v>
                </c:pt>
                <c:pt idx="112">
                  <c:v>614</c:v>
                </c:pt>
                <c:pt idx="113">
                  <c:v>615</c:v>
                </c:pt>
                <c:pt idx="114">
                  <c:v>616</c:v>
                </c:pt>
                <c:pt idx="115">
                  <c:v>617</c:v>
                </c:pt>
                <c:pt idx="116">
                  <c:v>618</c:v>
                </c:pt>
                <c:pt idx="117">
                  <c:v>619</c:v>
                </c:pt>
                <c:pt idx="118">
                  <c:v>620</c:v>
                </c:pt>
                <c:pt idx="119">
                  <c:v>621</c:v>
                </c:pt>
                <c:pt idx="120">
                  <c:v>622</c:v>
                </c:pt>
                <c:pt idx="121">
                  <c:v>623</c:v>
                </c:pt>
                <c:pt idx="122">
                  <c:v>624</c:v>
                </c:pt>
                <c:pt idx="123">
                  <c:v>625</c:v>
                </c:pt>
                <c:pt idx="124">
                  <c:v>626</c:v>
                </c:pt>
                <c:pt idx="125">
                  <c:v>627</c:v>
                </c:pt>
                <c:pt idx="126">
                  <c:v>628</c:v>
                </c:pt>
                <c:pt idx="127">
                  <c:v>629</c:v>
                </c:pt>
                <c:pt idx="128">
                  <c:v>630</c:v>
                </c:pt>
                <c:pt idx="129">
                  <c:v>631</c:v>
                </c:pt>
                <c:pt idx="130">
                  <c:v>632</c:v>
                </c:pt>
                <c:pt idx="131">
                  <c:v>633</c:v>
                </c:pt>
                <c:pt idx="132">
                  <c:v>634</c:v>
                </c:pt>
                <c:pt idx="133">
                  <c:v>635</c:v>
                </c:pt>
                <c:pt idx="134">
                  <c:v>636</c:v>
                </c:pt>
                <c:pt idx="135">
                  <c:v>637</c:v>
                </c:pt>
                <c:pt idx="136">
                  <c:v>638</c:v>
                </c:pt>
                <c:pt idx="137">
                  <c:v>639</c:v>
                </c:pt>
                <c:pt idx="138">
                  <c:v>640</c:v>
                </c:pt>
                <c:pt idx="139">
                  <c:v>641</c:v>
                </c:pt>
                <c:pt idx="140">
                  <c:v>642</c:v>
                </c:pt>
                <c:pt idx="141">
                  <c:v>643</c:v>
                </c:pt>
                <c:pt idx="142">
                  <c:v>644</c:v>
                </c:pt>
                <c:pt idx="143">
                  <c:v>645</c:v>
                </c:pt>
                <c:pt idx="144">
                  <c:v>646</c:v>
                </c:pt>
                <c:pt idx="145">
                  <c:v>647</c:v>
                </c:pt>
                <c:pt idx="146">
                  <c:v>648</c:v>
                </c:pt>
                <c:pt idx="147">
                  <c:v>649</c:v>
                </c:pt>
                <c:pt idx="148">
                  <c:v>650</c:v>
                </c:pt>
                <c:pt idx="149">
                  <c:v>651</c:v>
                </c:pt>
                <c:pt idx="150">
                  <c:v>652</c:v>
                </c:pt>
                <c:pt idx="151">
                  <c:v>653</c:v>
                </c:pt>
                <c:pt idx="152">
                  <c:v>654</c:v>
                </c:pt>
                <c:pt idx="153">
                  <c:v>655</c:v>
                </c:pt>
                <c:pt idx="154">
                  <c:v>656</c:v>
                </c:pt>
                <c:pt idx="155">
                  <c:v>657</c:v>
                </c:pt>
                <c:pt idx="156">
                  <c:v>658</c:v>
                </c:pt>
                <c:pt idx="157">
                  <c:v>659</c:v>
                </c:pt>
                <c:pt idx="158">
                  <c:v>660</c:v>
                </c:pt>
                <c:pt idx="159">
                  <c:v>661</c:v>
                </c:pt>
                <c:pt idx="160">
                  <c:v>662</c:v>
                </c:pt>
                <c:pt idx="161">
                  <c:v>663</c:v>
                </c:pt>
                <c:pt idx="162">
                  <c:v>664</c:v>
                </c:pt>
                <c:pt idx="163">
                  <c:v>665</c:v>
                </c:pt>
                <c:pt idx="164">
                  <c:v>666</c:v>
                </c:pt>
                <c:pt idx="165">
                  <c:v>667</c:v>
                </c:pt>
                <c:pt idx="166">
                  <c:v>668</c:v>
                </c:pt>
                <c:pt idx="167">
                  <c:v>669</c:v>
                </c:pt>
                <c:pt idx="168">
                  <c:v>670</c:v>
                </c:pt>
                <c:pt idx="169">
                  <c:v>671</c:v>
                </c:pt>
                <c:pt idx="170">
                  <c:v>672</c:v>
                </c:pt>
                <c:pt idx="171">
                  <c:v>673</c:v>
                </c:pt>
                <c:pt idx="172">
                  <c:v>674</c:v>
                </c:pt>
                <c:pt idx="173">
                  <c:v>675</c:v>
                </c:pt>
                <c:pt idx="174">
                  <c:v>676</c:v>
                </c:pt>
                <c:pt idx="175">
                  <c:v>677</c:v>
                </c:pt>
                <c:pt idx="176">
                  <c:v>678</c:v>
                </c:pt>
                <c:pt idx="177">
                  <c:v>679</c:v>
                </c:pt>
                <c:pt idx="178">
                  <c:v>680</c:v>
                </c:pt>
                <c:pt idx="179">
                  <c:v>681</c:v>
                </c:pt>
                <c:pt idx="180">
                  <c:v>682</c:v>
                </c:pt>
                <c:pt idx="181">
                  <c:v>683</c:v>
                </c:pt>
                <c:pt idx="182">
                  <c:v>684</c:v>
                </c:pt>
                <c:pt idx="183">
                  <c:v>685</c:v>
                </c:pt>
                <c:pt idx="184">
                  <c:v>686</c:v>
                </c:pt>
                <c:pt idx="185">
                  <c:v>687</c:v>
                </c:pt>
                <c:pt idx="186">
                  <c:v>688</c:v>
                </c:pt>
                <c:pt idx="187">
                  <c:v>689</c:v>
                </c:pt>
                <c:pt idx="188">
                  <c:v>690</c:v>
                </c:pt>
                <c:pt idx="189">
                  <c:v>691</c:v>
                </c:pt>
                <c:pt idx="190">
                  <c:v>692</c:v>
                </c:pt>
                <c:pt idx="191">
                  <c:v>693</c:v>
                </c:pt>
                <c:pt idx="192">
                  <c:v>694</c:v>
                </c:pt>
                <c:pt idx="193">
                  <c:v>695</c:v>
                </c:pt>
                <c:pt idx="194">
                  <c:v>696</c:v>
                </c:pt>
                <c:pt idx="195">
                  <c:v>697</c:v>
                </c:pt>
                <c:pt idx="196">
                  <c:v>698</c:v>
                </c:pt>
                <c:pt idx="197">
                  <c:v>699</c:v>
                </c:pt>
                <c:pt idx="198">
                  <c:v>700</c:v>
                </c:pt>
                <c:pt idx="199">
                  <c:v>701</c:v>
                </c:pt>
                <c:pt idx="200">
                  <c:v>702</c:v>
                </c:pt>
                <c:pt idx="201">
                  <c:v>703</c:v>
                </c:pt>
                <c:pt idx="202">
                  <c:v>704</c:v>
                </c:pt>
                <c:pt idx="203">
                  <c:v>705</c:v>
                </c:pt>
                <c:pt idx="204">
                  <c:v>706</c:v>
                </c:pt>
                <c:pt idx="205">
                  <c:v>707</c:v>
                </c:pt>
                <c:pt idx="206">
                  <c:v>708</c:v>
                </c:pt>
                <c:pt idx="207">
                  <c:v>709</c:v>
                </c:pt>
                <c:pt idx="208">
                  <c:v>710</c:v>
                </c:pt>
                <c:pt idx="209">
                  <c:v>711</c:v>
                </c:pt>
                <c:pt idx="210">
                  <c:v>712</c:v>
                </c:pt>
                <c:pt idx="211">
                  <c:v>713</c:v>
                </c:pt>
                <c:pt idx="212">
                  <c:v>714</c:v>
                </c:pt>
                <c:pt idx="213">
                  <c:v>715</c:v>
                </c:pt>
                <c:pt idx="214">
                  <c:v>716</c:v>
                </c:pt>
                <c:pt idx="215">
                  <c:v>717</c:v>
                </c:pt>
                <c:pt idx="216">
                  <c:v>718</c:v>
                </c:pt>
                <c:pt idx="217">
                  <c:v>719</c:v>
                </c:pt>
                <c:pt idx="218">
                  <c:v>720</c:v>
                </c:pt>
                <c:pt idx="219">
                  <c:v>721</c:v>
                </c:pt>
                <c:pt idx="220">
                  <c:v>722</c:v>
                </c:pt>
                <c:pt idx="221">
                  <c:v>723</c:v>
                </c:pt>
                <c:pt idx="222">
                  <c:v>724</c:v>
                </c:pt>
                <c:pt idx="223">
                  <c:v>725</c:v>
                </c:pt>
                <c:pt idx="224">
                  <c:v>726</c:v>
                </c:pt>
                <c:pt idx="225">
                  <c:v>727</c:v>
                </c:pt>
                <c:pt idx="226">
                  <c:v>728</c:v>
                </c:pt>
                <c:pt idx="227">
                  <c:v>729</c:v>
                </c:pt>
                <c:pt idx="228">
                  <c:v>730</c:v>
                </c:pt>
                <c:pt idx="229">
                  <c:v>731</c:v>
                </c:pt>
                <c:pt idx="230">
                  <c:v>732</c:v>
                </c:pt>
                <c:pt idx="231">
                  <c:v>733</c:v>
                </c:pt>
                <c:pt idx="232">
                  <c:v>734</c:v>
                </c:pt>
                <c:pt idx="233">
                  <c:v>735</c:v>
                </c:pt>
                <c:pt idx="234">
                  <c:v>736</c:v>
                </c:pt>
                <c:pt idx="235">
                  <c:v>737</c:v>
                </c:pt>
                <c:pt idx="236">
                  <c:v>738</c:v>
                </c:pt>
                <c:pt idx="237">
                  <c:v>739</c:v>
                </c:pt>
                <c:pt idx="238">
                  <c:v>740</c:v>
                </c:pt>
                <c:pt idx="239">
                  <c:v>741</c:v>
                </c:pt>
                <c:pt idx="240">
                  <c:v>742</c:v>
                </c:pt>
                <c:pt idx="241">
                  <c:v>743</c:v>
                </c:pt>
                <c:pt idx="242">
                  <c:v>744</c:v>
                </c:pt>
                <c:pt idx="243">
                  <c:v>745</c:v>
                </c:pt>
              </c:numCache>
            </c:numRef>
          </c:xVal>
          <c:yVal>
            <c:numRef>
              <c:f>Graph!$E$504:$E$745</c:f>
              <c:numCache>
                <c:formatCode>General</c:formatCode>
                <c:ptCount val="242"/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5E-48A8-9E6E-1E83E93E01AA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Graph!$A$503:$A$746</c:f>
              <c:numCache>
                <c:formatCode>General</c:formatCode>
                <c:ptCount val="244"/>
                <c:pt idx="0">
                  <c:v>502</c:v>
                </c:pt>
                <c:pt idx="1">
                  <c:v>503</c:v>
                </c:pt>
                <c:pt idx="2">
                  <c:v>504</c:v>
                </c:pt>
                <c:pt idx="3">
                  <c:v>505</c:v>
                </c:pt>
                <c:pt idx="4">
                  <c:v>506</c:v>
                </c:pt>
                <c:pt idx="5">
                  <c:v>507</c:v>
                </c:pt>
                <c:pt idx="6">
                  <c:v>508</c:v>
                </c:pt>
                <c:pt idx="7">
                  <c:v>509</c:v>
                </c:pt>
                <c:pt idx="8">
                  <c:v>510</c:v>
                </c:pt>
                <c:pt idx="9">
                  <c:v>511</c:v>
                </c:pt>
                <c:pt idx="10">
                  <c:v>512</c:v>
                </c:pt>
                <c:pt idx="11">
                  <c:v>513</c:v>
                </c:pt>
                <c:pt idx="12">
                  <c:v>514</c:v>
                </c:pt>
                <c:pt idx="13">
                  <c:v>515</c:v>
                </c:pt>
                <c:pt idx="14">
                  <c:v>516</c:v>
                </c:pt>
                <c:pt idx="15">
                  <c:v>517</c:v>
                </c:pt>
                <c:pt idx="16">
                  <c:v>518</c:v>
                </c:pt>
                <c:pt idx="17">
                  <c:v>519</c:v>
                </c:pt>
                <c:pt idx="18">
                  <c:v>520</c:v>
                </c:pt>
                <c:pt idx="19">
                  <c:v>521</c:v>
                </c:pt>
                <c:pt idx="20">
                  <c:v>522</c:v>
                </c:pt>
                <c:pt idx="21">
                  <c:v>523</c:v>
                </c:pt>
                <c:pt idx="22">
                  <c:v>524</c:v>
                </c:pt>
                <c:pt idx="23">
                  <c:v>525</c:v>
                </c:pt>
                <c:pt idx="24">
                  <c:v>526</c:v>
                </c:pt>
                <c:pt idx="25">
                  <c:v>527</c:v>
                </c:pt>
                <c:pt idx="26">
                  <c:v>528</c:v>
                </c:pt>
                <c:pt idx="27">
                  <c:v>529</c:v>
                </c:pt>
                <c:pt idx="28">
                  <c:v>530</c:v>
                </c:pt>
                <c:pt idx="29">
                  <c:v>531</c:v>
                </c:pt>
                <c:pt idx="30">
                  <c:v>532</c:v>
                </c:pt>
                <c:pt idx="31">
                  <c:v>533</c:v>
                </c:pt>
                <c:pt idx="32">
                  <c:v>534</c:v>
                </c:pt>
                <c:pt idx="33">
                  <c:v>535</c:v>
                </c:pt>
                <c:pt idx="34">
                  <c:v>536</c:v>
                </c:pt>
                <c:pt idx="35">
                  <c:v>537</c:v>
                </c:pt>
                <c:pt idx="36">
                  <c:v>538</c:v>
                </c:pt>
                <c:pt idx="37">
                  <c:v>539</c:v>
                </c:pt>
                <c:pt idx="38">
                  <c:v>540</c:v>
                </c:pt>
                <c:pt idx="39">
                  <c:v>541</c:v>
                </c:pt>
                <c:pt idx="40">
                  <c:v>542</c:v>
                </c:pt>
                <c:pt idx="41">
                  <c:v>543</c:v>
                </c:pt>
                <c:pt idx="42">
                  <c:v>544</c:v>
                </c:pt>
                <c:pt idx="43">
                  <c:v>545</c:v>
                </c:pt>
                <c:pt idx="44">
                  <c:v>546</c:v>
                </c:pt>
                <c:pt idx="45">
                  <c:v>547</c:v>
                </c:pt>
                <c:pt idx="46">
                  <c:v>548</c:v>
                </c:pt>
                <c:pt idx="47">
                  <c:v>549</c:v>
                </c:pt>
                <c:pt idx="48">
                  <c:v>550</c:v>
                </c:pt>
                <c:pt idx="49">
                  <c:v>551</c:v>
                </c:pt>
                <c:pt idx="50">
                  <c:v>552</c:v>
                </c:pt>
                <c:pt idx="51">
                  <c:v>553</c:v>
                </c:pt>
                <c:pt idx="52">
                  <c:v>554</c:v>
                </c:pt>
                <c:pt idx="53">
                  <c:v>555</c:v>
                </c:pt>
                <c:pt idx="54">
                  <c:v>556</c:v>
                </c:pt>
                <c:pt idx="55">
                  <c:v>557</c:v>
                </c:pt>
                <c:pt idx="56">
                  <c:v>558</c:v>
                </c:pt>
                <c:pt idx="57">
                  <c:v>559</c:v>
                </c:pt>
                <c:pt idx="58">
                  <c:v>560</c:v>
                </c:pt>
                <c:pt idx="59">
                  <c:v>561</c:v>
                </c:pt>
                <c:pt idx="60">
                  <c:v>562</c:v>
                </c:pt>
                <c:pt idx="61">
                  <c:v>563</c:v>
                </c:pt>
                <c:pt idx="62">
                  <c:v>564</c:v>
                </c:pt>
                <c:pt idx="63">
                  <c:v>565</c:v>
                </c:pt>
                <c:pt idx="64">
                  <c:v>566</c:v>
                </c:pt>
                <c:pt idx="65">
                  <c:v>567</c:v>
                </c:pt>
                <c:pt idx="66">
                  <c:v>568</c:v>
                </c:pt>
                <c:pt idx="67">
                  <c:v>569</c:v>
                </c:pt>
                <c:pt idx="68">
                  <c:v>570</c:v>
                </c:pt>
                <c:pt idx="69">
                  <c:v>571</c:v>
                </c:pt>
                <c:pt idx="70">
                  <c:v>572</c:v>
                </c:pt>
                <c:pt idx="71">
                  <c:v>573</c:v>
                </c:pt>
                <c:pt idx="72">
                  <c:v>574</c:v>
                </c:pt>
                <c:pt idx="73">
                  <c:v>575</c:v>
                </c:pt>
                <c:pt idx="74">
                  <c:v>576</c:v>
                </c:pt>
                <c:pt idx="75">
                  <c:v>577</c:v>
                </c:pt>
                <c:pt idx="76">
                  <c:v>578</c:v>
                </c:pt>
                <c:pt idx="77">
                  <c:v>579</c:v>
                </c:pt>
                <c:pt idx="78">
                  <c:v>580</c:v>
                </c:pt>
                <c:pt idx="79">
                  <c:v>581</c:v>
                </c:pt>
                <c:pt idx="80">
                  <c:v>582</c:v>
                </c:pt>
                <c:pt idx="81">
                  <c:v>583</c:v>
                </c:pt>
                <c:pt idx="82">
                  <c:v>584</c:v>
                </c:pt>
                <c:pt idx="83">
                  <c:v>585</c:v>
                </c:pt>
                <c:pt idx="84">
                  <c:v>586</c:v>
                </c:pt>
                <c:pt idx="85">
                  <c:v>587</c:v>
                </c:pt>
                <c:pt idx="86">
                  <c:v>588</c:v>
                </c:pt>
                <c:pt idx="87">
                  <c:v>589</c:v>
                </c:pt>
                <c:pt idx="88">
                  <c:v>590</c:v>
                </c:pt>
                <c:pt idx="89">
                  <c:v>591</c:v>
                </c:pt>
                <c:pt idx="90">
                  <c:v>592</c:v>
                </c:pt>
                <c:pt idx="91">
                  <c:v>593</c:v>
                </c:pt>
                <c:pt idx="92">
                  <c:v>594</c:v>
                </c:pt>
                <c:pt idx="93">
                  <c:v>595</c:v>
                </c:pt>
                <c:pt idx="94">
                  <c:v>596</c:v>
                </c:pt>
                <c:pt idx="95">
                  <c:v>597</c:v>
                </c:pt>
                <c:pt idx="96">
                  <c:v>598</c:v>
                </c:pt>
                <c:pt idx="97">
                  <c:v>599</c:v>
                </c:pt>
                <c:pt idx="98">
                  <c:v>600</c:v>
                </c:pt>
                <c:pt idx="99">
                  <c:v>601</c:v>
                </c:pt>
                <c:pt idx="100">
                  <c:v>602</c:v>
                </c:pt>
                <c:pt idx="101">
                  <c:v>603</c:v>
                </c:pt>
                <c:pt idx="102">
                  <c:v>604</c:v>
                </c:pt>
                <c:pt idx="103">
                  <c:v>605</c:v>
                </c:pt>
                <c:pt idx="104">
                  <c:v>606</c:v>
                </c:pt>
                <c:pt idx="105">
                  <c:v>607</c:v>
                </c:pt>
                <c:pt idx="106">
                  <c:v>608</c:v>
                </c:pt>
                <c:pt idx="107">
                  <c:v>609</c:v>
                </c:pt>
                <c:pt idx="108">
                  <c:v>610</c:v>
                </c:pt>
                <c:pt idx="109">
                  <c:v>611</c:v>
                </c:pt>
                <c:pt idx="110">
                  <c:v>612</c:v>
                </c:pt>
                <c:pt idx="111">
                  <c:v>613</c:v>
                </c:pt>
                <c:pt idx="112">
                  <c:v>614</c:v>
                </c:pt>
                <c:pt idx="113">
                  <c:v>615</c:v>
                </c:pt>
                <c:pt idx="114">
                  <c:v>616</c:v>
                </c:pt>
                <c:pt idx="115">
                  <c:v>617</c:v>
                </c:pt>
                <c:pt idx="116">
                  <c:v>618</c:v>
                </c:pt>
                <c:pt idx="117">
                  <c:v>619</c:v>
                </c:pt>
                <c:pt idx="118">
                  <c:v>620</c:v>
                </c:pt>
                <c:pt idx="119">
                  <c:v>621</c:v>
                </c:pt>
                <c:pt idx="120">
                  <c:v>622</c:v>
                </c:pt>
                <c:pt idx="121">
                  <c:v>623</c:v>
                </c:pt>
                <c:pt idx="122">
                  <c:v>624</c:v>
                </c:pt>
                <c:pt idx="123">
                  <c:v>625</c:v>
                </c:pt>
                <c:pt idx="124">
                  <c:v>626</c:v>
                </c:pt>
                <c:pt idx="125">
                  <c:v>627</c:v>
                </c:pt>
                <c:pt idx="126">
                  <c:v>628</c:v>
                </c:pt>
                <c:pt idx="127">
                  <c:v>629</c:v>
                </c:pt>
                <c:pt idx="128">
                  <c:v>630</c:v>
                </c:pt>
                <c:pt idx="129">
                  <c:v>631</c:v>
                </c:pt>
                <c:pt idx="130">
                  <c:v>632</c:v>
                </c:pt>
                <c:pt idx="131">
                  <c:v>633</c:v>
                </c:pt>
                <c:pt idx="132">
                  <c:v>634</c:v>
                </c:pt>
                <c:pt idx="133">
                  <c:v>635</c:v>
                </c:pt>
                <c:pt idx="134">
                  <c:v>636</c:v>
                </c:pt>
                <c:pt idx="135">
                  <c:v>637</c:v>
                </c:pt>
                <c:pt idx="136">
                  <c:v>638</c:v>
                </c:pt>
                <c:pt idx="137">
                  <c:v>639</c:v>
                </c:pt>
                <c:pt idx="138">
                  <c:v>640</c:v>
                </c:pt>
                <c:pt idx="139">
                  <c:v>641</c:v>
                </c:pt>
                <c:pt idx="140">
                  <c:v>642</c:v>
                </c:pt>
                <c:pt idx="141">
                  <c:v>643</c:v>
                </c:pt>
                <c:pt idx="142">
                  <c:v>644</c:v>
                </c:pt>
                <c:pt idx="143">
                  <c:v>645</c:v>
                </c:pt>
                <c:pt idx="144">
                  <c:v>646</c:v>
                </c:pt>
                <c:pt idx="145">
                  <c:v>647</c:v>
                </c:pt>
                <c:pt idx="146">
                  <c:v>648</c:v>
                </c:pt>
                <c:pt idx="147">
                  <c:v>649</c:v>
                </c:pt>
                <c:pt idx="148">
                  <c:v>650</c:v>
                </c:pt>
                <c:pt idx="149">
                  <c:v>651</c:v>
                </c:pt>
                <c:pt idx="150">
                  <c:v>652</c:v>
                </c:pt>
                <c:pt idx="151">
                  <c:v>653</c:v>
                </c:pt>
                <c:pt idx="152">
                  <c:v>654</c:v>
                </c:pt>
                <c:pt idx="153">
                  <c:v>655</c:v>
                </c:pt>
                <c:pt idx="154">
                  <c:v>656</c:v>
                </c:pt>
                <c:pt idx="155">
                  <c:v>657</c:v>
                </c:pt>
                <c:pt idx="156">
                  <c:v>658</c:v>
                </c:pt>
                <c:pt idx="157">
                  <c:v>659</c:v>
                </c:pt>
                <c:pt idx="158">
                  <c:v>660</c:v>
                </c:pt>
                <c:pt idx="159">
                  <c:v>661</c:v>
                </c:pt>
                <c:pt idx="160">
                  <c:v>662</c:v>
                </c:pt>
                <c:pt idx="161">
                  <c:v>663</c:v>
                </c:pt>
                <c:pt idx="162">
                  <c:v>664</c:v>
                </c:pt>
                <c:pt idx="163">
                  <c:v>665</c:v>
                </c:pt>
                <c:pt idx="164">
                  <c:v>666</c:v>
                </c:pt>
                <c:pt idx="165">
                  <c:v>667</c:v>
                </c:pt>
                <c:pt idx="166">
                  <c:v>668</c:v>
                </c:pt>
                <c:pt idx="167">
                  <c:v>669</c:v>
                </c:pt>
                <c:pt idx="168">
                  <c:v>670</c:v>
                </c:pt>
                <c:pt idx="169">
                  <c:v>671</c:v>
                </c:pt>
                <c:pt idx="170">
                  <c:v>672</c:v>
                </c:pt>
                <c:pt idx="171">
                  <c:v>673</c:v>
                </c:pt>
                <c:pt idx="172">
                  <c:v>674</c:v>
                </c:pt>
                <c:pt idx="173">
                  <c:v>675</c:v>
                </c:pt>
                <c:pt idx="174">
                  <c:v>676</c:v>
                </c:pt>
                <c:pt idx="175">
                  <c:v>677</c:v>
                </c:pt>
                <c:pt idx="176">
                  <c:v>678</c:v>
                </c:pt>
                <c:pt idx="177">
                  <c:v>679</c:v>
                </c:pt>
                <c:pt idx="178">
                  <c:v>680</c:v>
                </c:pt>
                <c:pt idx="179">
                  <c:v>681</c:v>
                </c:pt>
                <c:pt idx="180">
                  <c:v>682</c:v>
                </c:pt>
                <c:pt idx="181">
                  <c:v>683</c:v>
                </c:pt>
                <c:pt idx="182">
                  <c:v>684</c:v>
                </c:pt>
                <c:pt idx="183">
                  <c:v>685</c:v>
                </c:pt>
                <c:pt idx="184">
                  <c:v>686</c:v>
                </c:pt>
                <c:pt idx="185">
                  <c:v>687</c:v>
                </c:pt>
                <c:pt idx="186">
                  <c:v>688</c:v>
                </c:pt>
                <c:pt idx="187">
                  <c:v>689</c:v>
                </c:pt>
                <c:pt idx="188">
                  <c:v>690</c:v>
                </c:pt>
                <c:pt idx="189">
                  <c:v>691</c:v>
                </c:pt>
                <c:pt idx="190">
                  <c:v>692</c:v>
                </c:pt>
                <c:pt idx="191">
                  <c:v>693</c:v>
                </c:pt>
                <c:pt idx="192">
                  <c:v>694</c:v>
                </c:pt>
                <c:pt idx="193">
                  <c:v>695</c:v>
                </c:pt>
                <c:pt idx="194">
                  <c:v>696</c:v>
                </c:pt>
                <c:pt idx="195">
                  <c:v>697</c:v>
                </c:pt>
                <c:pt idx="196">
                  <c:v>698</c:v>
                </c:pt>
                <c:pt idx="197">
                  <c:v>699</c:v>
                </c:pt>
                <c:pt idx="198">
                  <c:v>700</c:v>
                </c:pt>
                <c:pt idx="199">
                  <c:v>701</c:v>
                </c:pt>
                <c:pt idx="200">
                  <c:v>702</c:v>
                </c:pt>
                <c:pt idx="201">
                  <c:v>703</c:v>
                </c:pt>
                <c:pt idx="202">
                  <c:v>704</c:v>
                </c:pt>
                <c:pt idx="203">
                  <c:v>705</c:v>
                </c:pt>
                <c:pt idx="204">
                  <c:v>706</c:v>
                </c:pt>
                <c:pt idx="205">
                  <c:v>707</c:v>
                </c:pt>
                <c:pt idx="206">
                  <c:v>708</c:v>
                </c:pt>
                <c:pt idx="207">
                  <c:v>709</c:v>
                </c:pt>
                <c:pt idx="208">
                  <c:v>710</c:v>
                </c:pt>
                <c:pt idx="209">
                  <c:v>711</c:v>
                </c:pt>
                <c:pt idx="210">
                  <c:v>712</c:v>
                </c:pt>
                <c:pt idx="211">
                  <c:v>713</c:v>
                </c:pt>
                <c:pt idx="212">
                  <c:v>714</c:v>
                </c:pt>
                <c:pt idx="213">
                  <c:v>715</c:v>
                </c:pt>
                <c:pt idx="214">
                  <c:v>716</c:v>
                </c:pt>
                <c:pt idx="215">
                  <c:v>717</c:v>
                </c:pt>
                <c:pt idx="216">
                  <c:v>718</c:v>
                </c:pt>
                <c:pt idx="217">
                  <c:v>719</c:v>
                </c:pt>
                <c:pt idx="218">
                  <c:v>720</c:v>
                </c:pt>
                <c:pt idx="219">
                  <c:v>721</c:v>
                </c:pt>
                <c:pt idx="220">
                  <c:v>722</c:v>
                </c:pt>
                <c:pt idx="221">
                  <c:v>723</c:v>
                </c:pt>
                <c:pt idx="222">
                  <c:v>724</c:v>
                </c:pt>
                <c:pt idx="223">
                  <c:v>725</c:v>
                </c:pt>
                <c:pt idx="224">
                  <c:v>726</c:v>
                </c:pt>
                <c:pt idx="225">
                  <c:v>727</c:v>
                </c:pt>
                <c:pt idx="226">
                  <c:v>728</c:v>
                </c:pt>
                <c:pt idx="227">
                  <c:v>729</c:v>
                </c:pt>
                <c:pt idx="228">
                  <c:v>730</c:v>
                </c:pt>
                <c:pt idx="229">
                  <c:v>731</c:v>
                </c:pt>
                <c:pt idx="230">
                  <c:v>732</c:v>
                </c:pt>
                <c:pt idx="231">
                  <c:v>733</c:v>
                </c:pt>
                <c:pt idx="232">
                  <c:v>734</c:v>
                </c:pt>
                <c:pt idx="233">
                  <c:v>735</c:v>
                </c:pt>
                <c:pt idx="234">
                  <c:v>736</c:v>
                </c:pt>
                <c:pt idx="235">
                  <c:v>737</c:v>
                </c:pt>
                <c:pt idx="236">
                  <c:v>738</c:v>
                </c:pt>
                <c:pt idx="237">
                  <c:v>739</c:v>
                </c:pt>
                <c:pt idx="238">
                  <c:v>740</c:v>
                </c:pt>
                <c:pt idx="239">
                  <c:v>741</c:v>
                </c:pt>
                <c:pt idx="240">
                  <c:v>742</c:v>
                </c:pt>
                <c:pt idx="241">
                  <c:v>743</c:v>
                </c:pt>
                <c:pt idx="242">
                  <c:v>744</c:v>
                </c:pt>
                <c:pt idx="243">
                  <c:v>745</c:v>
                </c:pt>
              </c:numCache>
            </c:numRef>
          </c:xVal>
          <c:yVal>
            <c:numRef>
              <c:f>Graph!$G$504:$G$745</c:f>
              <c:numCache>
                <c:formatCode>General</c:formatCode>
                <c:ptCount val="24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5E-48A8-9E6E-1E83E93E01AA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Graph!$A$503:$A$746</c:f>
              <c:numCache>
                <c:formatCode>General</c:formatCode>
                <c:ptCount val="244"/>
                <c:pt idx="0">
                  <c:v>502</c:v>
                </c:pt>
                <c:pt idx="1">
                  <c:v>503</c:v>
                </c:pt>
                <c:pt idx="2">
                  <c:v>504</c:v>
                </c:pt>
                <c:pt idx="3">
                  <c:v>505</c:v>
                </c:pt>
                <c:pt idx="4">
                  <c:v>506</c:v>
                </c:pt>
                <c:pt idx="5">
                  <c:v>507</c:v>
                </c:pt>
                <c:pt idx="6">
                  <c:v>508</c:v>
                </c:pt>
                <c:pt idx="7">
                  <c:v>509</c:v>
                </c:pt>
                <c:pt idx="8">
                  <c:v>510</c:v>
                </c:pt>
                <c:pt idx="9">
                  <c:v>511</c:v>
                </c:pt>
                <c:pt idx="10">
                  <c:v>512</c:v>
                </c:pt>
                <c:pt idx="11">
                  <c:v>513</c:v>
                </c:pt>
                <c:pt idx="12">
                  <c:v>514</c:v>
                </c:pt>
                <c:pt idx="13">
                  <c:v>515</c:v>
                </c:pt>
                <c:pt idx="14">
                  <c:v>516</c:v>
                </c:pt>
                <c:pt idx="15">
                  <c:v>517</c:v>
                </c:pt>
                <c:pt idx="16">
                  <c:v>518</c:v>
                </c:pt>
                <c:pt idx="17">
                  <c:v>519</c:v>
                </c:pt>
                <c:pt idx="18">
                  <c:v>520</c:v>
                </c:pt>
                <c:pt idx="19">
                  <c:v>521</c:v>
                </c:pt>
                <c:pt idx="20">
                  <c:v>522</c:v>
                </c:pt>
                <c:pt idx="21">
                  <c:v>523</c:v>
                </c:pt>
                <c:pt idx="22">
                  <c:v>524</c:v>
                </c:pt>
                <c:pt idx="23">
                  <c:v>525</c:v>
                </c:pt>
                <c:pt idx="24">
                  <c:v>526</c:v>
                </c:pt>
                <c:pt idx="25">
                  <c:v>527</c:v>
                </c:pt>
                <c:pt idx="26">
                  <c:v>528</c:v>
                </c:pt>
                <c:pt idx="27">
                  <c:v>529</c:v>
                </c:pt>
                <c:pt idx="28">
                  <c:v>530</c:v>
                </c:pt>
                <c:pt idx="29">
                  <c:v>531</c:v>
                </c:pt>
                <c:pt idx="30">
                  <c:v>532</c:v>
                </c:pt>
                <c:pt idx="31">
                  <c:v>533</c:v>
                </c:pt>
                <c:pt idx="32">
                  <c:v>534</c:v>
                </c:pt>
                <c:pt idx="33">
                  <c:v>535</c:v>
                </c:pt>
                <c:pt idx="34">
                  <c:v>536</c:v>
                </c:pt>
                <c:pt idx="35">
                  <c:v>537</c:v>
                </c:pt>
                <c:pt idx="36">
                  <c:v>538</c:v>
                </c:pt>
                <c:pt idx="37">
                  <c:v>539</c:v>
                </c:pt>
                <c:pt idx="38">
                  <c:v>540</c:v>
                </c:pt>
                <c:pt idx="39">
                  <c:v>541</c:v>
                </c:pt>
                <c:pt idx="40">
                  <c:v>542</c:v>
                </c:pt>
                <c:pt idx="41">
                  <c:v>543</c:v>
                </c:pt>
                <c:pt idx="42">
                  <c:v>544</c:v>
                </c:pt>
                <c:pt idx="43">
                  <c:v>545</c:v>
                </c:pt>
                <c:pt idx="44">
                  <c:v>546</c:v>
                </c:pt>
                <c:pt idx="45">
                  <c:v>547</c:v>
                </c:pt>
                <c:pt idx="46">
                  <c:v>548</c:v>
                </c:pt>
                <c:pt idx="47">
                  <c:v>549</c:v>
                </c:pt>
                <c:pt idx="48">
                  <c:v>550</c:v>
                </c:pt>
                <c:pt idx="49">
                  <c:v>551</c:v>
                </c:pt>
                <c:pt idx="50">
                  <c:v>552</c:v>
                </c:pt>
                <c:pt idx="51">
                  <c:v>553</c:v>
                </c:pt>
                <c:pt idx="52">
                  <c:v>554</c:v>
                </c:pt>
                <c:pt idx="53">
                  <c:v>555</c:v>
                </c:pt>
                <c:pt idx="54">
                  <c:v>556</c:v>
                </c:pt>
                <c:pt idx="55">
                  <c:v>557</c:v>
                </c:pt>
                <c:pt idx="56">
                  <c:v>558</c:v>
                </c:pt>
                <c:pt idx="57">
                  <c:v>559</c:v>
                </c:pt>
                <c:pt idx="58">
                  <c:v>560</c:v>
                </c:pt>
                <c:pt idx="59">
                  <c:v>561</c:v>
                </c:pt>
                <c:pt idx="60">
                  <c:v>562</c:v>
                </c:pt>
                <c:pt idx="61">
                  <c:v>563</c:v>
                </c:pt>
                <c:pt idx="62">
                  <c:v>564</c:v>
                </c:pt>
                <c:pt idx="63">
                  <c:v>565</c:v>
                </c:pt>
                <c:pt idx="64">
                  <c:v>566</c:v>
                </c:pt>
                <c:pt idx="65">
                  <c:v>567</c:v>
                </c:pt>
                <c:pt idx="66">
                  <c:v>568</c:v>
                </c:pt>
                <c:pt idx="67">
                  <c:v>569</c:v>
                </c:pt>
                <c:pt idx="68">
                  <c:v>570</c:v>
                </c:pt>
                <c:pt idx="69">
                  <c:v>571</c:v>
                </c:pt>
                <c:pt idx="70">
                  <c:v>572</c:v>
                </c:pt>
                <c:pt idx="71">
                  <c:v>573</c:v>
                </c:pt>
                <c:pt idx="72">
                  <c:v>574</c:v>
                </c:pt>
                <c:pt idx="73">
                  <c:v>575</c:v>
                </c:pt>
                <c:pt idx="74">
                  <c:v>576</c:v>
                </c:pt>
                <c:pt idx="75">
                  <c:v>577</c:v>
                </c:pt>
                <c:pt idx="76">
                  <c:v>578</c:v>
                </c:pt>
                <c:pt idx="77">
                  <c:v>579</c:v>
                </c:pt>
                <c:pt idx="78">
                  <c:v>580</c:v>
                </c:pt>
                <c:pt idx="79">
                  <c:v>581</c:v>
                </c:pt>
                <c:pt idx="80">
                  <c:v>582</c:v>
                </c:pt>
                <c:pt idx="81">
                  <c:v>583</c:v>
                </c:pt>
                <c:pt idx="82">
                  <c:v>584</c:v>
                </c:pt>
                <c:pt idx="83">
                  <c:v>585</c:v>
                </c:pt>
                <c:pt idx="84">
                  <c:v>586</c:v>
                </c:pt>
                <c:pt idx="85">
                  <c:v>587</c:v>
                </c:pt>
                <c:pt idx="86">
                  <c:v>588</c:v>
                </c:pt>
                <c:pt idx="87">
                  <c:v>589</c:v>
                </c:pt>
                <c:pt idx="88">
                  <c:v>590</c:v>
                </c:pt>
                <c:pt idx="89">
                  <c:v>591</c:v>
                </c:pt>
                <c:pt idx="90">
                  <c:v>592</c:v>
                </c:pt>
                <c:pt idx="91">
                  <c:v>593</c:v>
                </c:pt>
                <c:pt idx="92">
                  <c:v>594</c:v>
                </c:pt>
                <c:pt idx="93">
                  <c:v>595</c:v>
                </c:pt>
                <c:pt idx="94">
                  <c:v>596</c:v>
                </c:pt>
                <c:pt idx="95">
                  <c:v>597</c:v>
                </c:pt>
                <c:pt idx="96">
                  <c:v>598</c:v>
                </c:pt>
                <c:pt idx="97">
                  <c:v>599</c:v>
                </c:pt>
                <c:pt idx="98">
                  <c:v>600</c:v>
                </c:pt>
                <c:pt idx="99">
                  <c:v>601</c:v>
                </c:pt>
                <c:pt idx="100">
                  <c:v>602</c:v>
                </c:pt>
                <c:pt idx="101">
                  <c:v>603</c:v>
                </c:pt>
                <c:pt idx="102">
                  <c:v>604</c:v>
                </c:pt>
                <c:pt idx="103">
                  <c:v>605</c:v>
                </c:pt>
                <c:pt idx="104">
                  <c:v>606</c:v>
                </c:pt>
                <c:pt idx="105">
                  <c:v>607</c:v>
                </c:pt>
                <c:pt idx="106">
                  <c:v>608</c:v>
                </c:pt>
                <c:pt idx="107">
                  <c:v>609</c:v>
                </c:pt>
                <c:pt idx="108">
                  <c:v>610</c:v>
                </c:pt>
                <c:pt idx="109">
                  <c:v>611</c:v>
                </c:pt>
                <c:pt idx="110">
                  <c:v>612</c:v>
                </c:pt>
                <c:pt idx="111">
                  <c:v>613</c:v>
                </c:pt>
                <c:pt idx="112">
                  <c:v>614</c:v>
                </c:pt>
                <c:pt idx="113">
                  <c:v>615</c:v>
                </c:pt>
                <c:pt idx="114">
                  <c:v>616</c:v>
                </c:pt>
                <c:pt idx="115">
                  <c:v>617</c:v>
                </c:pt>
                <c:pt idx="116">
                  <c:v>618</c:v>
                </c:pt>
                <c:pt idx="117">
                  <c:v>619</c:v>
                </c:pt>
                <c:pt idx="118">
                  <c:v>620</c:v>
                </c:pt>
                <c:pt idx="119">
                  <c:v>621</c:v>
                </c:pt>
                <c:pt idx="120">
                  <c:v>622</c:v>
                </c:pt>
                <c:pt idx="121">
                  <c:v>623</c:v>
                </c:pt>
                <c:pt idx="122">
                  <c:v>624</c:v>
                </c:pt>
                <c:pt idx="123">
                  <c:v>625</c:v>
                </c:pt>
                <c:pt idx="124">
                  <c:v>626</c:v>
                </c:pt>
                <c:pt idx="125">
                  <c:v>627</c:v>
                </c:pt>
                <c:pt idx="126">
                  <c:v>628</c:v>
                </c:pt>
                <c:pt idx="127">
                  <c:v>629</c:v>
                </c:pt>
                <c:pt idx="128">
                  <c:v>630</c:v>
                </c:pt>
                <c:pt idx="129">
                  <c:v>631</c:v>
                </c:pt>
                <c:pt idx="130">
                  <c:v>632</c:v>
                </c:pt>
                <c:pt idx="131">
                  <c:v>633</c:v>
                </c:pt>
                <c:pt idx="132">
                  <c:v>634</c:v>
                </c:pt>
                <c:pt idx="133">
                  <c:v>635</c:v>
                </c:pt>
                <c:pt idx="134">
                  <c:v>636</c:v>
                </c:pt>
                <c:pt idx="135">
                  <c:v>637</c:v>
                </c:pt>
                <c:pt idx="136">
                  <c:v>638</c:v>
                </c:pt>
                <c:pt idx="137">
                  <c:v>639</c:v>
                </c:pt>
                <c:pt idx="138">
                  <c:v>640</c:v>
                </c:pt>
                <c:pt idx="139">
                  <c:v>641</c:v>
                </c:pt>
                <c:pt idx="140">
                  <c:v>642</c:v>
                </c:pt>
                <c:pt idx="141">
                  <c:v>643</c:v>
                </c:pt>
                <c:pt idx="142">
                  <c:v>644</c:v>
                </c:pt>
                <c:pt idx="143">
                  <c:v>645</c:v>
                </c:pt>
                <c:pt idx="144">
                  <c:v>646</c:v>
                </c:pt>
                <c:pt idx="145">
                  <c:v>647</c:v>
                </c:pt>
                <c:pt idx="146">
                  <c:v>648</c:v>
                </c:pt>
                <c:pt idx="147">
                  <c:v>649</c:v>
                </c:pt>
                <c:pt idx="148">
                  <c:v>650</c:v>
                </c:pt>
                <c:pt idx="149">
                  <c:v>651</c:v>
                </c:pt>
                <c:pt idx="150">
                  <c:v>652</c:v>
                </c:pt>
                <c:pt idx="151">
                  <c:v>653</c:v>
                </c:pt>
                <c:pt idx="152">
                  <c:v>654</c:v>
                </c:pt>
                <c:pt idx="153">
                  <c:v>655</c:v>
                </c:pt>
                <c:pt idx="154">
                  <c:v>656</c:v>
                </c:pt>
                <c:pt idx="155">
                  <c:v>657</c:v>
                </c:pt>
                <c:pt idx="156">
                  <c:v>658</c:v>
                </c:pt>
                <c:pt idx="157">
                  <c:v>659</c:v>
                </c:pt>
                <c:pt idx="158">
                  <c:v>660</c:v>
                </c:pt>
                <c:pt idx="159">
                  <c:v>661</c:v>
                </c:pt>
                <c:pt idx="160">
                  <c:v>662</c:v>
                </c:pt>
                <c:pt idx="161">
                  <c:v>663</c:v>
                </c:pt>
                <c:pt idx="162">
                  <c:v>664</c:v>
                </c:pt>
                <c:pt idx="163">
                  <c:v>665</c:v>
                </c:pt>
                <c:pt idx="164">
                  <c:v>666</c:v>
                </c:pt>
                <c:pt idx="165">
                  <c:v>667</c:v>
                </c:pt>
                <c:pt idx="166">
                  <c:v>668</c:v>
                </c:pt>
                <c:pt idx="167">
                  <c:v>669</c:v>
                </c:pt>
                <c:pt idx="168">
                  <c:v>670</c:v>
                </c:pt>
                <c:pt idx="169">
                  <c:v>671</c:v>
                </c:pt>
                <c:pt idx="170">
                  <c:v>672</c:v>
                </c:pt>
                <c:pt idx="171">
                  <c:v>673</c:v>
                </c:pt>
                <c:pt idx="172">
                  <c:v>674</c:v>
                </c:pt>
                <c:pt idx="173">
                  <c:v>675</c:v>
                </c:pt>
                <c:pt idx="174">
                  <c:v>676</c:v>
                </c:pt>
                <c:pt idx="175">
                  <c:v>677</c:v>
                </c:pt>
                <c:pt idx="176">
                  <c:v>678</c:v>
                </c:pt>
                <c:pt idx="177">
                  <c:v>679</c:v>
                </c:pt>
                <c:pt idx="178">
                  <c:v>680</c:v>
                </c:pt>
                <c:pt idx="179">
                  <c:v>681</c:v>
                </c:pt>
                <c:pt idx="180">
                  <c:v>682</c:v>
                </c:pt>
                <c:pt idx="181">
                  <c:v>683</c:v>
                </c:pt>
                <c:pt idx="182">
                  <c:v>684</c:v>
                </c:pt>
                <c:pt idx="183">
                  <c:v>685</c:v>
                </c:pt>
                <c:pt idx="184">
                  <c:v>686</c:v>
                </c:pt>
                <c:pt idx="185">
                  <c:v>687</c:v>
                </c:pt>
                <c:pt idx="186">
                  <c:v>688</c:v>
                </c:pt>
                <c:pt idx="187">
                  <c:v>689</c:v>
                </c:pt>
                <c:pt idx="188">
                  <c:v>690</c:v>
                </c:pt>
                <c:pt idx="189">
                  <c:v>691</c:v>
                </c:pt>
                <c:pt idx="190">
                  <c:v>692</c:v>
                </c:pt>
                <c:pt idx="191">
                  <c:v>693</c:v>
                </c:pt>
                <c:pt idx="192">
                  <c:v>694</c:v>
                </c:pt>
                <c:pt idx="193">
                  <c:v>695</c:v>
                </c:pt>
                <c:pt idx="194">
                  <c:v>696</c:v>
                </c:pt>
                <c:pt idx="195">
                  <c:v>697</c:v>
                </c:pt>
                <c:pt idx="196">
                  <c:v>698</c:v>
                </c:pt>
                <c:pt idx="197">
                  <c:v>699</c:v>
                </c:pt>
                <c:pt idx="198">
                  <c:v>700</c:v>
                </c:pt>
                <c:pt idx="199">
                  <c:v>701</c:v>
                </c:pt>
                <c:pt idx="200">
                  <c:v>702</c:v>
                </c:pt>
                <c:pt idx="201">
                  <c:v>703</c:v>
                </c:pt>
                <c:pt idx="202">
                  <c:v>704</c:v>
                </c:pt>
                <c:pt idx="203">
                  <c:v>705</c:v>
                </c:pt>
                <c:pt idx="204">
                  <c:v>706</c:v>
                </c:pt>
                <c:pt idx="205">
                  <c:v>707</c:v>
                </c:pt>
                <c:pt idx="206">
                  <c:v>708</c:v>
                </c:pt>
                <c:pt idx="207">
                  <c:v>709</c:v>
                </c:pt>
                <c:pt idx="208">
                  <c:v>710</c:v>
                </c:pt>
                <c:pt idx="209">
                  <c:v>711</c:v>
                </c:pt>
                <c:pt idx="210">
                  <c:v>712</c:v>
                </c:pt>
                <c:pt idx="211">
                  <c:v>713</c:v>
                </c:pt>
                <c:pt idx="212">
                  <c:v>714</c:v>
                </c:pt>
                <c:pt idx="213">
                  <c:v>715</c:v>
                </c:pt>
                <c:pt idx="214">
                  <c:v>716</c:v>
                </c:pt>
                <c:pt idx="215">
                  <c:v>717</c:v>
                </c:pt>
                <c:pt idx="216">
                  <c:v>718</c:v>
                </c:pt>
                <c:pt idx="217">
                  <c:v>719</c:v>
                </c:pt>
                <c:pt idx="218">
                  <c:v>720</c:v>
                </c:pt>
                <c:pt idx="219">
                  <c:v>721</c:v>
                </c:pt>
                <c:pt idx="220">
                  <c:v>722</c:v>
                </c:pt>
                <c:pt idx="221">
                  <c:v>723</c:v>
                </c:pt>
                <c:pt idx="222">
                  <c:v>724</c:v>
                </c:pt>
                <c:pt idx="223">
                  <c:v>725</c:v>
                </c:pt>
                <c:pt idx="224">
                  <c:v>726</c:v>
                </c:pt>
                <c:pt idx="225">
                  <c:v>727</c:v>
                </c:pt>
                <c:pt idx="226">
                  <c:v>728</c:v>
                </c:pt>
                <c:pt idx="227">
                  <c:v>729</c:v>
                </c:pt>
                <c:pt idx="228">
                  <c:v>730</c:v>
                </c:pt>
                <c:pt idx="229">
                  <c:v>731</c:v>
                </c:pt>
                <c:pt idx="230">
                  <c:v>732</c:v>
                </c:pt>
                <c:pt idx="231">
                  <c:v>733</c:v>
                </c:pt>
                <c:pt idx="232">
                  <c:v>734</c:v>
                </c:pt>
                <c:pt idx="233">
                  <c:v>735</c:v>
                </c:pt>
                <c:pt idx="234">
                  <c:v>736</c:v>
                </c:pt>
                <c:pt idx="235">
                  <c:v>737</c:v>
                </c:pt>
                <c:pt idx="236">
                  <c:v>738</c:v>
                </c:pt>
                <c:pt idx="237">
                  <c:v>739</c:v>
                </c:pt>
                <c:pt idx="238">
                  <c:v>740</c:v>
                </c:pt>
                <c:pt idx="239">
                  <c:v>741</c:v>
                </c:pt>
                <c:pt idx="240">
                  <c:v>742</c:v>
                </c:pt>
                <c:pt idx="241">
                  <c:v>743</c:v>
                </c:pt>
                <c:pt idx="242">
                  <c:v>744</c:v>
                </c:pt>
                <c:pt idx="243">
                  <c:v>745</c:v>
                </c:pt>
              </c:numCache>
            </c:numRef>
          </c:xVal>
          <c:yVal>
            <c:numRef>
              <c:f>Graph!$H$504:$H$745</c:f>
              <c:numCache>
                <c:formatCode>General</c:formatCode>
                <c:ptCount val="24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5E-48A8-9E6E-1E83E93E0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187887"/>
        <c:axId val="504185487"/>
      </c:scatterChart>
      <c:valAx>
        <c:axId val="504187887"/>
        <c:scaling>
          <c:orientation val="minMax"/>
          <c:max val="745"/>
          <c:min val="502"/>
        </c:scaling>
        <c:delete val="0"/>
        <c:axPos val="b"/>
        <c:numFmt formatCode="General" sourceLinked="1"/>
        <c:majorTickMark val="out"/>
        <c:minorTickMark val="none"/>
        <c:tickLblPos val="nextTo"/>
        <c:crossAx val="504185487"/>
        <c:crosses val="autoZero"/>
        <c:crossBetween val="midCat"/>
      </c:valAx>
      <c:valAx>
        <c:axId val="5041854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041878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4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Graph!$A$748:$A$966</c:f>
              <c:numCache>
                <c:formatCode>General</c:formatCode>
                <c:ptCount val="219"/>
                <c:pt idx="0">
                  <c:v>747</c:v>
                </c:pt>
                <c:pt idx="1">
                  <c:v>748</c:v>
                </c:pt>
                <c:pt idx="2">
                  <c:v>749</c:v>
                </c:pt>
                <c:pt idx="3">
                  <c:v>750</c:v>
                </c:pt>
                <c:pt idx="4">
                  <c:v>751</c:v>
                </c:pt>
                <c:pt idx="5">
                  <c:v>752</c:v>
                </c:pt>
                <c:pt idx="6">
                  <c:v>753</c:v>
                </c:pt>
                <c:pt idx="7">
                  <c:v>754</c:v>
                </c:pt>
                <c:pt idx="8">
                  <c:v>755</c:v>
                </c:pt>
                <c:pt idx="9">
                  <c:v>756</c:v>
                </c:pt>
                <c:pt idx="10">
                  <c:v>757</c:v>
                </c:pt>
                <c:pt idx="11">
                  <c:v>758</c:v>
                </c:pt>
                <c:pt idx="12">
                  <c:v>759</c:v>
                </c:pt>
                <c:pt idx="13">
                  <c:v>760</c:v>
                </c:pt>
                <c:pt idx="14">
                  <c:v>761</c:v>
                </c:pt>
                <c:pt idx="15">
                  <c:v>762</c:v>
                </c:pt>
                <c:pt idx="16">
                  <c:v>763</c:v>
                </c:pt>
                <c:pt idx="17">
                  <c:v>764</c:v>
                </c:pt>
                <c:pt idx="18">
                  <c:v>765</c:v>
                </c:pt>
                <c:pt idx="19">
                  <c:v>766</c:v>
                </c:pt>
                <c:pt idx="20">
                  <c:v>767</c:v>
                </c:pt>
                <c:pt idx="21">
                  <c:v>768</c:v>
                </c:pt>
                <c:pt idx="22">
                  <c:v>769</c:v>
                </c:pt>
                <c:pt idx="23">
                  <c:v>770</c:v>
                </c:pt>
                <c:pt idx="24">
                  <c:v>771</c:v>
                </c:pt>
                <c:pt idx="25">
                  <c:v>772</c:v>
                </c:pt>
                <c:pt idx="26">
                  <c:v>773</c:v>
                </c:pt>
                <c:pt idx="27">
                  <c:v>774</c:v>
                </c:pt>
                <c:pt idx="28">
                  <c:v>775</c:v>
                </c:pt>
                <c:pt idx="29">
                  <c:v>776</c:v>
                </c:pt>
                <c:pt idx="30">
                  <c:v>777</c:v>
                </c:pt>
                <c:pt idx="31">
                  <c:v>778</c:v>
                </c:pt>
                <c:pt idx="32">
                  <c:v>779</c:v>
                </c:pt>
                <c:pt idx="33">
                  <c:v>780</c:v>
                </c:pt>
                <c:pt idx="34">
                  <c:v>781</c:v>
                </c:pt>
                <c:pt idx="35">
                  <c:v>782</c:v>
                </c:pt>
                <c:pt idx="36">
                  <c:v>783</c:v>
                </c:pt>
                <c:pt idx="37">
                  <c:v>784</c:v>
                </c:pt>
                <c:pt idx="38">
                  <c:v>785</c:v>
                </c:pt>
                <c:pt idx="39">
                  <c:v>786</c:v>
                </c:pt>
                <c:pt idx="40">
                  <c:v>787</c:v>
                </c:pt>
                <c:pt idx="41">
                  <c:v>788</c:v>
                </c:pt>
                <c:pt idx="42">
                  <c:v>789</c:v>
                </c:pt>
                <c:pt idx="43">
                  <c:v>790</c:v>
                </c:pt>
                <c:pt idx="44">
                  <c:v>791</c:v>
                </c:pt>
                <c:pt idx="45">
                  <c:v>792</c:v>
                </c:pt>
                <c:pt idx="46">
                  <c:v>793</c:v>
                </c:pt>
                <c:pt idx="47">
                  <c:v>794</c:v>
                </c:pt>
                <c:pt idx="48">
                  <c:v>795</c:v>
                </c:pt>
                <c:pt idx="49">
                  <c:v>796</c:v>
                </c:pt>
                <c:pt idx="50">
                  <c:v>797</c:v>
                </c:pt>
                <c:pt idx="51">
                  <c:v>798</c:v>
                </c:pt>
                <c:pt idx="52">
                  <c:v>799</c:v>
                </c:pt>
                <c:pt idx="53">
                  <c:v>800</c:v>
                </c:pt>
                <c:pt idx="54">
                  <c:v>801</c:v>
                </c:pt>
                <c:pt idx="55">
                  <c:v>802</c:v>
                </c:pt>
                <c:pt idx="56">
                  <c:v>803</c:v>
                </c:pt>
                <c:pt idx="57">
                  <c:v>804</c:v>
                </c:pt>
                <c:pt idx="58">
                  <c:v>805</c:v>
                </c:pt>
                <c:pt idx="59">
                  <c:v>806</c:v>
                </c:pt>
                <c:pt idx="60">
                  <c:v>807</c:v>
                </c:pt>
                <c:pt idx="61">
                  <c:v>808</c:v>
                </c:pt>
                <c:pt idx="62">
                  <c:v>809</c:v>
                </c:pt>
                <c:pt idx="63">
                  <c:v>810</c:v>
                </c:pt>
                <c:pt idx="64">
                  <c:v>811</c:v>
                </c:pt>
                <c:pt idx="65">
                  <c:v>812</c:v>
                </c:pt>
                <c:pt idx="66">
                  <c:v>813</c:v>
                </c:pt>
                <c:pt idx="67">
                  <c:v>814</c:v>
                </c:pt>
                <c:pt idx="68">
                  <c:v>815</c:v>
                </c:pt>
                <c:pt idx="69">
                  <c:v>816</c:v>
                </c:pt>
                <c:pt idx="70">
                  <c:v>817</c:v>
                </c:pt>
                <c:pt idx="71">
                  <c:v>818</c:v>
                </c:pt>
                <c:pt idx="72">
                  <c:v>819</c:v>
                </c:pt>
                <c:pt idx="73">
                  <c:v>820</c:v>
                </c:pt>
                <c:pt idx="74">
                  <c:v>821</c:v>
                </c:pt>
                <c:pt idx="75">
                  <c:v>822</c:v>
                </c:pt>
                <c:pt idx="76">
                  <c:v>823</c:v>
                </c:pt>
                <c:pt idx="77">
                  <c:v>824</c:v>
                </c:pt>
                <c:pt idx="78">
                  <c:v>825</c:v>
                </c:pt>
                <c:pt idx="79">
                  <c:v>826</c:v>
                </c:pt>
                <c:pt idx="80">
                  <c:v>827</c:v>
                </c:pt>
                <c:pt idx="81">
                  <c:v>828</c:v>
                </c:pt>
                <c:pt idx="82">
                  <c:v>829</c:v>
                </c:pt>
                <c:pt idx="83">
                  <c:v>830</c:v>
                </c:pt>
                <c:pt idx="84">
                  <c:v>831</c:v>
                </c:pt>
                <c:pt idx="85">
                  <c:v>832</c:v>
                </c:pt>
                <c:pt idx="86">
                  <c:v>833</c:v>
                </c:pt>
                <c:pt idx="87">
                  <c:v>834</c:v>
                </c:pt>
                <c:pt idx="88">
                  <c:v>835</c:v>
                </c:pt>
                <c:pt idx="89">
                  <c:v>836</c:v>
                </c:pt>
                <c:pt idx="90">
                  <c:v>837</c:v>
                </c:pt>
                <c:pt idx="91">
                  <c:v>838</c:v>
                </c:pt>
                <c:pt idx="92">
                  <c:v>839</c:v>
                </c:pt>
                <c:pt idx="93">
                  <c:v>840</c:v>
                </c:pt>
                <c:pt idx="94">
                  <c:v>841</c:v>
                </c:pt>
                <c:pt idx="95">
                  <c:v>842</c:v>
                </c:pt>
                <c:pt idx="96">
                  <c:v>843</c:v>
                </c:pt>
                <c:pt idx="97">
                  <c:v>844</c:v>
                </c:pt>
                <c:pt idx="98">
                  <c:v>845</c:v>
                </c:pt>
                <c:pt idx="99">
                  <c:v>846</c:v>
                </c:pt>
                <c:pt idx="100">
                  <c:v>847</c:v>
                </c:pt>
                <c:pt idx="101">
                  <c:v>848</c:v>
                </c:pt>
                <c:pt idx="102">
                  <c:v>849</c:v>
                </c:pt>
                <c:pt idx="103">
                  <c:v>850</c:v>
                </c:pt>
                <c:pt idx="104">
                  <c:v>851</c:v>
                </c:pt>
                <c:pt idx="105">
                  <c:v>852</c:v>
                </c:pt>
                <c:pt idx="106">
                  <c:v>853</c:v>
                </c:pt>
                <c:pt idx="107">
                  <c:v>854</c:v>
                </c:pt>
                <c:pt idx="108">
                  <c:v>855</c:v>
                </c:pt>
                <c:pt idx="109">
                  <c:v>856</c:v>
                </c:pt>
                <c:pt idx="110">
                  <c:v>857</c:v>
                </c:pt>
                <c:pt idx="111">
                  <c:v>858</c:v>
                </c:pt>
                <c:pt idx="112">
                  <c:v>859</c:v>
                </c:pt>
                <c:pt idx="113">
                  <c:v>860</c:v>
                </c:pt>
                <c:pt idx="114">
                  <c:v>861</c:v>
                </c:pt>
                <c:pt idx="115">
                  <c:v>862</c:v>
                </c:pt>
                <c:pt idx="116">
                  <c:v>863</c:v>
                </c:pt>
                <c:pt idx="117">
                  <c:v>864</c:v>
                </c:pt>
                <c:pt idx="118">
                  <c:v>865</c:v>
                </c:pt>
                <c:pt idx="119">
                  <c:v>866</c:v>
                </c:pt>
                <c:pt idx="120">
                  <c:v>867</c:v>
                </c:pt>
                <c:pt idx="121">
                  <c:v>868</c:v>
                </c:pt>
                <c:pt idx="122">
                  <c:v>869</c:v>
                </c:pt>
                <c:pt idx="123">
                  <c:v>870</c:v>
                </c:pt>
                <c:pt idx="124">
                  <c:v>871</c:v>
                </c:pt>
                <c:pt idx="125">
                  <c:v>872</c:v>
                </c:pt>
                <c:pt idx="126">
                  <c:v>873</c:v>
                </c:pt>
                <c:pt idx="127">
                  <c:v>874</c:v>
                </c:pt>
                <c:pt idx="128">
                  <c:v>875</c:v>
                </c:pt>
                <c:pt idx="129">
                  <c:v>876</c:v>
                </c:pt>
                <c:pt idx="130">
                  <c:v>877</c:v>
                </c:pt>
                <c:pt idx="131">
                  <c:v>878</c:v>
                </c:pt>
                <c:pt idx="132">
                  <c:v>879</c:v>
                </c:pt>
                <c:pt idx="133">
                  <c:v>880</c:v>
                </c:pt>
                <c:pt idx="134">
                  <c:v>881</c:v>
                </c:pt>
                <c:pt idx="135">
                  <c:v>882</c:v>
                </c:pt>
                <c:pt idx="136">
                  <c:v>883</c:v>
                </c:pt>
                <c:pt idx="137">
                  <c:v>884</c:v>
                </c:pt>
                <c:pt idx="138">
                  <c:v>885</c:v>
                </c:pt>
                <c:pt idx="139">
                  <c:v>886</c:v>
                </c:pt>
                <c:pt idx="140">
                  <c:v>887</c:v>
                </c:pt>
                <c:pt idx="141">
                  <c:v>888</c:v>
                </c:pt>
                <c:pt idx="142">
                  <c:v>889</c:v>
                </c:pt>
                <c:pt idx="143">
                  <c:v>890</c:v>
                </c:pt>
                <c:pt idx="144">
                  <c:v>891</c:v>
                </c:pt>
                <c:pt idx="145">
                  <c:v>892</c:v>
                </c:pt>
                <c:pt idx="146">
                  <c:v>893</c:v>
                </c:pt>
                <c:pt idx="147">
                  <c:v>894</c:v>
                </c:pt>
                <c:pt idx="148">
                  <c:v>895</c:v>
                </c:pt>
                <c:pt idx="149">
                  <c:v>896</c:v>
                </c:pt>
                <c:pt idx="150">
                  <c:v>897</c:v>
                </c:pt>
                <c:pt idx="151">
                  <c:v>898</c:v>
                </c:pt>
                <c:pt idx="152">
                  <c:v>899</c:v>
                </c:pt>
                <c:pt idx="153">
                  <c:v>900</c:v>
                </c:pt>
                <c:pt idx="154">
                  <c:v>901</c:v>
                </c:pt>
                <c:pt idx="155">
                  <c:v>902</c:v>
                </c:pt>
                <c:pt idx="156">
                  <c:v>903</c:v>
                </c:pt>
                <c:pt idx="157">
                  <c:v>904</c:v>
                </c:pt>
                <c:pt idx="158">
                  <c:v>905</c:v>
                </c:pt>
                <c:pt idx="159">
                  <c:v>906</c:v>
                </c:pt>
                <c:pt idx="160">
                  <c:v>907</c:v>
                </c:pt>
                <c:pt idx="161">
                  <c:v>908</c:v>
                </c:pt>
                <c:pt idx="162">
                  <c:v>909</c:v>
                </c:pt>
                <c:pt idx="163">
                  <c:v>910</c:v>
                </c:pt>
                <c:pt idx="164">
                  <c:v>911</c:v>
                </c:pt>
                <c:pt idx="165">
                  <c:v>912</c:v>
                </c:pt>
                <c:pt idx="166">
                  <c:v>913</c:v>
                </c:pt>
                <c:pt idx="167">
                  <c:v>914</c:v>
                </c:pt>
                <c:pt idx="168">
                  <c:v>915</c:v>
                </c:pt>
                <c:pt idx="169">
                  <c:v>916</c:v>
                </c:pt>
                <c:pt idx="170">
                  <c:v>917</c:v>
                </c:pt>
                <c:pt idx="171">
                  <c:v>918</c:v>
                </c:pt>
                <c:pt idx="172">
                  <c:v>919</c:v>
                </c:pt>
                <c:pt idx="173">
                  <c:v>920</c:v>
                </c:pt>
                <c:pt idx="174">
                  <c:v>921</c:v>
                </c:pt>
                <c:pt idx="175">
                  <c:v>922</c:v>
                </c:pt>
                <c:pt idx="176">
                  <c:v>923</c:v>
                </c:pt>
                <c:pt idx="177">
                  <c:v>924</c:v>
                </c:pt>
                <c:pt idx="178">
                  <c:v>925</c:v>
                </c:pt>
                <c:pt idx="179">
                  <c:v>926</c:v>
                </c:pt>
                <c:pt idx="180">
                  <c:v>927</c:v>
                </c:pt>
                <c:pt idx="181">
                  <c:v>928</c:v>
                </c:pt>
                <c:pt idx="182">
                  <c:v>929</c:v>
                </c:pt>
                <c:pt idx="183">
                  <c:v>930</c:v>
                </c:pt>
                <c:pt idx="184">
                  <c:v>931</c:v>
                </c:pt>
                <c:pt idx="185">
                  <c:v>932</c:v>
                </c:pt>
                <c:pt idx="186">
                  <c:v>933</c:v>
                </c:pt>
                <c:pt idx="187">
                  <c:v>934</c:v>
                </c:pt>
                <c:pt idx="188">
                  <c:v>935</c:v>
                </c:pt>
                <c:pt idx="189">
                  <c:v>936</c:v>
                </c:pt>
                <c:pt idx="190">
                  <c:v>937</c:v>
                </c:pt>
                <c:pt idx="191">
                  <c:v>938</c:v>
                </c:pt>
                <c:pt idx="192">
                  <c:v>939</c:v>
                </c:pt>
                <c:pt idx="193">
                  <c:v>940</c:v>
                </c:pt>
                <c:pt idx="194">
                  <c:v>941</c:v>
                </c:pt>
                <c:pt idx="195">
                  <c:v>942</c:v>
                </c:pt>
                <c:pt idx="196">
                  <c:v>943</c:v>
                </c:pt>
                <c:pt idx="197">
                  <c:v>944</c:v>
                </c:pt>
                <c:pt idx="198">
                  <c:v>945</c:v>
                </c:pt>
                <c:pt idx="199">
                  <c:v>946</c:v>
                </c:pt>
                <c:pt idx="200">
                  <c:v>947</c:v>
                </c:pt>
                <c:pt idx="201">
                  <c:v>948</c:v>
                </c:pt>
                <c:pt idx="202">
                  <c:v>949</c:v>
                </c:pt>
                <c:pt idx="203">
                  <c:v>950</c:v>
                </c:pt>
                <c:pt idx="204">
                  <c:v>951</c:v>
                </c:pt>
                <c:pt idx="205">
                  <c:v>952</c:v>
                </c:pt>
                <c:pt idx="206">
                  <c:v>953</c:v>
                </c:pt>
                <c:pt idx="207">
                  <c:v>954</c:v>
                </c:pt>
                <c:pt idx="208">
                  <c:v>955</c:v>
                </c:pt>
                <c:pt idx="209">
                  <c:v>956</c:v>
                </c:pt>
                <c:pt idx="210">
                  <c:v>957</c:v>
                </c:pt>
                <c:pt idx="211">
                  <c:v>958</c:v>
                </c:pt>
                <c:pt idx="212">
                  <c:v>959</c:v>
                </c:pt>
                <c:pt idx="213">
                  <c:v>960</c:v>
                </c:pt>
                <c:pt idx="214">
                  <c:v>961</c:v>
                </c:pt>
                <c:pt idx="215">
                  <c:v>962</c:v>
                </c:pt>
                <c:pt idx="216">
                  <c:v>963</c:v>
                </c:pt>
                <c:pt idx="217">
                  <c:v>964</c:v>
                </c:pt>
                <c:pt idx="218">
                  <c:v>965</c:v>
                </c:pt>
              </c:numCache>
            </c:numRef>
          </c:xVal>
          <c:yVal>
            <c:numRef>
              <c:f>Graph!$D$749:$D$965</c:f>
              <c:numCache>
                <c:formatCode>General</c:formatCode>
                <c:ptCount val="217"/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4B-41EF-AA6E-DAEAB7EDD96C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Graph!$A$748:$A$966</c:f>
              <c:numCache>
                <c:formatCode>General</c:formatCode>
                <c:ptCount val="219"/>
                <c:pt idx="0">
                  <c:v>747</c:v>
                </c:pt>
                <c:pt idx="1">
                  <c:v>748</c:v>
                </c:pt>
                <c:pt idx="2">
                  <c:v>749</c:v>
                </c:pt>
                <c:pt idx="3">
                  <c:v>750</c:v>
                </c:pt>
                <c:pt idx="4">
                  <c:v>751</c:v>
                </c:pt>
                <c:pt idx="5">
                  <c:v>752</c:v>
                </c:pt>
                <c:pt idx="6">
                  <c:v>753</c:v>
                </c:pt>
                <c:pt idx="7">
                  <c:v>754</c:v>
                </c:pt>
                <c:pt idx="8">
                  <c:v>755</c:v>
                </c:pt>
                <c:pt idx="9">
                  <c:v>756</c:v>
                </c:pt>
                <c:pt idx="10">
                  <c:v>757</c:v>
                </c:pt>
                <c:pt idx="11">
                  <c:v>758</c:v>
                </c:pt>
                <c:pt idx="12">
                  <c:v>759</c:v>
                </c:pt>
                <c:pt idx="13">
                  <c:v>760</c:v>
                </c:pt>
                <c:pt idx="14">
                  <c:v>761</c:v>
                </c:pt>
                <c:pt idx="15">
                  <c:v>762</c:v>
                </c:pt>
                <c:pt idx="16">
                  <c:v>763</c:v>
                </c:pt>
                <c:pt idx="17">
                  <c:v>764</c:v>
                </c:pt>
                <c:pt idx="18">
                  <c:v>765</c:v>
                </c:pt>
                <c:pt idx="19">
                  <c:v>766</c:v>
                </c:pt>
                <c:pt idx="20">
                  <c:v>767</c:v>
                </c:pt>
                <c:pt idx="21">
                  <c:v>768</c:v>
                </c:pt>
                <c:pt idx="22">
                  <c:v>769</c:v>
                </c:pt>
                <c:pt idx="23">
                  <c:v>770</c:v>
                </c:pt>
                <c:pt idx="24">
                  <c:v>771</c:v>
                </c:pt>
                <c:pt idx="25">
                  <c:v>772</c:v>
                </c:pt>
                <c:pt idx="26">
                  <c:v>773</c:v>
                </c:pt>
                <c:pt idx="27">
                  <c:v>774</c:v>
                </c:pt>
                <c:pt idx="28">
                  <c:v>775</c:v>
                </c:pt>
                <c:pt idx="29">
                  <c:v>776</c:v>
                </c:pt>
                <c:pt idx="30">
                  <c:v>777</c:v>
                </c:pt>
                <c:pt idx="31">
                  <c:v>778</c:v>
                </c:pt>
                <c:pt idx="32">
                  <c:v>779</c:v>
                </c:pt>
                <c:pt idx="33">
                  <c:v>780</c:v>
                </c:pt>
                <c:pt idx="34">
                  <c:v>781</c:v>
                </c:pt>
                <c:pt idx="35">
                  <c:v>782</c:v>
                </c:pt>
                <c:pt idx="36">
                  <c:v>783</c:v>
                </c:pt>
                <c:pt idx="37">
                  <c:v>784</c:v>
                </c:pt>
                <c:pt idx="38">
                  <c:v>785</c:v>
                </c:pt>
                <c:pt idx="39">
                  <c:v>786</c:v>
                </c:pt>
                <c:pt idx="40">
                  <c:v>787</c:v>
                </c:pt>
                <c:pt idx="41">
                  <c:v>788</c:v>
                </c:pt>
                <c:pt idx="42">
                  <c:v>789</c:v>
                </c:pt>
                <c:pt idx="43">
                  <c:v>790</c:v>
                </c:pt>
                <c:pt idx="44">
                  <c:v>791</c:v>
                </c:pt>
                <c:pt idx="45">
                  <c:v>792</c:v>
                </c:pt>
                <c:pt idx="46">
                  <c:v>793</c:v>
                </c:pt>
                <c:pt idx="47">
                  <c:v>794</c:v>
                </c:pt>
                <c:pt idx="48">
                  <c:v>795</c:v>
                </c:pt>
                <c:pt idx="49">
                  <c:v>796</c:v>
                </c:pt>
                <c:pt idx="50">
                  <c:v>797</c:v>
                </c:pt>
                <c:pt idx="51">
                  <c:v>798</c:v>
                </c:pt>
                <c:pt idx="52">
                  <c:v>799</c:v>
                </c:pt>
                <c:pt idx="53">
                  <c:v>800</c:v>
                </c:pt>
                <c:pt idx="54">
                  <c:v>801</c:v>
                </c:pt>
                <c:pt idx="55">
                  <c:v>802</c:v>
                </c:pt>
                <c:pt idx="56">
                  <c:v>803</c:v>
                </c:pt>
                <c:pt idx="57">
                  <c:v>804</c:v>
                </c:pt>
                <c:pt idx="58">
                  <c:v>805</c:v>
                </c:pt>
                <c:pt idx="59">
                  <c:v>806</c:v>
                </c:pt>
                <c:pt idx="60">
                  <c:v>807</c:v>
                </c:pt>
                <c:pt idx="61">
                  <c:v>808</c:v>
                </c:pt>
                <c:pt idx="62">
                  <c:v>809</c:v>
                </c:pt>
                <c:pt idx="63">
                  <c:v>810</c:v>
                </c:pt>
                <c:pt idx="64">
                  <c:v>811</c:v>
                </c:pt>
                <c:pt idx="65">
                  <c:v>812</c:v>
                </c:pt>
                <c:pt idx="66">
                  <c:v>813</c:v>
                </c:pt>
                <c:pt idx="67">
                  <c:v>814</c:v>
                </c:pt>
                <c:pt idx="68">
                  <c:v>815</c:v>
                </c:pt>
                <c:pt idx="69">
                  <c:v>816</c:v>
                </c:pt>
                <c:pt idx="70">
                  <c:v>817</c:v>
                </c:pt>
                <c:pt idx="71">
                  <c:v>818</c:v>
                </c:pt>
                <c:pt idx="72">
                  <c:v>819</c:v>
                </c:pt>
                <c:pt idx="73">
                  <c:v>820</c:v>
                </c:pt>
                <c:pt idx="74">
                  <c:v>821</c:v>
                </c:pt>
                <c:pt idx="75">
                  <c:v>822</c:v>
                </c:pt>
                <c:pt idx="76">
                  <c:v>823</c:v>
                </c:pt>
                <c:pt idx="77">
                  <c:v>824</c:v>
                </c:pt>
                <c:pt idx="78">
                  <c:v>825</c:v>
                </c:pt>
                <c:pt idx="79">
                  <c:v>826</c:v>
                </c:pt>
                <c:pt idx="80">
                  <c:v>827</c:v>
                </c:pt>
                <c:pt idx="81">
                  <c:v>828</c:v>
                </c:pt>
                <c:pt idx="82">
                  <c:v>829</c:v>
                </c:pt>
                <c:pt idx="83">
                  <c:v>830</c:v>
                </c:pt>
                <c:pt idx="84">
                  <c:v>831</c:v>
                </c:pt>
                <c:pt idx="85">
                  <c:v>832</c:v>
                </c:pt>
                <c:pt idx="86">
                  <c:v>833</c:v>
                </c:pt>
                <c:pt idx="87">
                  <c:v>834</c:v>
                </c:pt>
                <c:pt idx="88">
                  <c:v>835</c:v>
                </c:pt>
                <c:pt idx="89">
                  <c:v>836</c:v>
                </c:pt>
                <c:pt idx="90">
                  <c:v>837</c:v>
                </c:pt>
                <c:pt idx="91">
                  <c:v>838</c:v>
                </c:pt>
                <c:pt idx="92">
                  <c:v>839</c:v>
                </c:pt>
                <c:pt idx="93">
                  <c:v>840</c:v>
                </c:pt>
                <c:pt idx="94">
                  <c:v>841</c:v>
                </c:pt>
                <c:pt idx="95">
                  <c:v>842</c:v>
                </c:pt>
                <c:pt idx="96">
                  <c:v>843</c:v>
                </c:pt>
                <c:pt idx="97">
                  <c:v>844</c:v>
                </c:pt>
                <c:pt idx="98">
                  <c:v>845</c:v>
                </c:pt>
                <c:pt idx="99">
                  <c:v>846</c:v>
                </c:pt>
                <c:pt idx="100">
                  <c:v>847</c:v>
                </c:pt>
                <c:pt idx="101">
                  <c:v>848</c:v>
                </c:pt>
                <c:pt idx="102">
                  <c:v>849</c:v>
                </c:pt>
                <c:pt idx="103">
                  <c:v>850</c:v>
                </c:pt>
                <c:pt idx="104">
                  <c:v>851</c:v>
                </c:pt>
                <c:pt idx="105">
                  <c:v>852</c:v>
                </c:pt>
                <c:pt idx="106">
                  <c:v>853</c:v>
                </c:pt>
                <c:pt idx="107">
                  <c:v>854</c:v>
                </c:pt>
                <c:pt idx="108">
                  <c:v>855</c:v>
                </c:pt>
                <c:pt idx="109">
                  <c:v>856</c:v>
                </c:pt>
                <c:pt idx="110">
                  <c:v>857</c:v>
                </c:pt>
                <c:pt idx="111">
                  <c:v>858</c:v>
                </c:pt>
                <c:pt idx="112">
                  <c:v>859</c:v>
                </c:pt>
                <c:pt idx="113">
                  <c:v>860</c:v>
                </c:pt>
                <c:pt idx="114">
                  <c:v>861</c:v>
                </c:pt>
                <c:pt idx="115">
                  <c:v>862</c:v>
                </c:pt>
                <c:pt idx="116">
                  <c:v>863</c:v>
                </c:pt>
                <c:pt idx="117">
                  <c:v>864</c:v>
                </c:pt>
                <c:pt idx="118">
                  <c:v>865</c:v>
                </c:pt>
                <c:pt idx="119">
                  <c:v>866</c:v>
                </c:pt>
                <c:pt idx="120">
                  <c:v>867</c:v>
                </c:pt>
                <c:pt idx="121">
                  <c:v>868</c:v>
                </c:pt>
                <c:pt idx="122">
                  <c:v>869</c:v>
                </c:pt>
                <c:pt idx="123">
                  <c:v>870</c:v>
                </c:pt>
                <c:pt idx="124">
                  <c:v>871</c:v>
                </c:pt>
                <c:pt idx="125">
                  <c:v>872</c:v>
                </c:pt>
                <c:pt idx="126">
                  <c:v>873</c:v>
                </c:pt>
                <c:pt idx="127">
                  <c:v>874</c:v>
                </c:pt>
                <c:pt idx="128">
                  <c:v>875</c:v>
                </c:pt>
                <c:pt idx="129">
                  <c:v>876</c:v>
                </c:pt>
                <c:pt idx="130">
                  <c:v>877</c:v>
                </c:pt>
                <c:pt idx="131">
                  <c:v>878</c:v>
                </c:pt>
                <c:pt idx="132">
                  <c:v>879</c:v>
                </c:pt>
                <c:pt idx="133">
                  <c:v>880</c:v>
                </c:pt>
                <c:pt idx="134">
                  <c:v>881</c:v>
                </c:pt>
                <c:pt idx="135">
                  <c:v>882</c:v>
                </c:pt>
                <c:pt idx="136">
                  <c:v>883</c:v>
                </c:pt>
                <c:pt idx="137">
                  <c:v>884</c:v>
                </c:pt>
                <c:pt idx="138">
                  <c:v>885</c:v>
                </c:pt>
                <c:pt idx="139">
                  <c:v>886</c:v>
                </c:pt>
                <c:pt idx="140">
                  <c:v>887</c:v>
                </c:pt>
                <c:pt idx="141">
                  <c:v>888</c:v>
                </c:pt>
                <c:pt idx="142">
                  <c:v>889</c:v>
                </c:pt>
                <c:pt idx="143">
                  <c:v>890</c:v>
                </c:pt>
                <c:pt idx="144">
                  <c:v>891</c:v>
                </c:pt>
                <c:pt idx="145">
                  <c:v>892</c:v>
                </c:pt>
                <c:pt idx="146">
                  <c:v>893</c:v>
                </c:pt>
                <c:pt idx="147">
                  <c:v>894</c:v>
                </c:pt>
                <c:pt idx="148">
                  <c:v>895</c:v>
                </c:pt>
                <c:pt idx="149">
                  <c:v>896</c:v>
                </c:pt>
                <c:pt idx="150">
                  <c:v>897</c:v>
                </c:pt>
                <c:pt idx="151">
                  <c:v>898</c:v>
                </c:pt>
                <c:pt idx="152">
                  <c:v>899</c:v>
                </c:pt>
                <c:pt idx="153">
                  <c:v>900</c:v>
                </c:pt>
                <c:pt idx="154">
                  <c:v>901</c:v>
                </c:pt>
                <c:pt idx="155">
                  <c:v>902</c:v>
                </c:pt>
                <c:pt idx="156">
                  <c:v>903</c:v>
                </c:pt>
                <c:pt idx="157">
                  <c:v>904</c:v>
                </c:pt>
                <c:pt idx="158">
                  <c:v>905</c:v>
                </c:pt>
                <c:pt idx="159">
                  <c:v>906</c:v>
                </c:pt>
                <c:pt idx="160">
                  <c:v>907</c:v>
                </c:pt>
                <c:pt idx="161">
                  <c:v>908</c:v>
                </c:pt>
                <c:pt idx="162">
                  <c:v>909</c:v>
                </c:pt>
                <c:pt idx="163">
                  <c:v>910</c:v>
                </c:pt>
                <c:pt idx="164">
                  <c:v>911</c:v>
                </c:pt>
                <c:pt idx="165">
                  <c:v>912</c:v>
                </c:pt>
                <c:pt idx="166">
                  <c:v>913</c:v>
                </c:pt>
                <c:pt idx="167">
                  <c:v>914</c:v>
                </c:pt>
                <c:pt idx="168">
                  <c:v>915</c:v>
                </c:pt>
                <c:pt idx="169">
                  <c:v>916</c:v>
                </c:pt>
                <c:pt idx="170">
                  <c:v>917</c:v>
                </c:pt>
                <c:pt idx="171">
                  <c:v>918</c:v>
                </c:pt>
                <c:pt idx="172">
                  <c:v>919</c:v>
                </c:pt>
                <c:pt idx="173">
                  <c:v>920</c:v>
                </c:pt>
                <c:pt idx="174">
                  <c:v>921</c:v>
                </c:pt>
                <c:pt idx="175">
                  <c:v>922</c:v>
                </c:pt>
                <c:pt idx="176">
                  <c:v>923</c:v>
                </c:pt>
                <c:pt idx="177">
                  <c:v>924</c:v>
                </c:pt>
                <c:pt idx="178">
                  <c:v>925</c:v>
                </c:pt>
                <c:pt idx="179">
                  <c:v>926</c:v>
                </c:pt>
                <c:pt idx="180">
                  <c:v>927</c:v>
                </c:pt>
                <c:pt idx="181">
                  <c:v>928</c:v>
                </c:pt>
                <c:pt idx="182">
                  <c:v>929</c:v>
                </c:pt>
                <c:pt idx="183">
                  <c:v>930</c:v>
                </c:pt>
                <c:pt idx="184">
                  <c:v>931</c:v>
                </c:pt>
                <c:pt idx="185">
                  <c:v>932</c:v>
                </c:pt>
                <c:pt idx="186">
                  <c:v>933</c:v>
                </c:pt>
                <c:pt idx="187">
                  <c:v>934</c:v>
                </c:pt>
                <c:pt idx="188">
                  <c:v>935</c:v>
                </c:pt>
                <c:pt idx="189">
                  <c:v>936</c:v>
                </c:pt>
                <c:pt idx="190">
                  <c:v>937</c:v>
                </c:pt>
                <c:pt idx="191">
                  <c:v>938</c:v>
                </c:pt>
                <c:pt idx="192">
                  <c:v>939</c:v>
                </c:pt>
                <c:pt idx="193">
                  <c:v>940</c:v>
                </c:pt>
                <c:pt idx="194">
                  <c:v>941</c:v>
                </c:pt>
                <c:pt idx="195">
                  <c:v>942</c:v>
                </c:pt>
                <c:pt idx="196">
                  <c:v>943</c:v>
                </c:pt>
                <c:pt idx="197">
                  <c:v>944</c:v>
                </c:pt>
                <c:pt idx="198">
                  <c:v>945</c:v>
                </c:pt>
                <c:pt idx="199">
                  <c:v>946</c:v>
                </c:pt>
                <c:pt idx="200">
                  <c:v>947</c:v>
                </c:pt>
                <c:pt idx="201">
                  <c:v>948</c:v>
                </c:pt>
                <c:pt idx="202">
                  <c:v>949</c:v>
                </c:pt>
                <c:pt idx="203">
                  <c:v>950</c:v>
                </c:pt>
                <c:pt idx="204">
                  <c:v>951</c:v>
                </c:pt>
                <c:pt idx="205">
                  <c:v>952</c:v>
                </c:pt>
                <c:pt idx="206">
                  <c:v>953</c:v>
                </c:pt>
                <c:pt idx="207">
                  <c:v>954</c:v>
                </c:pt>
                <c:pt idx="208">
                  <c:v>955</c:v>
                </c:pt>
                <c:pt idx="209">
                  <c:v>956</c:v>
                </c:pt>
                <c:pt idx="210">
                  <c:v>957</c:v>
                </c:pt>
                <c:pt idx="211">
                  <c:v>958</c:v>
                </c:pt>
                <c:pt idx="212">
                  <c:v>959</c:v>
                </c:pt>
                <c:pt idx="213">
                  <c:v>960</c:v>
                </c:pt>
                <c:pt idx="214">
                  <c:v>961</c:v>
                </c:pt>
                <c:pt idx="215">
                  <c:v>962</c:v>
                </c:pt>
                <c:pt idx="216">
                  <c:v>963</c:v>
                </c:pt>
                <c:pt idx="217">
                  <c:v>964</c:v>
                </c:pt>
                <c:pt idx="218">
                  <c:v>965</c:v>
                </c:pt>
              </c:numCache>
            </c:numRef>
          </c:xVal>
          <c:yVal>
            <c:numRef>
              <c:f>Graph!$B$749:$B$965</c:f>
              <c:numCache>
                <c:formatCode>General</c:formatCode>
                <c:ptCount val="2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4B-41EF-AA6E-DAEAB7EDD96C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Graph!$A$748:$A$966</c:f>
              <c:numCache>
                <c:formatCode>General</c:formatCode>
                <c:ptCount val="219"/>
                <c:pt idx="0">
                  <c:v>747</c:v>
                </c:pt>
                <c:pt idx="1">
                  <c:v>748</c:v>
                </c:pt>
                <c:pt idx="2">
                  <c:v>749</c:v>
                </c:pt>
                <c:pt idx="3">
                  <c:v>750</c:v>
                </c:pt>
                <c:pt idx="4">
                  <c:v>751</c:v>
                </c:pt>
                <c:pt idx="5">
                  <c:v>752</c:v>
                </c:pt>
                <c:pt idx="6">
                  <c:v>753</c:v>
                </c:pt>
                <c:pt idx="7">
                  <c:v>754</c:v>
                </c:pt>
                <c:pt idx="8">
                  <c:v>755</c:v>
                </c:pt>
                <c:pt idx="9">
                  <c:v>756</c:v>
                </c:pt>
                <c:pt idx="10">
                  <c:v>757</c:v>
                </c:pt>
                <c:pt idx="11">
                  <c:v>758</c:v>
                </c:pt>
                <c:pt idx="12">
                  <c:v>759</c:v>
                </c:pt>
                <c:pt idx="13">
                  <c:v>760</c:v>
                </c:pt>
                <c:pt idx="14">
                  <c:v>761</c:v>
                </c:pt>
                <c:pt idx="15">
                  <c:v>762</c:v>
                </c:pt>
                <c:pt idx="16">
                  <c:v>763</c:v>
                </c:pt>
                <c:pt idx="17">
                  <c:v>764</c:v>
                </c:pt>
                <c:pt idx="18">
                  <c:v>765</c:v>
                </c:pt>
                <c:pt idx="19">
                  <c:v>766</c:v>
                </c:pt>
                <c:pt idx="20">
                  <c:v>767</c:v>
                </c:pt>
                <c:pt idx="21">
                  <c:v>768</c:v>
                </c:pt>
                <c:pt idx="22">
                  <c:v>769</c:v>
                </c:pt>
                <c:pt idx="23">
                  <c:v>770</c:v>
                </c:pt>
                <c:pt idx="24">
                  <c:v>771</c:v>
                </c:pt>
                <c:pt idx="25">
                  <c:v>772</c:v>
                </c:pt>
                <c:pt idx="26">
                  <c:v>773</c:v>
                </c:pt>
                <c:pt idx="27">
                  <c:v>774</c:v>
                </c:pt>
                <c:pt idx="28">
                  <c:v>775</c:v>
                </c:pt>
                <c:pt idx="29">
                  <c:v>776</c:v>
                </c:pt>
                <c:pt idx="30">
                  <c:v>777</c:v>
                </c:pt>
                <c:pt idx="31">
                  <c:v>778</c:v>
                </c:pt>
                <c:pt idx="32">
                  <c:v>779</c:v>
                </c:pt>
                <c:pt idx="33">
                  <c:v>780</c:v>
                </c:pt>
                <c:pt idx="34">
                  <c:v>781</c:v>
                </c:pt>
                <c:pt idx="35">
                  <c:v>782</c:v>
                </c:pt>
                <c:pt idx="36">
                  <c:v>783</c:v>
                </c:pt>
                <c:pt idx="37">
                  <c:v>784</c:v>
                </c:pt>
                <c:pt idx="38">
                  <c:v>785</c:v>
                </c:pt>
                <c:pt idx="39">
                  <c:v>786</c:v>
                </c:pt>
                <c:pt idx="40">
                  <c:v>787</c:v>
                </c:pt>
                <c:pt idx="41">
                  <c:v>788</c:v>
                </c:pt>
                <c:pt idx="42">
                  <c:v>789</c:v>
                </c:pt>
                <c:pt idx="43">
                  <c:v>790</c:v>
                </c:pt>
                <c:pt idx="44">
                  <c:v>791</c:v>
                </c:pt>
                <c:pt idx="45">
                  <c:v>792</c:v>
                </c:pt>
                <c:pt idx="46">
                  <c:v>793</c:v>
                </c:pt>
                <c:pt idx="47">
                  <c:v>794</c:v>
                </c:pt>
                <c:pt idx="48">
                  <c:v>795</c:v>
                </c:pt>
                <c:pt idx="49">
                  <c:v>796</c:v>
                </c:pt>
                <c:pt idx="50">
                  <c:v>797</c:v>
                </c:pt>
                <c:pt idx="51">
                  <c:v>798</c:v>
                </c:pt>
                <c:pt idx="52">
                  <c:v>799</c:v>
                </c:pt>
                <c:pt idx="53">
                  <c:v>800</c:v>
                </c:pt>
                <c:pt idx="54">
                  <c:v>801</c:v>
                </c:pt>
                <c:pt idx="55">
                  <c:v>802</c:v>
                </c:pt>
                <c:pt idx="56">
                  <c:v>803</c:v>
                </c:pt>
                <c:pt idx="57">
                  <c:v>804</c:v>
                </c:pt>
                <c:pt idx="58">
                  <c:v>805</c:v>
                </c:pt>
                <c:pt idx="59">
                  <c:v>806</c:v>
                </c:pt>
                <c:pt idx="60">
                  <c:v>807</c:v>
                </c:pt>
                <c:pt idx="61">
                  <c:v>808</c:v>
                </c:pt>
                <c:pt idx="62">
                  <c:v>809</c:v>
                </c:pt>
                <c:pt idx="63">
                  <c:v>810</c:v>
                </c:pt>
                <c:pt idx="64">
                  <c:v>811</c:v>
                </c:pt>
                <c:pt idx="65">
                  <c:v>812</c:v>
                </c:pt>
                <c:pt idx="66">
                  <c:v>813</c:v>
                </c:pt>
                <c:pt idx="67">
                  <c:v>814</c:v>
                </c:pt>
                <c:pt idx="68">
                  <c:v>815</c:v>
                </c:pt>
                <c:pt idx="69">
                  <c:v>816</c:v>
                </c:pt>
                <c:pt idx="70">
                  <c:v>817</c:v>
                </c:pt>
                <c:pt idx="71">
                  <c:v>818</c:v>
                </c:pt>
                <c:pt idx="72">
                  <c:v>819</c:v>
                </c:pt>
                <c:pt idx="73">
                  <c:v>820</c:v>
                </c:pt>
                <c:pt idx="74">
                  <c:v>821</c:v>
                </c:pt>
                <c:pt idx="75">
                  <c:v>822</c:v>
                </c:pt>
                <c:pt idx="76">
                  <c:v>823</c:v>
                </c:pt>
                <c:pt idx="77">
                  <c:v>824</c:v>
                </c:pt>
                <c:pt idx="78">
                  <c:v>825</c:v>
                </c:pt>
                <c:pt idx="79">
                  <c:v>826</c:v>
                </c:pt>
                <c:pt idx="80">
                  <c:v>827</c:v>
                </c:pt>
                <c:pt idx="81">
                  <c:v>828</c:v>
                </c:pt>
                <c:pt idx="82">
                  <c:v>829</c:v>
                </c:pt>
                <c:pt idx="83">
                  <c:v>830</c:v>
                </c:pt>
                <c:pt idx="84">
                  <c:v>831</c:v>
                </c:pt>
                <c:pt idx="85">
                  <c:v>832</c:v>
                </c:pt>
                <c:pt idx="86">
                  <c:v>833</c:v>
                </c:pt>
                <c:pt idx="87">
                  <c:v>834</c:v>
                </c:pt>
                <c:pt idx="88">
                  <c:v>835</c:v>
                </c:pt>
                <c:pt idx="89">
                  <c:v>836</c:v>
                </c:pt>
                <c:pt idx="90">
                  <c:v>837</c:v>
                </c:pt>
                <c:pt idx="91">
                  <c:v>838</c:v>
                </c:pt>
                <c:pt idx="92">
                  <c:v>839</c:v>
                </c:pt>
                <c:pt idx="93">
                  <c:v>840</c:v>
                </c:pt>
                <c:pt idx="94">
                  <c:v>841</c:v>
                </c:pt>
                <c:pt idx="95">
                  <c:v>842</c:v>
                </c:pt>
                <c:pt idx="96">
                  <c:v>843</c:v>
                </c:pt>
                <c:pt idx="97">
                  <c:v>844</c:v>
                </c:pt>
                <c:pt idx="98">
                  <c:v>845</c:v>
                </c:pt>
                <c:pt idx="99">
                  <c:v>846</c:v>
                </c:pt>
                <c:pt idx="100">
                  <c:v>847</c:v>
                </c:pt>
                <c:pt idx="101">
                  <c:v>848</c:v>
                </c:pt>
                <c:pt idx="102">
                  <c:v>849</c:v>
                </c:pt>
                <c:pt idx="103">
                  <c:v>850</c:v>
                </c:pt>
                <c:pt idx="104">
                  <c:v>851</c:v>
                </c:pt>
                <c:pt idx="105">
                  <c:v>852</c:v>
                </c:pt>
                <c:pt idx="106">
                  <c:v>853</c:v>
                </c:pt>
                <c:pt idx="107">
                  <c:v>854</c:v>
                </c:pt>
                <c:pt idx="108">
                  <c:v>855</c:v>
                </c:pt>
                <c:pt idx="109">
                  <c:v>856</c:v>
                </c:pt>
                <c:pt idx="110">
                  <c:v>857</c:v>
                </c:pt>
                <c:pt idx="111">
                  <c:v>858</c:v>
                </c:pt>
                <c:pt idx="112">
                  <c:v>859</c:v>
                </c:pt>
                <c:pt idx="113">
                  <c:v>860</c:v>
                </c:pt>
                <c:pt idx="114">
                  <c:v>861</c:v>
                </c:pt>
                <c:pt idx="115">
                  <c:v>862</c:v>
                </c:pt>
                <c:pt idx="116">
                  <c:v>863</c:v>
                </c:pt>
                <c:pt idx="117">
                  <c:v>864</c:v>
                </c:pt>
                <c:pt idx="118">
                  <c:v>865</c:v>
                </c:pt>
                <c:pt idx="119">
                  <c:v>866</c:v>
                </c:pt>
                <c:pt idx="120">
                  <c:v>867</c:v>
                </c:pt>
                <c:pt idx="121">
                  <c:v>868</c:v>
                </c:pt>
                <c:pt idx="122">
                  <c:v>869</c:v>
                </c:pt>
                <c:pt idx="123">
                  <c:v>870</c:v>
                </c:pt>
                <c:pt idx="124">
                  <c:v>871</c:v>
                </c:pt>
                <c:pt idx="125">
                  <c:v>872</c:v>
                </c:pt>
                <c:pt idx="126">
                  <c:v>873</c:v>
                </c:pt>
                <c:pt idx="127">
                  <c:v>874</c:v>
                </c:pt>
                <c:pt idx="128">
                  <c:v>875</c:v>
                </c:pt>
                <c:pt idx="129">
                  <c:v>876</c:v>
                </c:pt>
                <c:pt idx="130">
                  <c:v>877</c:v>
                </c:pt>
                <c:pt idx="131">
                  <c:v>878</c:v>
                </c:pt>
                <c:pt idx="132">
                  <c:v>879</c:v>
                </c:pt>
                <c:pt idx="133">
                  <c:v>880</c:v>
                </c:pt>
                <c:pt idx="134">
                  <c:v>881</c:v>
                </c:pt>
                <c:pt idx="135">
                  <c:v>882</c:v>
                </c:pt>
                <c:pt idx="136">
                  <c:v>883</c:v>
                </c:pt>
                <c:pt idx="137">
                  <c:v>884</c:v>
                </c:pt>
                <c:pt idx="138">
                  <c:v>885</c:v>
                </c:pt>
                <c:pt idx="139">
                  <c:v>886</c:v>
                </c:pt>
                <c:pt idx="140">
                  <c:v>887</c:v>
                </c:pt>
                <c:pt idx="141">
                  <c:v>888</c:v>
                </c:pt>
                <c:pt idx="142">
                  <c:v>889</c:v>
                </c:pt>
                <c:pt idx="143">
                  <c:v>890</c:v>
                </c:pt>
                <c:pt idx="144">
                  <c:v>891</c:v>
                </c:pt>
                <c:pt idx="145">
                  <c:v>892</c:v>
                </c:pt>
                <c:pt idx="146">
                  <c:v>893</c:v>
                </c:pt>
                <c:pt idx="147">
                  <c:v>894</c:v>
                </c:pt>
                <c:pt idx="148">
                  <c:v>895</c:v>
                </c:pt>
                <c:pt idx="149">
                  <c:v>896</c:v>
                </c:pt>
                <c:pt idx="150">
                  <c:v>897</c:v>
                </c:pt>
                <c:pt idx="151">
                  <c:v>898</c:v>
                </c:pt>
                <c:pt idx="152">
                  <c:v>899</c:v>
                </c:pt>
                <c:pt idx="153">
                  <c:v>900</c:v>
                </c:pt>
                <c:pt idx="154">
                  <c:v>901</c:v>
                </c:pt>
                <c:pt idx="155">
                  <c:v>902</c:v>
                </c:pt>
                <c:pt idx="156">
                  <c:v>903</c:v>
                </c:pt>
                <c:pt idx="157">
                  <c:v>904</c:v>
                </c:pt>
                <c:pt idx="158">
                  <c:v>905</c:v>
                </c:pt>
                <c:pt idx="159">
                  <c:v>906</c:v>
                </c:pt>
                <c:pt idx="160">
                  <c:v>907</c:v>
                </c:pt>
                <c:pt idx="161">
                  <c:v>908</c:v>
                </c:pt>
                <c:pt idx="162">
                  <c:v>909</c:v>
                </c:pt>
                <c:pt idx="163">
                  <c:v>910</c:v>
                </c:pt>
                <c:pt idx="164">
                  <c:v>911</c:v>
                </c:pt>
                <c:pt idx="165">
                  <c:v>912</c:v>
                </c:pt>
                <c:pt idx="166">
                  <c:v>913</c:v>
                </c:pt>
                <c:pt idx="167">
                  <c:v>914</c:v>
                </c:pt>
                <c:pt idx="168">
                  <c:v>915</c:v>
                </c:pt>
                <c:pt idx="169">
                  <c:v>916</c:v>
                </c:pt>
                <c:pt idx="170">
                  <c:v>917</c:v>
                </c:pt>
                <c:pt idx="171">
                  <c:v>918</c:v>
                </c:pt>
                <c:pt idx="172">
                  <c:v>919</c:v>
                </c:pt>
                <c:pt idx="173">
                  <c:v>920</c:v>
                </c:pt>
                <c:pt idx="174">
                  <c:v>921</c:v>
                </c:pt>
                <c:pt idx="175">
                  <c:v>922</c:v>
                </c:pt>
                <c:pt idx="176">
                  <c:v>923</c:v>
                </c:pt>
                <c:pt idx="177">
                  <c:v>924</c:v>
                </c:pt>
                <c:pt idx="178">
                  <c:v>925</c:v>
                </c:pt>
                <c:pt idx="179">
                  <c:v>926</c:v>
                </c:pt>
                <c:pt idx="180">
                  <c:v>927</c:v>
                </c:pt>
                <c:pt idx="181">
                  <c:v>928</c:v>
                </c:pt>
                <c:pt idx="182">
                  <c:v>929</c:v>
                </c:pt>
                <c:pt idx="183">
                  <c:v>930</c:v>
                </c:pt>
                <c:pt idx="184">
                  <c:v>931</c:v>
                </c:pt>
                <c:pt idx="185">
                  <c:v>932</c:v>
                </c:pt>
                <c:pt idx="186">
                  <c:v>933</c:v>
                </c:pt>
                <c:pt idx="187">
                  <c:v>934</c:v>
                </c:pt>
                <c:pt idx="188">
                  <c:v>935</c:v>
                </c:pt>
                <c:pt idx="189">
                  <c:v>936</c:v>
                </c:pt>
                <c:pt idx="190">
                  <c:v>937</c:v>
                </c:pt>
                <c:pt idx="191">
                  <c:v>938</c:v>
                </c:pt>
                <c:pt idx="192">
                  <c:v>939</c:v>
                </c:pt>
                <c:pt idx="193">
                  <c:v>940</c:v>
                </c:pt>
                <c:pt idx="194">
                  <c:v>941</c:v>
                </c:pt>
                <c:pt idx="195">
                  <c:v>942</c:v>
                </c:pt>
                <c:pt idx="196">
                  <c:v>943</c:v>
                </c:pt>
                <c:pt idx="197">
                  <c:v>944</c:v>
                </c:pt>
                <c:pt idx="198">
                  <c:v>945</c:v>
                </c:pt>
                <c:pt idx="199">
                  <c:v>946</c:v>
                </c:pt>
                <c:pt idx="200">
                  <c:v>947</c:v>
                </c:pt>
                <c:pt idx="201">
                  <c:v>948</c:v>
                </c:pt>
                <c:pt idx="202">
                  <c:v>949</c:v>
                </c:pt>
                <c:pt idx="203">
                  <c:v>950</c:v>
                </c:pt>
                <c:pt idx="204">
                  <c:v>951</c:v>
                </c:pt>
                <c:pt idx="205">
                  <c:v>952</c:v>
                </c:pt>
                <c:pt idx="206">
                  <c:v>953</c:v>
                </c:pt>
                <c:pt idx="207">
                  <c:v>954</c:v>
                </c:pt>
                <c:pt idx="208">
                  <c:v>955</c:v>
                </c:pt>
                <c:pt idx="209">
                  <c:v>956</c:v>
                </c:pt>
                <c:pt idx="210">
                  <c:v>957</c:v>
                </c:pt>
                <c:pt idx="211">
                  <c:v>958</c:v>
                </c:pt>
                <c:pt idx="212">
                  <c:v>959</c:v>
                </c:pt>
                <c:pt idx="213">
                  <c:v>960</c:v>
                </c:pt>
                <c:pt idx="214">
                  <c:v>961</c:v>
                </c:pt>
                <c:pt idx="215">
                  <c:v>962</c:v>
                </c:pt>
                <c:pt idx="216">
                  <c:v>963</c:v>
                </c:pt>
                <c:pt idx="217">
                  <c:v>964</c:v>
                </c:pt>
                <c:pt idx="218">
                  <c:v>965</c:v>
                </c:pt>
              </c:numCache>
            </c:numRef>
          </c:xVal>
          <c:yVal>
            <c:numRef>
              <c:f>Graph!$C$749:$C$965</c:f>
              <c:numCache>
                <c:formatCode>General</c:formatCode>
                <c:ptCount val="217"/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4B-41EF-AA6E-DAEAB7EDD96C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Graph!$A$748:$A$966</c:f>
              <c:numCache>
                <c:formatCode>General</c:formatCode>
                <c:ptCount val="219"/>
                <c:pt idx="0">
                  <c:v>747</c:v>
                </c:pt>
                <c:pt idx="1">
                  <c:v>748</c:v>
                </c:pt>
                <c:pt idx="2">
                  <c:v>749</c:v>
                </c:pt>
                <c:pt idx="3">
                  <c:v>750</c:v>
                </c:pt>
                <c:pt idx="4">
                  <c:v>751</c:v>
                </c:pt>
                <c:pt idx="5">
                  <c:v>752</c:v>
                </c:pt>
                <c:pt idx="6">
                  <c:v>753</c:v>
                </c:pt>
                <c:pt idx="7">
                  <c:v>754</c:v>
                </c:pt>
                <c:pt idx="8">
                  <c:v>755</c:v>
                </c:pt>
                <c:pt idx="9">
                  <c:v>756</c:v>
                </c:pt>
                <c:pt idx="10">
                  <c:v>757</c:v>
                </c:pt>
                <c:pt idx="11">
                  <c:v>758</c:v>
                </c:pt>
                <c:pt idx="12">
                  <c:v>759</c:v>
                </c:pt>
                <c:pt idx="13">
                  <c:v>760</c:v>
                </c:pt>
                <c:pt idx="14">
                  <c:v>761</c:v>
                </c:pt>
                <c:pt idx="15">
                  <c:v>762</c:v>
                </c:pt>
                <c:pt idx="16">
                  <c:v>763</c:v>
                </c:pt>
                <c:pt idx="17">
                  <c:v>764</c:v>
                </c:pt>
                <c:pt idx="18">
                  <c:v>765</c:v>
                </c:pt>
                <c:pt idx="19">
                  <c:v>766</c:v>
                </c:pt>
                <c:pt idx="20">
                  <c:v>767</c:v>
                </c:pt>
                <c:pt idx="21">
                  <c:v>768</c:v>
                </c:pt>
                <c:pt idx="22">
                  <c:v>769</c:v>
                </c:pt>
                <c:pt idx="23">
                  <c:v>770</c:v>
                </c:pt>
                <c:pt idx="24">
                  <c:v>771</c:v>
                </c:pt>
                <c:pt idx="25">
                  <c:v>772</c:v>
                </c:pt>
                <c:pt idx="26">
                  <c:v>773</c:v>
                </c:pt>
                <c:pt idx="27">
                  <c:v>774</c:v>
                </c:pt>
                <c:pt idx="28">
                  <c:v>775</c:v>
                </c:pt>
                <c:pt idx="29">
                  <c:v>776</c:v>
                </c:pt>
                <c:pt idx="30">
                  <c:v>777</c:v>
                </c:pt>
                <c:pt idx="31">
                  <c:v>778</c:v>
                </c:pt>
                <c:pt idx="32">
                  <c:v>779</c:v>
                </c:pt>
                <c:pt idx="33">
                  <c:v>780</c:v>
                </c:pt>
                <c:pt idx="34">
                  <c:v>781</c:v>
                </c:pt>
                <c:pt idx="35">
                  <c:v>782</c:v>
                </c:pt>
                <c:pt idx="36">
                  <c:v>783</c:v>
                </c:pt>
                <c:pt idx="37">
                  <c:v>784</c:v>
                </c:pt>
                <c:pt idx="38">
                  <c:v>785</c:v>
                </c:pt>
                <c:pt idx="39">
                  <c:v>786</c:v>
                </c:pt>
                <c:pt idx="40">
                  <c:v>787</c:v>
                </c:pt>
                <c:pt idx="41">
                  <c:v>788</c:v>
                </c:pt>
                <c:pt idx="42">
                  <c:v>789</c:v>
                </c:pt>
                <c:pt idx="43">
                  <c:v>790</c:v>
                </c:pt>
                <c:pt idx="44">
                  <c:v>791</c:v>
                </c:pt>
                <c:pt idx="45">
                  <c:v>792</c:v>
                </c:pt>
                <c:pt idx="46">
                  <c:v>793</c:v>
                </c:pt>
                <c:pt idx="47">
                  <c:v>794</c:v>
                </c:pt>
                <c:pt idx="48">
                  <c:v>795</c:v>
                </c:pt>
                <c:pt idx="49">
                  <c:v>796</c:v>
                </c:pt>
                <c:pt idx="50">
                  <c:v>797</c:v>
                </c:pt>
                <c:pt idx="51">
                  <c:v>798</c:v>
                </c:pt>
                <c:pt idx="52">
                  <c:v>799</c:v>
                </c:pt>
                <c:pt idx="53">
                  <c:v>800</c:v>
                </c:pt>
                <c:pt idx="54">
                  <c:v>801</c:v>
                </c:pt>
                <c:pt idx="55">
                  <c:v>802</c:v>
                </c:pt>
                <c:pt idx="56">
                  <c:v>803</c:v>
                </c:pt>
                <c:pt idx="57">
                  <c:v>804</c:v>
                </c:pt>
                <c:pt idx="58">
                  <c:v>805</c:v>
                </c:pt>
                <c:pt idx="59">
                  <c:v>806</c:v>
                </c:pt>
                <c:pt idx="60">
                  <c:v>807</c:v>
                </c:pt>
                <c:pt idx="61">
                  <c:v>808</c:v>
                </c:pt>
                <c:pt idx="62">
                  <c:v>809</c:v>
                </c:pt>
                <c:pt idx="63">
                  <c:v>810</c:v>
                </c:pt>
                <c:pt idx="64">
                  <c:v>811</c:v>
                </c:pt>
                <c:pt idx="65">
                  <c:v>812</c:v>
                </c:pt>
                <c:pt idx="66">
                  <c:v>813</c:v>
                </c:pt>
                <c:pt idx="67">
                  <c:v>814</c:v>
                </c:pt>
                <c:pt idx="68">
                  <c:v>815</c:v>
                </c:pt>
                <c:pt idx="69">
                  <c:v>816</c:v>
                </c:pt>
                <c:pt idx="70">
                  <c:v>817</c:v>
                </c:pt>
                <c:pt idx="71">
                  <c:v>818</c:v>
                </c:pt>
                <c:pt idx="72">
                  <c:v>819</c:v>
                </c:pt>
                <c:pt idx="73">
                  <c:v>820</c:v>
                </c:pt>
                <c:pt idx="74">
                  <c:v>821</c:v>
                </c:pt>
                <c:pt idx="75">
                  <c:v>822</c:v>
                </c:pt>
                <c:pt idx="76">
                  <c:v>823</c:v>
                </c:pt>
                <c:pt idx="77">
                  <c:v>824</c:v>
                </c:pt>
                <c:pt idx="78">
                  <c:v>825</c:v>
                </c:pt>
                <c:pt idx="79">
                  <c:v>826</c:v>
                </c:pt>
                <c:pt idx="80">
                  <c:v>827</c:v>
                </c:pt>
                <c:pt idx="81">
                  <c:v>828</c:v>
                </c:pt>
                <c:pt idx="82">
                  <c:v>829</c:v>
                </c:pt>
                <c:pt idx="83">
                  <c:v>830</c:v>
                </c:pt>
                <c:pt idx="84">
                  <c:v>831</c:v>
                </c:pt>
                <c:pt idx="85">
                  <c:v>832</c:v>
                </c:pt>
                <c:pt idx="86">
                  <c:v>833</c:v>
                </c:pt>
                <c:pt idx="87">
                  <c:v>834</c:v>
                </c:pt>
                <c:pt idx="88">
                  <c:v>835</c:v>
                </c:pt>
                <c:pt idx="89">
                  <c:v>836</c:v>
                </c:pt>
                <c:pt idx="90">
                  <c:v>837</c:v>
                </c:pt>
                <c:pt idx="91">
                  <c:v>838</c:v>
                </c:pt>
                <c:pt idx="92">
                  <c:v>839</c:v>
                </c:pt>
                <c:pt idx="93">
                  <c:v>840</c:v>
                </c:pt>
                <c:pt idx="94">
                  <c:v>841</c:v>
                </c:pt>
                <c:pt idx="95">
                  <c:v>842</c:v>
                </c:pt>
                <c:pt idx="96">
                  <c:v>843</c:v>
                </c:pt>
                <c:pt idx="97">
                  <c:v>844</c:v>
                </c:pt>
                <c:pt idx="98">
                  <c:v>845</c:v>
                </c:pt>
                <c:pt idx="99">
                  <c:v>846</c:v>
                </c:pt>
                <c:pt idx="100">
                  <c:v>847</c:v>
                </c:pt>
                <c:pt idx="101">
                  <c:v>848</c:v>
                </c:pt>
                <c:pt idx="102">
                  <c:v>849</c:v>
                </c:pt>
                <c:pt idx="103">
                  <c:v>850</c:v>
                </c:pt>
                <c:pt idx="104">
                  <c:v>851</c:v>
                </c:pt>
                <c:pt idx="105">
                  <c:v>852</c:v>
                </c:pt>
                <c:pt idx="106">
                  <c:v>853</c:v>
                </c:pt>
                <c:pt idx="107">
                  <c:v>854</c:v>
                </c:pt>
                <c:pt idx="108">
                  <c:v>855</c:v>
                </c:pt>
                <c:pt idx="109">
                  <c:v>856</c:v>
                </c:pt>
                <c:pt idx="110">
                  <c:v>857</c:v>
                </c:pt>
                <c:pt idx="111">
                  <c:v>858</c:v>
                </c:pt>
                <c:pt idx="112">
                  <c:v>859</c:v>
                </c:pt>
                <c:pt idx="113">
                  <c:v>860</c:v>
                </c:pt>
                <c:pt idx="114">
                  <c:v>861</c:v>
                </c:pt>
                <c:pt idx="115">
                  <c:v>862</c:v>
                </c:pt>
                <c:pt idx="116">
                  <c:v>863</c:v>
                </c:pt>
                <c:pt idx="117">
                  <c:v>864</c:v>
                </c:pt>
                <c:pt idx="118">
                  <c:v>865</c:v>
                </c:pt>
                <c:pt idx="119">
                  <c:v>866</c:v>
                </c:pt>
                <c:pt idx="120">
                  <c:v>867</c:v>
                </c:pt>
                <c:pt idx="121">
                  <c:v>868</c:v>
                </c:pt>
                <c:pt idx="122">
                  <c:v>869</c:v>
                </c:pt>
                <c:pt idx="123">
                  <c:v>870</c:v>
                </c:pt>
                <c:pt idx="124">
                  <c:v>871</c:v>
                </c:pt>
                <c:pt idx="125">
                  <c:v>872</c:v>
                </c:pt>
                <c:pt idx="126">
                  <c:v>873</c:v>
                </c:pt>
                <c:pt idx="127">
                  <c:v>874</c:v>
                </c:pt>
                <c:pt idx="128">
                  <c:v>875</c:v>
                </c:pt>
                <c:pt idx="129">
                  <c:v>876</c:v>
                </c:pt>
                <c:pt idx="130">
                  <c:v>877</c:v>
                </c:pt>
                <c:pt idx="131">
                  <c:v>878</c:v>
                </c:pt>
                <c:pt idx="132">
                  <c:v>879</c:v>
                </c:pt>
                <c:pt idx="133">
                  <c:v>880</c:v>
                </c:pt>
                <c:pt idx="134">
                  <c:v>881</c:v>
                </c:pt>
                <c:pt idx="135">
                  <c:v>882</c:v>
                </c:pt>
                <c:pt idx="136">
                  <c:v>883</c:v>
                </c:pt>
                <c:pt idx="137">
                  <c:v>884</c:v>
                </c:pt>
                <c:pt idx="138">
                  <c:v>885</c:v>
                </c:pt>
                <c:pt idx="139">
                  <c:v>886</c:v>
                </c:pt>
                <c:pt idx="140">
                  <c:v>887</c:v>
                </c:pt>
                <c:pt idx="141">
                  <c:v>888</c:v>
                </c:pt>
                <c:pt idx="142">
                  <c:v>889</c:v>
                </c:pt>
                <c:pt idx="143">
                  <c:v>890</c:v>
                </c:pt>
                <c:pt idx="144">
                  <c:v>891</c:v>
                </c:pt>
                <c:pt idx="145">
                  <c:v>892</c:v>
                </c:pt>
                <c:pt idx="146">
                  <c:v>893</c:v>
                </c:pt>
                <c:pt idx="147">
                  <c:v>894</c:v>
                </c:pt>
                <c:pt idx="148">
                  <c:v>895</c:v>
                </c:pt>
                <c:pt idx="149">
                  <c:v>896</c:v>
                </c:pt>
                <c:pt idx="150">
                  <c:v>897</c:v>
                </c:pt>
                <c:pt idx="151">
                  <c:v>898</c:v>
                </c:pt>
                <c:pt idx="152">
                  <c:v>899</c:v>
                </c:pt>
                <c:pt idx="153">
                  <c:v>900</c:v>
                </c:pt>
                <c:pt idx="154">
                  <c:v>901</c:v>
                </c:pt>
                <c:pt idx="155">
                  <c:v>902</c:v>
                </c:pt>
                <c:pt idx="156">
                  <c:v>903</c:v>
                </c:pt>
                <c:pt idx="157">
                  <c:v>904</c:v>
                </c:pt>
                <c:pt idx="158">
                  <c:v>905</c:v>
                </c:pt>
                <c:pt idx="159">
                  <c:v>906</c:v>
                </c:pt>
                <c:pt idx="160">
                  <c:v>907</c:v>
                </c:pt>
                <c:pt idx="161">
                  <c:v>908</c:v>
                </c:pt>
                <c:pt idx="162">
                  <c:v>909</c:v>
                </c:pt>
                <c:pt idx="163">
                  <c:v>910</c:v>
                </c:pt>
                <c:pt idx="164">
                  <c:v>911</c:v>
                </c:pt>
                <c:pt idx="165">
                  <c:v>912</c:v>
                </c:pt>
                <c:pt idx="166">
                  <c:v>913</c:v>
                </c:pt>
                <c:pt idx="167">
                  <c:v>914</c:v>
                </c:pt>
                <c:pt idx="168">
                  <c:v>915</c:v>
                </c:pt>
                <c:pt idx="169">
                  <c:v>916</c:v>
                </c:pt>
                <c:pt idx="170">
                  <c:v>917</c:v>
                </c:pt>
                <c:pt idx="171">
                  <c:v>918</c:v>
                </c:pt>
                <c:pt idx="172">
                  <c:v>919</c:v>
                </c:pt>
                <c:pt idx="173">
                  <c:v>920</c:v>
                </c:pt>
                <c:pt idx="174">
                  <c:v>921</c:v>
                </c:pt>
                <c:pt idx="175">
                  <c:v>922</c:v>
                </c:pt>
                <c:pt idx="176">
                  <c:v>923</c:v>
                </c:pt>
                <c:pt idx="177">
                  <c:v>924</c:v>
                </c:pt>
                <c:pt idx="178">
                  <c:v>925</c:v>
                </c:pt>
                <c:pt idx="179">
                  <c:v>926</c:v>
                </c:pt>
                <c:pt idx="180">
                  <c:v>927</c:v>
                </c:pt>
                <c:pt idx="181">
                  <c:v>928</c:v>
                </c:pt>
                <c:pt idx="182">
                  <c:v>929</c:v>
                </c:pt>
                <c:pt idx="183">
                  <c:v>930</c:v>
                </c:pt>
                <c:pt idx="184">
                  <c:v>931</c:v>
                </c:pt>
                <c:pt idx="185">
                  <c:v>932</c:v>
                </c:pt>
                <c:pt idx="186">
                  <c:v>933</c:v>
                </c:pt>
                <c:pt idx="187">
                  <c:v>934</c:v>
                </c:pt>
                <c:pt idx="188">
                  <c:v>935</c:v>
                </c:pt>
                <c:pt idx="189">
                  <c:v>936</c:v>
                </c:pt>
                <c:pt idx="190">
                  <c:v>937</c:v>
                </c:pt>
                <c:pt idx="191">
                  <c:v>938</c:v>
                </c:pt>
                <c:pt idx="192">
                  <c:v>939</c:v>
                </c:pt>
                <c:pt idx="193">
                  <c:v>940</c:v>
                </c:pt>
                <c:pt idx="194">
                  <c:v>941</c:v>
                </c:pt>
                <c:pt idx="195">
                  <c:v>942</c:v>
                </c:pt>
                <c:pt idx="196">
                  <c:v>943</c:v>
                </c:pt>
                <c:pt idx="197">
                  <c:v>944</c:v>
                </c:pt>
                <c:pt idx="198">
                  <c:v>945</c:v>
                </c:pt>
                <c:pt idx="199">
                  <c:v>946</c:v>
                </c:pt>
                <c:pt idx="200">
                  <c:v>947</c:v>
                </c:pt>
                <c:pt idx="201">
                  <c:v>948</c:v>
                </c:pt>
                <c:pt idx="202">
                  <c:v>949</c:v>
                </c:pt>
                <c:pt idx="203">
                  <c:v>950</c:v>
                </c:pt>
                <c:pt idx="204">
                  <c:v>951</c:v>
                </c:pt>
                <c:pt idx="205">
                  <c:v>952</c:v>
                </c:pt>
                <c:pt idx="206">
                  <c:v>953</c:v>
                </c:pt>
                <c:pt idx="207">
                  <c:v>954</c:v>
                </c:pt>
                <c:pt idx="208">
                  <c:v>955</c:v>
                </c:pt>
                <c:pt idx="209">
                  <c:v>956</c:v>
                </c:pt>
                <c:pt idx="210">
                  <c:v>957</c:v>
                </c:pt>
                <c:pt idx="211">
                  <c:v>958</c:v>
                </c:pt>
                <c:pt idx="212">
                  <c:v>959</c:v>
                </c:pt>
                <c:pt idx="213">
                  <c:v>960</c:v>
                </c:pt>
                <c:pt idx="214">
                  <c:v>961</c:v>
                </c:pt>
                <c:pt idx="215">
                  <c:v>962</c:v>
                </c:pt>
                <c:pt idx="216">
                  <c:v>963</c:v>
                </c:pt>
                <c:pt idx="217">
                  <c:v>964</c:v>
                </c:pt>
                <c:pt idx="218">
                  <c:v>965</c:v>
                </c:pt>
              </c:numCache>
            </c:numRef>
          </c:xVal>
          <c:yVal>
            <c:numRef>
              <c:f>Graph!$E$749:$E$965</c:f>
              <c:numCache>
                <c:formatCode>General</c:formatCode>
                <c:ptCount val="217"/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4B-41EF-AA6E-DAEAB7EDD96C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Graph!$A$748:$A$966</c:f>
              <c:numCache>
                <c:formatCode>General</c:formatCode>
                <c:ptCount val="219"/>
                <c:pt idx="0">
                  <c:v>747</c:v>
                </c:pt>
                <c:pt idx="1">
                  <c:v>748</c:v>
                </c:pt>
                <c:pt idx="2">
                  <c:v>749</c:v>
                </c:pt>
                <c:pt idx="3">
                  <c:v>750</c:v>
                </c:pt>
                <c:pt idx="4">
                  <c:v>751</c:v>
                </c:pt>
                <c:pt idx="5">
                  <c:v>752</c:v>
                </c:pt>
                <c:pt idx="6">
                  <c:v>753</c:v>
                </c:pt>
                <c:pt idx="7">
                  <c:v>754</c:v>
                </c:pt>
                <c:pt idx="8">
                  <c:v>755</c:v>
                </c:pt>
                <c:pt idx="9">
                  <c:v>756</c:v>
                </c:pt>
                <c:pt idx="10">
                  <c:v>757</c:v>
                </c:pt>
                <c:pt idx="11">
                  <c:v>758</c:v>
                </c:pt>
                <c:pt idx="12">
                  <c:v>759</c:v>
                </c:pt>
                <c:pt idx="13">
                  <c:v>760</c:v>
                </c:pt>
                <c:pt idx="14">
                  <c:v>761</c:v>
                </c:pt>
                <c:pt idx="15">
                  <c:v>762</c:v>
                </c:pt>
                <c:pt idx="16">
                  <c:v>763</c:v>
                </c:pt>
                <c:pt idx="17">
                  <c:v>764</c:v>
                </c:pt>
                <c:pt idx="18">
                  <c:v>765</c:v>
                </c:pt>
                <c:pt idx="19">
                  <c:v>766</c:v>
                </c:pt>
                <c:pt idx="20">
                  <c:v>767</c:v>
                </c:pt>
                <c:pt idx="21">
                  <c:v>768</c:v>
                </c:pt>
                <c:pt idx="22">
                  <c:v>769</c:v>
                </c:pt>
                <c:pt idx="23">
                  <c:v>770</c:v>
                </c:pt>
                <c:pt idx="24">
                  <c:v>771</c:v>
                </c:pt>
                <c:pt idx="25">
                  <c:v>772</c:v>
                </c:pt>
                <c:pt idx="26">
                  <c:v>773</c:v>
                </c:pt>
                <c:pt idx="27">
                  <c:v>774</c:v>
                </c:pt>
                <c:pt idx="28">
                  <c:v>775</c:v>
                </c:pt>
                <c:pt idx="29">
                  <c:v>776</c:v>
                </c:pt>
                <c:pt idx="30">
                  <c:v>777</c:v>
                </c:pt>
                <c:pt idx="31">
                  <c:v>778</c:v>
                </c:pt>
                <c:pt idx="32">
                  <c:v>779</c:v>
                </c:pt>
                <c:pt idx="33">
                  <c:v>780</c:v>
                </c:pt>
                <c:pt idx="34">
                  <c:v>781</c:v>
                </c:pt>
                <c:pt idx="35">
                  <c:v>782</c:v>
                </c:pt>
                <c:pt idx="36">
                  <c:v>783</c:v>
                </c:pt>
                <c:pt idx="37">
                  <c:v>784</c:v>
                </c:pt>
                <c:pt idx="38">
                  <c:v>785</c:v>
                </c:pt>
                <c:pt idx="39">
                  <c:v>786</c:v>
                </c:pt>
                <c:pt idx="40">
                  <c:v>787</c:v>
                </c:pt>
                <c:pt idx="41">
                  <c:v>788</c:v>
                </c:pt>
                <c:pt idx="42">
                  <c:v>789</c:v>
                </c:pt>
                <c:pt idx="43">
                  <c:v>790</c:v>
                </c:pt>
                <c:pt idx="44">
                  <c:v>791</c:v>
                </c:pt>
                <c:pt idx="45">
                  <c:v>792</c:v>
                </c:pt>
                <c:pt idx="46">
                  <c:v>793</c:v>
                </c:pt>
                <c:pt idx="47">
                  <c:v>794</c:v>
                </c:pt>
                <c:pt idx="48">
                  <c:v>795</c:v>
                </c:pt>
                <c:pt idx="49">
                  <c:v>796</c:v>
                </c:pt>
                <c:pt idx="50">
                  <c:v>797</c:v>
                </c:pt>
                <c:pt idx="51">
                  <c:v>798</c:v>
                </c:pt>
                <c:pt idx="52">
                  <c:v>799</c:v>
                </c:pt>
                <c:pt idx="53">
                  <c:v>800</c:v>
                </c:pt>
                <c:pt idx="54">
                  <c:v>801</c:v>
                </c:pt>
                <c:pt idx="55">
                  <c:v>802</c:v>
                </c:pt>
                <c:pt idx="56">
                  <c:v>803</c:v>
                </c:pt>
                <c:pt idx="57">
                  <c:v>804</c:v>
                </c:pt>
                <c:pt idx="58">
                  <c:v>805</c:v>
                </c:pt>
                <c:pt idx="59">
                  <c:v>806</c:v>
                </c:pt>
                <c:pt idx="60">
                  <c:v>807</c:v>
                </c:pt>
                <c:pt idx="61">
                  <c:v>808</c:v>
                </c:pt>
                <c:pt idx="62">
                  <c:v>809</c:v>
                </c:pt>
                <c:pt idx="63">
                  <c:v>810</c:v>
                </c:pt>
                <c:pt idx="64">
                  <c:v>811</c:v>
                </c:pt>
                <c:pt idx="65">
                  <c:v>812</c:v>
                </c:pt>
                <c:pt idx="66">
                  <c:v>813</c:v>
                </c:pt>
                <c:pt idx="67">
                  <c:v>814</c:v>
                </c:pt>
                <c:pt idx="68">
                  <c:v>815</c:v>
                </c:pt>
                <c:pt idx="69">
                  <c:v>816</c:v>
                </c:pt>
                <c:pt idx="70">
                  <c:v>817</c:v>
                </c:pt>
                <c:pt idx="71">
                  <c:v>818</c:v>
                </c:pt>
                <c:pt idx="72">
                  <c:v>819</c:v>
                </c:pt>
                <c:pt idx="73">
                  <c:v>820</c:v>
                </c:pt>
                <c:pt idx="74">
                  <c:v>821</c:v>
                </c:pt>
                <c:pt idx="75">
                  <c:v>822</c:v>
                </c:pt>
                <c:pt idx="76">
                  <c:v>823</c:v>
                </c:pt>
                <c:pt idx="77">
                  <c:v>824</c:v>
                </c:pt>
                <c:pt idx="78">
                  <c:v>825</c:v>
                </c:pt>
                <c:pt idx="79">
                  <c:v>826</c:v>
                </c:pt>
                <c:pt idx="80">
                  <c:v>827</c:v>
                </c:pt>
                <c:pt idx="81">
                  <c:v>828</c:v>
                </c:pt>
                <c:pt idx="82">
                  <c:v>829</c:v>
                </c:pt>
                <c:pt idx="83">
                  <c:v>830</c:v>
                </c:pt>
                <c:pt idx="84">
                  <c:v>831</c:v>
                </c:pt>
                <c:pt idx="85">
                  <c:v>832</c:v>
                </c:pt>
                <c:pt idx="86">
                  <c:v>833</c:v>
                </c:pt>
                <c:pt idx="87">
                  <c:v>834</c:v>
                </c:pt>
                <c:pt idx="88">
                  <c:v>835</c:v>
                </c:pt>
                <c:pt idx="89">
                  <c:v>836</c:v>
                </c:pt>
                <c:pt idx="90">
                  <c:v>837</c:v>
                </c:pt>
                <c:pt idx="91">
                  <c:v>838</c:v>
                </c:pt>
                <c:pt idx="92">
                  <c:v>839</c:v>
                </c:pt>
                <c:pt idx="93">
                  <c:v>840</c:v>
                </c:pt>
                <c:pt idx="94">
                  <c:v>841</c:v>
                </c:pt>
                <c:pt idx="95">
                  <c:v>842</c:v>
                </c:pt>
                <c:pt idx="96">
                  <c:v>843</c:v>
                </c:pt>
                <c:pt idx="97">
                  <c:v>844</c:v>
                </c:pt>
                <c:pt idx="98">
                  <c:v>845</c:v>
                </c:pt>
                <c:pt idx="99">
                  <c:v>846</c:v>
                </c:pt>
                <c:pt idx="100">
                  <c:v>847</c:v>
                </c:pt>
                <c:pt idx="101">
                  <c:v>848</c:v>
                </c:pt>
                <c:pt idx="102">
                  <c:v>849</c:v>
                </c:pt>
                <c:pt idx="103">
                  <c:v>850</c:v>
                </c:pt>
                <c:pt idx="104">
                  <c:v>851</c:v>
                </c:pt>
                <c:pt idx="105">
                  <c:v>852</c:v>
                </c:pt>
                <c:pt idx="106">
                  <c:v>853</c:v>
                </c:pt>
                <c:pt idx="107">
                  <c:v>854</c:v>
                </c:pt>
                <c:pt idx="108">
                  <c:v>855</c:v>
                </c:pt>
                <c:pt idx="109">
                  <c:v>856</c:v>
                </c:pt>
                <c:pt idx="110">
                  <c:v>857</c:v>
                </c:pt>
                <c:pt idx="111">
                  <c:v>858</c:v>
                </c:pt>
                <c:pt idx="112">
                  <c:v>859</c:v>
                </c:pt>
                <c:pt idx="113">
                  <c:v>860</c:v>
                </c:pt>
                <c:pt idx="114">
                  <c:v>861</c:v>
                </c:pt>
                <c:pt idx="115">
                  <c:v>862</c:v>
                </c:pt>
                <c:pt idx="116">
                  <c:v>863</c:v>
                </c:pt>
                <c:pt idx="117">
                  <c:v>864</c:v>
                </c:pt>
                <c:pt idx="118">
                  <c:v>865</c:v>
                </c:pt>
                <c:pt idx="119">
                  <c:v>866</c:v>
                </c:pt>
                <c:pt idx="120">
                  <c:v>867</c:v>
                </c:pt>
                <c:pt idx="121">
                  <c:v>868</c:v>
                </c:pt>
                <c:pt idx="122">
                  <c:v>869</c:v>
                </c:pt>
                <c:pt idx="123">
                  <c:v>870</c:v>
                </c:pt>
                <c:pt idx="124">
                  <c:v>871</c:v>
                </c:pt>
                <c:pt idx="125">
                  <c:v>872</c:v>
                </c:pt>
                <c:pt idx="126">
                  <c:v>873</c:v>
                </c:pt>
                <c:pt idx="127">
                  <c:v>874</c:v>
                </c:pt>
                <c:pt idx="128">
                  <c:v>875</c:v>
                </c:pt>
                <c:pt idx="129">
                  <c:v>876</c:v>
                </c:pt>
                <c:pt idx="130">
                  <c:v>877</c:v>
                </c:pt>
                <c:pt idx="131">
                  <c:v>878</c:v>
                </c:pt>
                <c:pt idx="132">
                  <c:v>879</c:v>
                </c:pt>
                <c:pt idx="133">
                  <c:v>880</c:v>
                </c:pt>
                <c:pt idx="134">
                  <c:v>881</c:v>
                </c:pt>
                <c:pt idx="135">
                  <c:v>882</c:v>
                </c:pt>
                <c:pt idx="136">
                  <c:v>883</c:v>
                </c:pt>
                <c:pt idx="137">
                  <c:v>884</c:v>
                </c:pt>
                <c:pt idx="138">
                  <c:v>885</c:v>
                </c:pt>
                <c:pt idx="139">
                  <c:v>886</c:v>
                </c:pt>
                <c:pt idx="140">
                  <c:v>887</c:v>
                </c:pt>
                <c:pt idx="141">
                  <c:v>888</c:v>
                </c:pt>
                <c:pt idx="142">
                  <c:v>889</c:v>
                </c:pt>
                <c:pt idx="143">
                  <c:v>890</c:v>
                </c:pt>
                <c:pt idx="144">
                  <c:v>891</c:v>
                </c:pt>
                <c:pt idx="145">
                  <c:v>892</c:v>
                </c:pt>
                <c:pt idx="146">
                  <c:v>893</c:v>
                </c:pt>
                <c:pt idx="147">
                  <c:v>894</c:v>
                </c:pt>
                <c:pt idx="148">
                  <c:v>895</c:v>
                </c:pt>
                <c:pt idx="149">
                  <c:v>896</c:v>
                </c:pt>
                <c:pt idx="150">
                  <c:v>897</c:v>
                </c:pt>
                <c:pt idx="151">
                  <c:v>898</c:v>
                </c:pt>
                <c:pt idx="152">
                  <c:v>899</c:v>
                </c:pt>
                <c:pt idx="153">
                  <c:v>900</c:v>
                </c:pt>
                <c:pt idx="154">
                  <c:v>901</c:v>
                </c:pt>
                <c:pt idx="155">
                  <c:v>902</c:v>
                </c:pt>
                <c:pt idx="156">
                  <c:v>903</c:v>
                </c:pt>
                <c:pt idx="157">
                  <c:v>904</c:v>
                </c:pt>
                <c:pt idx="158">
                  <c:v>905</c:v>
                </c:pt>
                <c:pt idx="159">
                  <c:v>906</c:v>
                </c:pt>
                <c:pt idx="160">
                  <c:v>907</c:v>
                </c:pt>
                <c:pt idx="161">
                  <c:v>908</c:v>
                </c:pt>
                <c:pt idx="162">
                  <c:v>909</c:v>
                </c:pt>
                <c:pt idx="163">
                  <c:v>910</c:v>
                </c:pt>
                <c:pt idx="164">
                  <c:v>911</c:v>
                </c:pt>
                <c:pt idx="165">
                  <c:v>912</c:v>
                </c:pt>
                <c:pt idx="166">
                  <c:v>913</c:v>
                </c:pt>
                <c:pt idx="167">
                  <c:v>914</c:v>
                </c:pt>
                <c:pt idx="168">
                  <c:v>915</c:v>
                </c:pt>
                <c:pt idx="169">
                  <c:v>916</c:v>
                </c:pt>
                <c:pt idx="170">
                  <c:v>917</c:v>
                </c:pt>
                <c:pt idx="171">
                  <c:v>918</c:v>
                </c:pt>
                <c:pt idx="172">
                  <c:v>919</c:v>
                </c:pt>
                <c:pt idx="173">
                  <c:v>920</c:v>
                </c:pt>
                <c:pt idx="174">
                  <c:v>921</c:v>
                </c:pt>
                <c:pt idx="175">
                  <c:v>922</c:v>
                </c:pt>
                <c:pt idx="176">
                  <c:v>923</c:v>
                </c:pt>
                <c:pt idx="177">
                  <c:v>924</c:v>
                </c:pt>
                <c:pt idx="178">
                  <c:v>925</c:v>
                </c:pt>
                <c:pt idx="179">
                  <c:v>926</c:v>
                </c:pt>
                <c:pt idx="180">
                  <c:v>927</c:v>
                </c:pt>
                <c:pt idx="181">
                  <c:v>928</c:v>
                </c:pt>
                <c:pt idx="182">
                  <c:v>929</c:v>
                </c:pt>
                <c:pt idx="183">
                  <c:v>930</c:v>
                </c:pt>
                <c:pt idx="184">
                  <c:v>931</c:v>
                </c:pt>
                <c:pt idx="185">
                  <c:v>932</c:v>
                </c:pt>
                <c:pt idx="186">
                  <c:v>933</c:v>
                </c:pt>
                <c:pt idx="187">
                  <c:v>934</c:v>
                </c:pt>
                <c:pt idx="188">
                  <c:v>935</c:v>
                </c:pt>
                <c:pt idx="189">
                  <c:v>936</c:v>
                </c:pt>
                <c:pt idx="190">
                  <c:v>937</c:v>
                </c:pt>
                <c:pt idx="191">
                  <c:v>938</c:v>
                </c:pt>
                <c:pt idx="192">
                  <c:v>939</c:v>
                </c:pt>
                <c:pt idx="193">
                  <c:v>940</c:v>
                </c:pt>
                <c:pt idx="194">
                  <c:v>941</c:v>
                </c:pt>
                <c:pt idx="195">
                  <c:v>942</c:v>
                </c:pt>
                <c:pt idx="196">
                  <c:v>943</c:v>
                </c:pt>
                <c:pt idx="197">
                  <c:v>944</c:v>
                </c:pt>
                <c:pt idx="198">
                  <c:v>945</c:v>
                </c:pt>
                <c:pt idx="199">
                  <c:v>946</c:v>
                </c:pt>
                <c:pt idx="200">
                  <c:v>947</c:v>
                </c:pt>
                <c:pt idx="201">
                  <c:v>948</c:v>
                </c:pt>
                <c:pt idx="202">
                  <c:v>949</c:v>
                </c:pt>
                <c:pt idx="203">
                  <c:v>950</c:v>
                </c:pt>
                <c:pt idx="204">
                  <c:v>951</c:v>
                </c:pt>
                <c:pt idx="205">
                  <c:v>952</c:v>
                </c:pt>
                <c:pt idx="206">
                  <c:v>953</c:v>
                </c:pt>
                <c:pt idx="207">
                  <c:v>954</c:v>
                </c:pt>
                <c:pt idx="208">
                  <c:v>955</c:v>
                </c:pt>
                <c:pt idx="209">
                  <c:v>956</c:v>
                </c:pt>
                <c:pt idx="210">
                  <c:v>957</c:v>
                </c:pt>
                <c:pt idx="211">
                  <c:v>958</c:v>
                </c:pt>
                <c:pt idx="212">
                  <c:v>959</c:v>
                </c:pt>
                <c:pt idx="213">
                  <c:v>960</c:v>
                </c:pt>
                <c:pt idx="214">
                  <c:v>961</c:v>
                </c:pt>
                <c:pt idx="215">
                  <c:v>962</c:v>
                </c:pt>
                <c:pt idx="216">
                  <c:v>963</c:v>
                </c:pt>
                <c:pt idx="217">
                  <c:v>964</c:v>
                </c:pt>
                <c:pt idx="218">
                  <c:v>965</c:v>
                </c:pt>
              </c:numCache>
            </c:numRef>
          </c:xVal>
          <c:yVal>
            <c:numRef>
              <c:f>Graph!$G$749:$G$965</c:f>
              <c:numCache>
                <c:formatCode>General</c:formatCode>
                <c:ptCount val="2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54B-41EF-AA6E-DAEAB7EDD96C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Graph!$A$748:$A$966</c:f>
              <c:numCache>
                <c:formatCode>General</c:formatCode>
                <c:ptCount val="219"/>
                <c:pt idx="0">
                  <c:v>747</c:v>
                </c:pt>
                <c:pt idx="1">
                  <c:v>748</c:v>
                </c:pt>
                <c:pt idx="2">
                  <c:v>749</c:v>
                </c:pt>
                <c:pt idx="3">
                  <c:v>750</c:v>
                </c:pt>
                <c:pt idx="4">
                  <c:v>751</c:v>
                </c:pt>
                <c:pt idx="5">
                  <c:v>752</c:v>
                </c:pt>
                <c:pt idx="6">
                  <c:v>753</c:v>
                </c:pt>
                <c:pt idx="7">
                  <c:v>754</c:v>
                </c:pt>
                <c:pt idx="8">
                  <c:v>755</c:v>
                </c:pt>
                <c:pt idx="9">
                  <c:v>756</c:v>
                </c:pt>
                <c:pt idx="10">
                  <c:v>757</c:v>
                </c:pt>
                <c:pt idx="11">
                  <c:v>758</c:v>
                </c:pt>
                <c:pt idx="12">
                  <c:v>759</c:v>
                </c:pt>
                <c:pt idx="13">
                  <c:v>760</c:v>
                </c:pt>
                <c:pt idx="14">
                  <c:v>761</c:v>
                </c:pt>
                <c:pt idx="15">
                  <c:v>762</c:v>
                </c:pt>
                <c:pt idx="16">
                  <c:v>763</c:v>
                </c:pt>
                <c:pt idx="17">
                  <c:v>764</c:v>
                </c:pt>
                <c:pt idx="18">
                  <c:v>765</c:v>
                </c:pt>
                <c:pt idx="19">
                  <c:v>766</c:v>
                </c:pt>
                <c:pt idx="20">
                  <c:v>767</c:v>
                </c:pt>
                <c:pt idx="21">
                  <c:v>768</c:v>
                </c:pt>
                <c:pt idx="22">
                  <c:v>769</c:v>
                </c:pt>
                <c:pt idx="23">
                  <c:v>770</c:v>
                </c:pt>
                <c:pt idx="24">
                  <c:v>771</c:v>
                </c:pt>
                <c:pt idx="25">
                  <c:v>772</c:v>
                </c:pt>
                <c:pt idx="26">
                  <c:v>773</c:v>
                </c:pt>
                <c:pt idx="27">
                  <c:v>774</c:v>
                </c:pt>
                <c:pt idx="28">
                  <c:v>775</c:v>
                </c:pt>
                <c:pt idx="29">
                  <c:v>776</c:v>
                </c:pt>
                <c:pt idx="30">
                  <c:v>777</c:v>
                </c:pt>
                <c:pt idx="31">
                  <c:v>778</c:v>
                </c:pt>
                <c:pt idx="32">
                  <c:v>779</c:v>
                </c:pt>
                <c:pt idx="33">
                  <c:v>780</c:v>
                </c:pt>
                <c:pt idx="34">
                  <c:v>781</c:v>
                </c:pt>
                <c:pt idx="35">
                  <c:v>782</c:v>
                </c:pt>
                <c:pt idx="36">
                  <c:v>783</c:v>
                </c:pt>
                <c:pt idx="37">
                  <c:v>784</c:v>
                </c:pt>
                <c:pt idx="38">
                  <c:v>785</c:v>
                </c:pt>
                <c:pt idx="39">
                  <c:v>786</c:v>
                </c:pt>
                <c:pt idx="40">
                  <c:v>787</c:v>
                </c:pt>
                <c:pt idx="41">
                  <c:v>788</c:v>
                </c:pt>
                <c:pt idx="42">
                  <c:v>789</c:v>
                </c:pt>
                <c:pt idx="43">
                  <c:v>790</c:v>
                </c:pt>
                <c:pt idx="44">
                  <c:v>791</c:v>
                </c:pt>
                <c:pt idx="45">
                  <c:v>792</c:v>
                </c:pt>
                <c:pt idx="46">
                  <c:v>793</c:v>
                </c:pt>
                <c:pt idx="47">
                  <c:v>794</c:v>
                </c:pt>
                <c:pt idx="48">
                  <c:v>795</c:v>
                </c:pt>
                <c:pt idx="49">
                  <c:v>796</c:v>
                </c:pt>
                <c:pt idx="50">
                  <c:v>797</c:v>
                </c:pt>
                <c:pt idx="51">
                  <c:v>798</c:v>
                </c:pt>
                <c:pt idx="52">
                  <c:v>799</c:v>
                </c:pt>
                <c:pt idx="53">
                  <c:v>800</c:v>
                </c:pt>
                <c:pt idx="54">
                  <c:v>801</c:v>
                </c:pt>
                <c:pt idx="55">
                  <c:v>802</c:v>
                </c:pt>
                <c:pt idx="56">
                  <c:v>803</c:v>
                </c:pt>
                <c:pt idx="57">
                  <c:v>804</c:v>
                </c:pt>
                <c:pt idx="58">
                  <c:v>805</c:v>
                </c:pt>
                <c:pt idx="59">
                  <c:v>806</c:v>
                </c:pt>
                <c:pt idx="60">
                  <c:v>807</c:v>
                </c:pt>
                <c:pt idx="61">
                  <c:v>808</c:v>
                </c:pt>
                <c:pt idx="62">
                  <c:v>809</c:v>
                </c:pt>
                <c:pt idx="63">
                  <c:v>810</c:v>
                </c:pt>
                <c:pt idx="64">
                  <c:v>811</c:v>
                </c:pt>
                <c:pt idx="65">
                  <c:v>812</c:v>
                </c:pt>
                <c:pt idx="66">
                  <c:v>813</c:v>
                </c:pt>
                <c:pt idx="67">
                  <c:v>814</c:v>
                </c:pt>
                <c:pt idx="68">
                  <c:v>815</c:v>
                </c:pt>
                <c:pt idx="69">
                  <c:v>816</c:v>
                </c:pt>
                <c:pt idx="70">
                  <c:v>817</c:v>
                </c:pt>
                <c:pt idx="71">
                  <c:v>818</c:v>
                </c:pt>
                <c:pt idx="72">
                  <c:v>819</c:v>
                </c:pt>
                <c:pt idx="73">
                  <c:v>820</c:v>
                </c:pt>
                <c:pt idx="74">
                  <c:v>821</c:v>
                </c:pt>
                <c:pt idx="75">
                  <c:v>822</c:v>
                </c:pt>
                <c:pt idx="76">
                  <c:v>823</c:v>
                </c:pt>
                <c:pt idx="77">
                  <c:v>824</c:v>
                </c:pt>
                <c:pt idx="78">
                  <c:v>825</c:v>
                </c:pt>
                <c:pt idx="79">
                  <c:v>826</c:v>
                </c:pt>
                <c:pt idx="80">
                  <c:v>827</c:v>
                </c:pt>
                <c:pt idx="81">
                  <c:v>828</c:v>
                </c:pt>
                <c:pt idx="82">
                  <c:v>829</c:v>
                </c:pt>
                <c:pt idx="83">
                  <c:v>830</c:v>
                </c:pt>
                <c:pt idx="84">
                  <c:v>831</c:v>
                </c:pt>
                <c:pt idx="85">
                  <c:v>832</c:v>
                </c:pt>
                <c:pt idx="86">
                  <c:v>833</c:v>
                </c:pt>
                <c:pt idx="87">
                  <c:v>834</c:v>
                </c:pt>
                <c:pt idx="88">
                  <c:v>835</c:v>
                </c:pt>
                <c:pt idx="89">
                  <c:v>836</c:v>
                </c:pt>
                <c:pt idx="90">
                  <c:v>837</c:v>
                </c:pt>
                <c:pt idx="91">
                  <c:v>838</c:v>
                </c:pt>
                <c:pt idx="92">
                  <c:v>839</c:v>
                </c:pt>
                <c:pt idx="93">
                  <c:v>840</c:v>
                </c:pt>
                <c:pt idx="94">
                  <c:v>841</c:v>
                </c:pt>
                <c:pt idx="95">
                  <c:v>842</c:v>
                </c:pt>
                <c:pt idx="96">
                  <c:v>843</c:v>
                </c:pt>
                <c:pt idx="97">
                  <c:v>844</c:v>
                </c:pt>
                <c:pt idx="98">
                  <c:v>845</c:v>
                </c:pt>
                <c:pt idx="99">
                  <c:v>846</c:v>
                </c:pt>
                <c:pt idx="100">
                  <c:v>847</c:v>
                </c:pt>
                <c:pt idx="101">
                  <c:v>848</c:v>
                </c:pt>
                <c:pt idx="102">
                  <c:v>849</c:v>
                </c:pt>
                <c:pt idx="103">
                  <c:v>850</c:v>
                </c:pt>
                <c:pt idx="104">
                  <c:v>851</c:v>
                </c:pt>
                <c:pt idx="105">
                  <c:v>852</c:v>
                </c:pt>
                <c:pt idx="106">
                  <c:v>853</c:v>
                </c:pt>
                <c:pt idx="107">
                  <c:v>854</c:v>
                </c:pt>
                <c:pt idx="108">
                  <c:v>855</c:v>
                </c:pt>
                <c:pt idx="109">
                  <c:v>856</c:v>
                </c:pt>
                <c:pt idx="110">
                  <c:v>857</c:v>
                </c:pt>
                <c:pt idx="111">
                  <c:v>858</c:v>
                </c:pt>
                <c:pt idx="112">
                  <c:v>859</c:v>
                </c:pt>
                <c:pt idx="113">
                  <c:v>860</c:v>
                </c:pt>
                <c:pt idx="114">
                  <c:v>861</c:v>
                </c:pt>
                <c:pt idx="115">
                  <c:v>862</c:v>
                </c:pt>
                <c:pt idx="116">
                  <c:v>863</c:v>
                </c:pt>
                <c:pt idx="117">
                  <c:v>864</c:v>
                </c:pt>
                <c:pt idx="118">
                  <c:v>865</c:v>
                </c:pt>
                <c:pt idx="119">
                  <c:v>866</c:v>
                </c:pt>
                <c:pt idx="120">
                  <c:v>867</c:v>
                </c:pt>
                <c:pt idx="121">
                  <c:v>868</c:v>
                </c:pt>
                <c:pt idx="122">
                  <c:v>869</c:v>
                </c:pt>
                <c:pt idx="123">
                  <c:v>870</c:v>
                </c:pt>
                <c:pt idx="124">
                  <c:v>871</c:v>
                </c:pt>
                <c:pt idx="125">
                  <c:v>872</c:v>
                </c:pt>
                <c:pt idx="126">
                  <c:v>873</c:v>
                </c:pt>
                <c:pt idx="127">
                  <c:v>874</c:v>
                </c:pt>
                <c:pt idx="128">
                  <c:v>875</c:v>
                </c:pt>
                <c:pt idx="129">
                  <c:v>876</c:v>
                </c:pt>
                <c:pt idx="130">
                  <c:v>877</c:v>
                </c:pt>
                <c:pt idx="131">
                  <c:v>878</c:v>
                </c:pt>
                <c:pt idx="132">
                  <c:v>879</c:v>
                </c:pt>
                <c:pt idx="133">
                  <c:v>880</c:v>
                </c:pt>
                <c:pt idx="134">
                  <c:v>881</c:v>
                </c:pt>
                <c:pt idx="135">
                  <c:v>882</c:v>
                </c:pt>
                <c:pt idx="136">
                  <c:v>883</c:v>
                </c:pt>
                <c:pt idx="137">
                  <c:v>884</c:v>
                </c:pt>
                <c:pt idx="138">
                  <c:v>885</c:v>
                </c:pt>
                <c:pt idx="139">
                  <c:v>886</c:v>
                </c:pt>
                <c:pt idx="140">
                  <c:v>887</c:v>
                </c:pt>
                <c:pt idx="141">
                  <c:v>888</c:v>
                </c:pt>
                <c:pt idx="142">
                  <c:v>889</c:v>
                </c:pt>
                <c:pt idx="143">
                  <c:v>890</c:v>
                </c:pt>
                <c:pt idx="144">
                  <c:v>891</c:v>
                </c:pt>
                <c:pt idx="145">
                  <c:v>892</c:v>
                </c:pt>
                <c:pt idx="146">
                  <c:v>893</c:v>
                </c:pt>
                <c:pt idx="147">
                  <c:v>894</c:v>
                </c:pt>
                <c:pt idx="148">
                  <c:v>895</c:v>
                </c:pt>
                <c:pt idx="149">
                  <c:v>896</c:v>
                </c:pt>
                <c:pt idx="150">
                  <c:v>897</c:v>
                </c:pt>
                <c:pt idx="151">
                  <c:v>898</c:v>
                </c:pt>
                <c:pt idx="152">
                  <c:v>899</c:v>
                </c:pt>
                <c:pt idx="153">
                  <c:v>900</c:v>
                </c:pt>
                <c:pt idx="154">
                  <c:v>901</c:v>
                </c:pt>
                <c:pt idx="155">
                  <c:v>902</c:v>
                </c:pt>
                <c:pt idx="156">
                  <c:v>903</c:v>
                </c:pt>
                <c:pt idx="157">
                  <c:v>904</c:v>
                </c:pt>
                <c:pt idx="158">
                  <c:v>905</c:v>
                </c:pt>
                <c:pt idx="159">
                  <c:v>906</c:v>
                </c:pt>
                <c:pt idx="160">
                  <c:v>907</c:v>
                </c:pt>
                <c:pt idx="161">
                  <c:v>908</c:v>
                </c:pt>
                <c:pt idx="162">
                  <c:v>909</c:v>
                </c:pt>
                <c:pt idx="163">
                  <c:v>910</c:v>
                </c:pt>
                <c:pt idx="164">
                  <c:v>911</c:v>
                </c:pt>
                <c:pt idx="165">
                  <c:v>912</c:v>
                </c:pt>
                <c:pt idx="166">
                  <c:v>913</c:v>
                </c:pt>
                <c:pt idx="167">
                  <c:v>914</c:v>
                </c:pt>
                <c:pt idx="168">
                  <c:v>915</c:v>
                </c:pt>
                <c:pt idx="169">
                  <c:v>916</c:v>
                </c:pt>
                <c:pt idx="170">
                  <c:v>917</c:v>
                </c:pt>
                <c:pt idx="171">
                  <c:v>918</c:v>
                </c:pt>
                <c:pt idx="172">
                  <c:v>919</c:v>
                </c:pt>
                <c:pt idx="173">
                  <c:v>920</c:v>
                </c:pt>
                <c:pt idx="174">
                  <c:v>921</c:v>
                </c:pt>
                <c:pt idx="175">
                  <c:v>922</c:v>
                </c:pt>
                <c:pt idx="176">
                  <c:v>923</c:v>
                </c:pt>
                <c:pt idx="177">
                  <c:v>924</c:v>
                </c:pt>
                <c:pt idx="178">
                  <c:v>925</c:v>
                </c:pt>
                <c:pt idx="179">
                  <c:v>926</c:v>
                </c:pt>
                <c:pt idx="180">
                  <c:v>927</c:v>
                </c:pt>
                <c:pt idx="181">
                  <c:v>928</c:v>
                </c:pt>
                <c:pt idx="182">
                  <c:v>929</c:v>
                </c:pt>
                <c:pt idx="183">
                  <c:v>930</c:v>
                </c:pt>
                <c:pt idx="184">
                  <c:v>931</c:v>
                </c:pt>
                <c:pt idx="185">
                  <c:v>932</c:v>
                </c:pt>
                <c:pt idx="186">
                  <c:v>933</c:v>
                </c:pt>
                <c:pt idx="187">
                  <c:v>934</c:v>
                </c:pt>
                <c:pt idx="188">
                  <c:v>935</c:v>
                </c:pt>
                <c:pt idx="189">
                  <c:v>936</c:v>
                </c:pt>
                <c:pt idx="190">
                  <c:v>937</c:v>
                </c:pt>
                <c:pt idx="191">
                  <c:v>938</c:v>
                </c:pt>
                <c:pt idx="192">
                  <c:v>939</c:v>
                </c:pt>
                <c:pt idx="193">
                  <c:v>940</c:v>
                </c:pt>
                <c:pt idx="194">
                  <c:v>941</c:v>
                </c:pt>
                <c:pt idx="195">
                  <c:v>942</c:v>
                </c:pt>
                <c:pt idx="196">
                  <c:v>943</c:v>
                </c:pt>
                <c:pt idx="197">
                  <c:v>944</c:v>
                </c:pt>
                <c:pt idx="198">
                  <c:v>945</c:v>
                </c:pt>
                <c:pt idx="199">
                  <c:v>946</c:v>
                </c:pt>
                <c:pt idx="200">
                  <c:v>947</c:v>
                </c:pt>
                <c:pt idx="201">
                  <c:v>948</c:v>
                </c:pt>
                <c:pt idx="202">
                  <c:v>949</c:v>
                </c:pt>
                <c:pt idx="203">
                  <c:v>950</c:v>
                </c:pt>
                <c:pt idx="204">
                  <c:v>951</c:v>
                </c:pt>
                <c:pt idx="205">
                  <c:v>952</c:v>
                </c:pt>
                <c:pt idx="206">
                  <c:v>953</c:v>
                </c:pt>
                <c:pt idx="207">
                  <c:v>954</c:v>
                </c:pt>
                <c:pt idx="208">
                  <c:v>955</c:v>
                </c:pt>
                <c:pt idx="209">
                  <c:v>956</c:v>
                </c:pt>
                <c:pt idx="210">
                  <c:v>957</c:v>
                </c:pt>
                <c:pt idx="211">
                  <c:v>958</c:v>
                </c:pt>
                <c:pt idx="212">
                  <c:v>959</c:v>
                </c:pt>
                <c:pt idx="213">
                  <c:v>960</c:v>
                </c:pt>
                <c:pt idx="214">
                  <c:v>961</c:v>
                </c:pt>
                <c:pt idx="215">
                  <c:v>962</c:v>
                </c:pt>
                <c:pt idx="216">
                  <c:v>963</c:v>
                </c:pt>
                <c:pt idx="217">
                  <c:v>964</c:v>
                </c:pt>
                <c:pt idx="218">
                  <c:v>965</c:v>
                </c:pt>
              </c:numCache>
            </c:numRef>
          </c:xVal>
          <c:yVal>
            <c:numRef>
              <c:f>Graph!$H$749:$H$965</c:f>
              <c:numCache>
                <c:formatCode>General</c:formatCode>
                <c:ptCount val="2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54B-41EF-AA6E-DAEAB7EDD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030719"/>
        <c:axId val="388030239"/>
      </c:scatterChart>
      <c:valAx>
        <c:axId val="388030719"/>
        <c:scaling>
          <c:orientation val="minMax"/>
          <c:max val="965"/>
          <c:min val="747"/>
        </c:scaling>
        <c:delete val="0"/>
        <c:axPos val="b"/>
        <c:numFmt formatCode="General" sourceLinked="1"/>
        <c:majorTickMark val="out"/>
        <c:minorTickMark val="none"/>
        <c:tickLblPos val="nextTo"/>
        <c:crossAx val="388030239"/>
        <c:crosses val="autoZero"/>
        <c:crossBetween val="midCat"/>
      </c:valAx>
      <c:valAx>
        <c:axId val="3880302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80307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5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Graph!$A$968:$A$1208</c:f>
              <c:numCache>
                <c:formatCode>General</c:formatCode>
                <c:ptCount val="241"/>
                <c:pt idx="0">
                  <c:v>967</c:v>
                </c:pt>
                <c:pt idx="1">
                  <c:v>968</c:v>
                </c:pt>
                <c:pt idx="2">
                  <c:v>969</c:v>
                </c:pt>
                <c:pt idx="3">
                  <c:v>970</c:v>
                </c:pt>
                <c:pt idx="4">
                  <c:v>971</c:v>
                </c:pt>
                <c:pt idx="5">
                  <c:v>972</c:v>
                </c:pt>
                <c:pt idx="6">
                  <c:v>973</c:v>
                </c:pt>
                <c:pt idx="7">
                  <c:v>974</c:v>
                </c:pt>
                <c:pt idx="8">
                  <c:v>975</c:v>
                </c:pt>
                <c:pt idx="9">
                  <c:v>976</c:v>
                </c:pt>
                <c:pt idx="10">
                  <c:v>977</c:v>
                </c:pt>
                <c:pt idx="11">
                  <c:v>978</c:v>
                </c:pt>
                <c:pt idx="12">
                  <c:v>979</c:v>
                </c:pt>
                <c:pt idx="13">
                  <c:v>980</c:v>
                </c:pt>
                <c:pt idx="14">
                  <c:v>981</c:v>
                </c:pt>
                <c:pt idx="15">
                  <c:v>982</c:v>
                </c:pt>
                <c:pt idx="16">
                  <c:v>983</c:v>
                </c:pt>
                <c:pt idx="17">
                  <c:v>984</c:v>
                </c:pt>
                <c:pt idx="18">
                  <c:v>985</c:v>
                </c:pt>
                <c:pt idx="19">
                  <c:v>986</c:v>
                </c:pt>
                <c:pt idx="20">
                  <c:v>987</c:v>
                </c:pt>
                <c:pt idx="21">
                  <c:v>988</c:v>
                </c:pt>
                <c:pt idx="22">
                  <c:v>989</c:v>
                </c:pt>
                <c:pt idx="23">
                  <c:v>990</c:v>
                </c:pt>
                <c:pt idx="24">
                  <c:v>991</c:v>
                </c:pt>
                <c:pt idx="25">
                  <c:v>992</c:v>
                </c:pt>
                <c:pt idx="26">
                  <c:v>993</c:v>
                </c:pt>
                <c:pt idx="27">
                  <c:v>994</c:v>
                </c:pt>
                <c:pt idx="28">
                  <c:v>995</c:v>
                </c:pt>
                <c:pt idx="29">
                  <c:v>996</c:v>
                </c:pt>
                <c:pt idx="30">
                  <c:v>997</c:v>
                </c:pt>
                <c:pt idx="31">
                  <c:v>998</c:v>
                </c:pt>
                <c:pt idx="32">
                  <c:v>999</c:v>
                </c:pt>
                <c:pt idx="33">
                  <c:v>1000</c:v>
                </c:pt>
                <c:pt idx="34">
                  <c:v>1001</c:v>
                </c:pt>
                <c:pt idx="35">
                  <c:v>1002</c:v>
                </c:pt>
                <c:pt idx="36">
                  <c:v>1003</c:v>
                </c:pt>
                <c:pt idx="37">
                  <c:v>1004</c:v>
                </c:pt>
                <c:pt idx="38">
                  <c:v>1005</c:v>
                </c:pt>
                <c:pt idx="39">
                  <c:v>1006</c:v>
                </c:pt>
                <c:pt idx="40">
                  <c:v>1007</c:v>
                </c:pt>
                <c:pt idx="41">
                  <c:v>1008</c:v>
                </c:pt>
                <c:pt idx="42">
                  <c:v>1009</c:v>
                </c:pt>
                <c:pt idx="43">
                  <c:v>1010</c:v>
                </c:pt>
                <c:pt idx="44">
                  <c:v>1011</c:v>
                </c:pt>
                <c:pt idx="45">
                  <c:v>1012</c:v>
                </c:pt>
                <c:pt idx="46">
                  <c:v>1013</c:v>
                </c:pt>
                <c:pt idx="47">
                  <c:v>1014</c:v>
                </c:pt>
                <c:pt idx="48">
                  <c:v>1015</c:v>
                </c:pt>
                <c:pt idx="49">
                  <c:v>1016</c:v>
                </c:pt>
                <c:pt idx="50">
                  <c:v>1017</c:v>
                </c:pt>
                <c:pt idx="51">
                  <c:v>1018</c:v>
                </c:pt>
                <c:pt idx="52">
                  <c:v>1019</c:v>
                </c:pt>
                <c:pt idx="53">
                  <c:v>1020</c:v>
                </c:pt>
                <c:pt idx="54">
                  <c:v>1021</c:v>
                </c:pt>
                <c:pt idx="55">
                  <c:v>1022</c:v>
                </c:pt>
                <c:pt idx="56">
                  <c:v>1023</c:v>
                </c:pt>
                <c:pt idx="57">
                  <c:v>1024</c:v>
                </c:pt>
                <c:pt idx="58">
                  <c:v>1025</c:v>
                </c:pt>
                <c:pt idx="59">
                  <c:v>1026</c:v>
                </c:pt>
                <c:pt idx="60">
                  <c:v>1027</c:v>
                </c:pt>
                <c:pt idx="61">
                  <c:v>1028</c:v>
                </c:pt>
                <c:pt idx="62">
                  <c:v>1029</c:v>
                </c:pt>
                <c:pt idx="63">
                  <c:v>1030</c:v>
                </c:pt>
                <c:pt idx="64">
                  <c:v>1031</c:v>
                </c:pt>
                <c:pt idx="65">
                  <c:v>1032</c:v>
                </c:pt>
                <c:pt idx="66">
                  <c:v>1033</c:v>
                </c:pt>
                <c:pt idx="67">
                  <c:v>1034</c:v>
                </c:pt>
                <c:pt idx="68">
                  <c:v>1035</c:v>
                </c:pt>
                <c:pt idx="69">
                  <c:v>1036</c:v>
                </c:pt>
                <c:pt idx="70">
                  <c:v>1037</c:v>
                </c:pt>
                <c:pt idx="71">
                  <c:v>1038</c:v>
                </c:pt>
                <c:pt idx="72">
                  <c:v>1039</c:v>
                </c:pt>
                <c:pt idx="73">
                  <c:v>1040</c:v>
                </c:pt>
                <c:pt idx="74">
                  <c:v>1041</c:v>
                </c:pt>
                <c:pt idx="75">
                  <c:v>1042</c:v>
                </c:pt>
                <c:pt idx="76">
                  <c:v>1043</c:v>
                </c:pt>
                <c:pt idx="77">
                  <c:v>1044</c:v>
                </c:pt>
                <c:pt idx="78">
                  <c:v>1045</c:v>
                </c:pt>
                <c:pt idx="79">
                  <c:v>1046</c:v>
                </c:pt>
                <c:pt idx="80">
                  <c:v>1047</c:v>
                </c:pt>
                <c:pt idx="81">
                  <c:v>1048</c:v>
                </c:pt>
                <c:pt idx="82">
                  <c:v>1049</c:v>
                </c:pt>
                <c:pt idx="83">
                  <c:v>1050</c:v>
                </c:pt>
                <c:pt idx="84">
                  <c:v>1051</c:v>
                </c:pt>
                <c:pt idx="85">
                  <c:v>1052</c:v>
                </c:pt>
                <c:pt idx="86">
                  <c:v>1053</c:v>
                </c:pt>
                <c:pt idx="87">
                  <c:v>1054</c:v>
                </c:pt>
                <c:pt idx="88">
                  <c:v>1055</c:v>
                </c:pt>
                <c:pt idx="89">
                  <c:v>1056</c:v>
                </c:pt>
                <c:pt idx="90">
                  <c:v>1057</c:v>
                </c:pt>
                <c:pt idx="91">
                  <c:v>1058</c:v>
                </c:pt>
                <c:pt idx="92">
                  <c:v>1059</c:v>
                </c:pt>
                <c:pt idx="93">
                  <c:v>1060</c:v>
                </c:pt>
                <c:pt idx="94">
                  <c:v>1061</c:v>
                </c:pt>
                <c:pt idx="95">
                  <c:v>1062</c:v>
                </c:pt>
                <c:pt idx="96">
                  <c:v>1063</c:v>
                </c:pt>
                <c:pt idx="97">
                  <c:v>1064</c:v>
                </c:pt>
                <c:pt idx="98">
                  <c:v>1065</c:v>
                </c:pt>
                <c:pt idx="99">
                  <c:v>1066</c:v>
                </c:pt>
                <c:pt idx="100">
                  <c:v>1067</c:v>
                </c:pt>
                <c:pt idx="101">
                  <c:v>1068</c:v>
                </c:pt>
                <c:pt idx="102">
                  <c:v>1069</c:v>
                </c:pt>
                <c:pt idx="103">
                  <c:v>1070</c:v>
                </c:pt>
                <c:pt idx="104">
                  <c:v>1071</c:v>
                </c:pt>
                <c:pt idx="105">
                  <c:v>1072</c:v>
                </c:pt>
                <c:pt idx="106">
                  <c:v>1073</c:v>
                </c:pt>
                <c:pt idx="107">
                  <c:v>1074</c:v>
                </c:pt>
                <c:pt idx="108">
                  <c:v>1075</c:v>
                </c:pt>
                <c:pt idx="109">
                  <c:v>1076</c:v>
                </c:pt>
                <c:pt idx="110">
                  <c:v>1077</c:v>
                </c:pt>
                <c:pt idx="111">
                  <c:v>1078</c:v>
                </c:pt>
                <c:pt idx="112">
                  <c:v>1079</c:v>
                </c:pt>
                <c:pt idx="113">
                  <c:v>1080</c:v>
                </c:pt>
                <c:pt idx="114">
                  <c:v>1081</c:v>
                </c:pt>
                <c:pt idx="115">
                  <c:v>1082</c:v>
                </c:pt>
                <c:pt idx="116">
                  <c:v>1083</c:v>
                </c:pt>
                <c:pt idx="117">
                  <c:v>1084</c:v>
                </c:pt>
                <c:pt idx="118">
                  <c:v>1085</c:v>
                </c:pt>
                <c:pt idx="119">
                  <c:v>1086</c:v>
                </c:pt>
                <c:pt idx="120">
                  <c:v>1087</c:v>
                </c:pt>
                <c:pt idx="121">
                  <c:v>1088</c:v>
                </c:pt>
                <c:pt idx="122">
                  <c:v>1089</c:v>
                </c:pt>
                <c:pt idx="123">
                  <c:v>1090</c:v>
                </c:pt>
                <c:pt idx="124">
                  <c:v>1091</c:v>
                </c:pt>
                <c:pt idx="125">
                  <c:v>1092</c:v>
                </c:pt>
                <c:pt idx="126">
                  <c:v>1093</c:v>
                </c:pt>
                <c:pt idx="127">
                  <c:v>1094</c:v>
                </c:pt>
                <c:pt idx="128">
                  <c:v>1095</c:v>
                </c:pt>
                <c:pt idx="129">
                  <c:v>1096</c:v>
                </c:pt>
                <c:pt idx="130">
                  <c:v>1097</c:v>
                </c:pt>
                <c:pt idx="131">
                  <c:v>1098</c:v>
                </c:pt>
                <c:pt idx="132">
                  <c:v>1099</c:v>
                </c:pt>
                <c:pt idx="133">
                  <c:v>1100</c:v>
                </c:pt>
                <c:pt idx="134">
                  <c:v>1101</c:v>
                </c:pt>
                <c:pt idx="135">
                  <c:v>1102</c:v>
                </c:pt>
                <c:pt idx="136">
                  <c:v>1103</c:v>
                </c:pt>
                <c:pt idx="137">
                  <c:v>1104</c:v>
                </c:pt>
                <c:pt idx="138">
                  <c:v>1105</c:v>
                </c:pt>
                <c:pt idx="139">
                  <c:v>1106</c:v>
                </c:pt>
                <c:pt idx="140">
                  <c:v>1107</c:v>
                </c:pt>
                <c:pt idx="141">
                  <c:v>1108</c:v>
                </c:pt>
                <c:pt idx="142">
                  <c:v>1109</c:v>
                </c:pt>
                <c:pt idx="143">
                  <c:v>1110</c:v>
                </c:pt>
                <c:pt idx="144">
                  <c:v>1111</c:v>
                </c:pt>
                <c:pt idx="145">
                  <c:v>1112</c:v>
                </c:pt>
                <c:pt idx="146">
                  <c:v>1113</c:v>
                </c:pt>
                <c:pt idx="147">
                  <c:v>1114</c:v>
                </c:pt>
                <c:pt idx="148">
                  <c:v>1115</c:v>
                </c:pt>
                <c:pt idx="149">
                  <c:v>1116</c:v>
                </c:pt>
                <c:pt idx="150">
                  <c:v>1117</c:v>
                </c:pt>
                <c:pt idx="151">
                  <c:v>1118</c:v>
                </c:pt>
                <c:pt idx="152">
                  <c:v>1119</c:v>
                </c:pt>
                <c:pt idx="153">
                  <c:v>1120</c:v>
                </c:pt>
                <c:pt idx="154">
                  <c:v>1121</c:v>
                </c:pt>
                <c:pt idx="155">
                  <c:v>1122</c:v>
                </c:pt>
                <c:pt idx="156">
                  <c:v>1123</c:v>
                </c:pt>
                <c:pt idx="157">
                  <c:v>1124</c:v>
                </c:pt>
                <c:pt idx="158">
                  <c:v>1125</c:v>
                </c:pt>
                <c:pt idx="159">
                  <c:v>1126</c:v>
                </c:pt>
                <c:pt idx="160">
                  <c:v>1127</c:v>
                </c:pt>
                <c:pt idx="161">
                  <c:v>1128</c:v>
                </c:pt>
                <c:pt idx="162">
                  <c:v>1129</c:v>
                </c:pt>
                <c:pt idx="163">
                  <c:v>1130</c:v>
                </c:pt>
                <c:pt idx="164">
                  <c:v>1131</c:v>
                </c:pt>
                <c:pt idx="165">
                  <c:v>1132</c:v>
                </c:pt>
                <c:pt idx="166">
                  <c:v>1133</c:v>
                </c:pt>
                <c:pt idx="167">
                  <c:v>1134</c:v>
                </c:pt>
                <c:pt idx="168">
                  <c:v>1135</c:v>
                </c:pt>
                <c:pt idx="169">
                  <c:v>1136</c:v>
                </c:pt>
                <c:pt idx="170">
                  <c:v>1137</c:v>
                </c:pt>
                <c:pt idx="171">
                  <c:v>1138</c:v>
                </c:pt>
                <c:pt idx="172">
                  <c:v>1139</c:v>
                </c:pt>
                <c:pt idx="173">
                  <c:v>1140</c:v>
                </c:pt>
                <c:pt idx="174">
                  <c:v>1141</c:v>
                </c:pt>
                <c:pt idx="175">
                  <c:v>1142</c:v>
                </c:pt>
                <c:pt idx="176">
                  <c:v>1143</c:v>
                </c:pt>
                <c:pt idx="177">
                  <c:v>1144</c:v>
                </c:pt>
                <c:pt idx="178">
                  <c:v>1145</c:v>
                </c:pt>
                <c:pt idx="179">
                  <c:v>1146</c:v>
                </c:pt>
                <c:pt idx="180">
                  <c:v>1147</c:v>
                </c:pt>
                <c:pt idx="181">
                  <c:v>1148</c:v>
                </c:pt>
                <c:pt idx="182">
                  <c:v>1149</c:v>
                </c:pt>
                <c:pt idx="183">
                  <c:v>1150</c:v>
                </c:pt>
                <c:pt idx="184">
                  <c:v>1151</c:v>
                </c:pt>
                <c:pt idx="185">
                  <c:v>1152</c:v>
                </c:pt>
                <c:pt idx="186">
                  <c:v>1153</c:v>
                </c:pt>
                <c:pt idx="187">
                  <c:v>1154</c:v>
                </c:pt>
                <c:pt idx="188">
                  <c:v>1155</c:v>
                </c:pt>
                <c:pt idx="189">
                  <c:v>1156</c:v>
                </c:pt>
                <c:pt idx="190">
                  <c:v>1157</c:v>
                </c:pt>
                <c:pt idx="191">
                  <c:v>1158</c:v>
                </c:pt>
                <c:pt idx="192">
                  <c:v>1159</c:v>
                </c:pt>
                <c:pt idx="193">
                  <c:v>1160</c:v>
                </c:pt>
                <c:pt idx="194">
                  <c:v>1161</c:v>
                </c:pt>
                <c:pt idx="195">
                  <c:v>1162</c:v>
                </c:pt>
                <c:pt idx="196">
                  <c:v>1163</c:v>
                </c:pt>
                <c:pt idx="197">
                  <c:v>1164</c:v>
                </c:pt>
                <c:pt idx="198">
                  <c:v>1165</c:v>
                </c:pt>
                <c:pt idx="199">
                  <c:v>1166</c:v>
                </c:pt>
                <c:pt idx="200">
                  <c:v>1167</c:v>
                </c:pt>
                <c:pt idx="201">
                  <c:v>1168</c:v>
                </c:pt>
                <c:pt idx="202">
                  <c:v>1169</c:v>
                </c:pt>
                <c:pt idx="203">
                  <c:v>1170</c:v>
                </c:pt>
                <c:pt idx="204">
                  <c:v>1171</c:v>
                </c:pt>
                <c:pt idx="205">
                  <c:v>1172</c:v>
                </c:pt>
                <c:pt idx="206">
                  <c:v>1173</c:v>
                </c:pt>
                <c:pt idx="207">
                  <c:v>1174</c:v>
                </c:pt>
                <c:pt idx="208">
                  <c:v>1175</c:v>
                </c:pt>
                <c:pt idx="209">
                  <c:v>1176</c:v>
                </c:pt>
                <c:pt idx="210">
                  <c:v>1177</c:v>
                </c:pt>
                <c:pt idx="211">
                  <c:v>1178</c:v>
                </c:pt>
                <c:pt idx="212">
                  <c:v>1179</c:v>
                </c:pt>
                <c:pt idx="213">
                  <c:v>1180</c:v>
                </c:pt>
                <c:pt idx="214">
                  <c:v>1181</c:v>
                </c:pt>
                <c:pt idx="215">
                  <c:v>1182</c:v>
                </c:pt>
                <c:pt idx="216">
                  <c:v>1183</c:v>
                </c:pt>
                <c:pt idx="217">
                  <c:v>1184</c:v>
                </c:pt>
                <c:pt idx="218">
                  <c:v>1185</c:v>
                </c:pt>
                <c:pt idx="219">
                  <c:v>1186</c:v>
                </c:pt>
                <c:pt idx="220">
                  <c:v>1187</c:v>
                </c:pt>
                <c:pt idx="221">
                  <c:v>1188</c:v>
                </c:pt>
                <c:pt idx="222">
                  <c:v>1189</c:v>
                </c:pt>
                <c:pt idx="223">
                  <c:v>1190</c:v>
                </c:pt>
                <c:pt idx="224">
                  <c:v>1191</c:v>
                </c:pt>
                <c:pt idx="225">
                  <c:v>1192</c:v>
                </c:pt>
                <c:pt idx="226">
                  <c:v>1193</c:v>
                </c:pt>
                <c:pt idx="227">
                  <c:v>1194</c:v>
                </c:pt>
                <c:pt idx="228">
                  <c:v>1195</c:v>
                </c:pt>
                <c:pt idx="229">
                  <c:v>1196</c:v>
                </c:pt>
                <c:pt idx="230">
                  <c:v>1197</c:v>
                </c:pt>
                <c:pt idx="231">
                  <c:v>1198</c:v>
                </c:pt>
                <c:pt idx="232">
                  <c:v>1199</c:v>
                </c:pt>
                <c:pt idx="233">
                  <c:v>1200</c:v>
                </c:pt>
                <c:pt idx="234">
                  <c:v>1201</c:v>
                </c:pt>
                <c:pt idx="235">
                  <c:v>1202</c:v>
                </c:pt>
                <c:pt idx="236">
                  <c:v>1203</c:v>
                </c:pt>
                <c:pt idx="237">
                  <c:v>1204</c:v>
                </c:pt>
                <c:pt idx="238">
                  <c:v>1205</c:v>
                </c:pt>
                <c:pt idx="239">
                  <c:v>1206</c:v>
                </c:pt>
                <c:pt idx="240">
                  <c:v>1207</c:v>
                </c:pt>
              </c:numCache>
            </c:numRef>
          </c:xVal>
          <c:yVal>
            <c:numRef>
              <c:f>Graph!$D$969:$D$1207</c:f>
              <c:numCache>
                <c:formatCode>General</c:formatCode>
                <c:ptCount val="239"/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40-4D16-A893-2A8B52ED1E34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Graph!$A$968:$A$1208</c:f>
              <c:numCache>
                <c:formatCode>General</c:formatCode>
                <c:ptCount val="241"/>
                <c:pt idx="0">
                  <c:v>967</c:v>
                </c:pt>
                <c:pt idx="1">
                  <c:v>968</c:v>
                </c:pt>
                <c:pt idx="2">
                  <c:v>969</c:v>
                </c:pt>
                <c:pt idx="3">
                  <c:v>970</c:v>
                </c:pt>
                <c:pt idx="4">
                  <c:v>971</c:v>
                </c:pt>
                <c:pt idx="5">
                  <c:v>972</c:v>
                </c:pt>
                <c:pt idx="6">
                  <c:v>973</c:v>
                </c:pt>
                <c:pt idx="7">
                  <c:v>974</c:v>
                </c:pt>
                <c:pt idx="8">
                  <c:v>975</c:v>
                </c:pt>
                <c:pt idx="9">
                  <c:v>976</c:v>
                </c:pt>
                <c:pt idx="10">
                  <c:v>977</c:v>
                </c:pt>
                <c:pt idx="11">
                  <c:v>978</c:v>
                </c:pt>
                <c:pt idx="12">
                  <c:v>979</c:v>
                </c:pt>
                <c:pt idx="13">
                  <c:v>980</c:v>
                </c:pt>
                <c:pt idx="14">
                  <c:v>981</c:v>
                </c:pt>
                <c:pt idx="15">
                  <c:v>982</c:v>
                </c:pt>
                <c:pt idx="16">
                  <c:v>983</c:v>
                </c:pt>
                <c:pt idx="17">
                  <c:v>984</c:v>
                </c:pt>
                <c:pt idx="18">
                  <c:v>985</c:v>
                </c:pt>
                <c:pt idx="19">
                  <c:v>986</c:v>
                </c:pt>
                <c:pt idx="20">
                  <c:v>987</c:v>
                </c:pt>
                <c:pt idx="21">
                  <c:v>988</c:v>
                </c:pt>
                <c:pt idx="22">
                  <c:v>989</c:v>
                </c:pt>
                <c:pt idx="23">
                  <c:v>990</c:v>
                </c:pt>
                <c:pt idx="24">
                  <c:v>991</c:v>
                </c:pt>
                <c:pt idx="25">
                  <c:v>992</c:v>
                </c:pt>
                <c:pt idx="26">
                  <c:v>993</c:v>
                </c:pt>
                <c:pt idx="27">
                  <c:v>994</c:v>
                </c:pt>
                <c:pt idx="28">
                  <c:v>995</c:v>
                </c:pt>
                <c:pt idx="29">
                  <c:v>996</c:v>
                </c:pt>
                <c:pt idx="30">
                  <c:v>997</c:v>
                </c:pt>
                <c:pt idx="31">
                  <c:v>998</c:v>
                </c:pt>
                <c:pt idx="32">
                  <c:v>999</c:v>
                </c:pt>
                <c:pt idx="33">
                  <c:v>1000</c:v>
                </c:pt>
                <c:pt idx="34">
                  <c:v>1001</c:v>
                </c:pt>
                <c:pt idx="35">
                  <c:v>1002</c:v>
                </c:pt>
                <c:pt idx="36">
                  <c:v>1003</c:v>
                </c:pt>
                <c:pt idx="37">
                  <c:v>1004</c:v>
                </c:pt>
                <c:pt idx="38">
                  <c:v>1005</c:v>
                </c:pt>
                <c:pt idx="39">
                  <c:v>1006</c:v>
                </c:pt>
                <c:pt idx="40">
                  <c:v>1007</c:v>
                </c:pt>
                <c:pt idx="41">
                  <c:v>1008</c:v>
                </c:pt>
                <c:pt idx="42">
                  <c:v>1009</c:v>
                </c:pt>
                <c:pt idx="43">
                  <c:v>1010</c:v>
                </c:pt>
                <c:pt idx="44">
                  <c:v>1011</c:v>
                </c:pt>
                <c:pt idx="45">
                  <c:v>1012</c:v>
                </c:pt>
                <c:pt idx="46">
                  <c:v>1013</c:v>
                </c:pt>
                <c:pt idx="47">
                  <c:v>1014</c:v>
                </c:pt>
                <c:pt idx="48">
                  <c:v>1015</c:v>
                </c:pt>
                <c:pt idx="49">
                  <c:v>1016</c:v>
                </c:pt>
                <c:pt idx="50">
                  <c:v>1017</c:v>
                </c:pt>
                <c:pt idx="51">
                  <c:v>1018</c:v>
                </c:pt>
                <c:pt idx="52">
                  <c:v>1019</c:v>
                </c:pt>
                <c:pt idx="53">
                  <c:v>1020</c:v>
                </c:pt>
                <c:pt idx="54">
                  <c:v>1021</c:v>
                </c:pt>
                <c:pt idx="55">
                  <c:v>1022</c:v>
                </c:pt>
                <c:pt idx="56">
                  <c:v>1023</c:v>
                </c:pt>
                <c:pt idx="57">
                  <c:v>1024</c:v>
                </c:pt>
                <c:pt idx="58">
                  <c:v>1025</c:v>
                </c:pt>
                <c:pt idx="59">
                  <c:v>1026</c:v>
                </c:pt>
                <c:pt idx="60">
                  <c:v>1027</c:v>
                </c:pt>
                <c:pt idx="61">
                  <c:v>1028</c:v>
                </c:pt>
                <c:pt idx="62">
                  <c:v>1029</c:v>
                </c:pt>
                <c:pt idx="63">
                  <c:v>1030</c:v>
                </c:pt>
                <c:pt idx="64">
                  <c:v>1031</c:v>
                </c:pt>
                <c:pt idx="65">
                  <c:v>1032</c:v>
                </c:pt>
                <c:pt idx="66">
                  <c:v>1033</c:v>
                </c:pt>
                <c:pt idx="67">
                  <c:v>1034</c:v>
                </c:pt>
                <c:pt idx="68">
                  <c:v>1035</c:v>
                </c:pt>
                <c:pt idx="69">
                  <c:v>1036</c:v>
                </c:pt>
                <c:pt idx="70">
                  <c:v>1037</c:v>
                </c:pt>
                <c:pt idx="71">
                  <c:v>1038</c:v>
                </c:pt>
                <c:pt idx="72">
                  <c:v>1039</c:v>
                </c:pt>
                <c:pt idx="73">
                  <c:v>1040</c:v>
                </c:pt>
                <c:pt idx="74">
                  <c:v>1041</c:v>
                </c:pt>
                <c:pt idx="75">
                  <c:v>1042</c:v>
                </c:pt>
                <c:pt idx="76">
                  <c:v>1043</c:v>
                </c:pt>
                <c:pt idx="77">
                  <c:v>1044</c:v>
                </c:pt>
                <c:pt idx="78">
                  <c:v>1045</c:v>
                </c:pt>
                <c:pt idx="79">
                  <c:v>1046</c:v>
                </c:pt>
                <c:pt idx="80">
                  <c:v>1047</c:v>
                </c:pt>
                <c:pt idx="81">
                  <c:v>1048</c:v>
                </c:pt>
                <c:pt idx="82">
                  <c:v>1049</c:v>
                </c:pt>
                <c:pt idx="83">
                  <c:v>1050</c:v>
                </c:pt>
                <c:pt idx="84">
                  <c:v>1051</c:v>
                </c:pt>
                <c:pt idx="85">
                  <c:v>1052</c:v>
                </c:pt>
                <c:pt idx="86">
                  <c:v>1053</c:v>
                </c:pt>
                <c:pt idx="87">
                  <c:v>1054</c:v>
                </c:pt>
                <c:pt idx="88">
                  <c:v>1055</c:v>
                </c:pt>
                <c:pt idx="89">
                  <c:v>1056</c:v>
                </c:pt>
                <c:pt idx="90">
                  <c:v>1057</c:v>
                </c:pt>
                <c:pt idx="91">
                  <c:v>1058</c:v>
                </c:pt>
                <c:pt idx="92">
                  <c:v>1059</c:v>
                </c:pt>
                <c:pt idx="93">
                  <c:v>1060</c:v>
                </c:pt>
                <c:pt idx="94">
                  <c:v>1061</c:v>
                </c:pt>
                <c:pt idx="95">
                  <c:v>1062</c:v>
                </c:pt>
                <c:pt idx="96">
                  <c:v>1063</c:v>
                </c:pt>
                <c:pt idx="97">
                  <c:v>1064</c:v>
                </c:pt>
                <c:pt idx="98">
                  <c:v>1065</c:v>
                </c:pt>
                <c:pt idx="99">
                  <c:v>1066</c:v>
                </c:pt>
                <c:pt idx="100">
                  <c:v>1067</c:v>
                </c:pt>
                <c:pt idx="101">
                  <c:v>1068</c:v>
                </c:pt>
                <c:pt idx="102">
                  <c:v>1069</c:v>
                </c:pt>
                <c:pt idx="103">
                  <c:v>1070</c:v>
                </c:pt>
                <c:pt idx="104">
                  <c:v>1071</c:v>
                </c:pt>
                <c:pt idx="105">
                  <c:v>1072</c:v>
                </c:pt>
                <c:pt idx="106">
                  <c:v>1073</c:v>
                </c:pt>
                <c:pt idx="107">
                  <c:v>1074</c:v>
                </c:pt>
                <c:pt idx="108">
                  <c:v>1075</c:v>
                </c:pt>
                <c:pt idx="109">
                  <c:v>1076</c:v>
                </c:pt>
                <c:pt idx="110">
                  <c:v>1077</c:v>
                </c:pt>
                <c:pt idx="111">
                  <c:v>1078</c:v>
                </c:pt>
                <c:pt idx="112">
                  <c:v>1079</c:v>
                </c:pt>
                <c:pt idx="113">
                  <c:v>1080</c:v>
                </c:pt>
                <c:pt idx="114">
                  <c:v>1081</c:v>
                </c:pt>
                <c:pt idx="115">
                  <c:v>1082</c:v>
                </c:pt>
                <c:pt idx="116">
                  <c:v>1083</c:v>
                </c:pt>
                <c:pt idx="117">
                  <c:v>1084</c:v>
                </c:pt>
                <c:pt idx="118">
                  <c:v>1085</c:v>
                </c:pt>
                <c:pt idx="119">
                  <c:v>1086</c:v>
                </c:pt>
                <c:pt idx="120">
                  <c:v>1087</c:v>
                </c:pt>
                <c:pt idx="121">
                  <c:v>1088</c:v>
                </c:pt>
                <c:pt idx="122">
                  <c:v>1089</c:v>
                </c:pt>
                <c:pt idx="123">
                  <c:v>1090</c:v>
                </c:pt>
                <c:pt idx="124">
                  <c:v>1091</c:v>
                </c:pt>
                <c:pt idx="125">
                  <c:v>1092</c:v>
                </c:pt>
                <c:pt idx="126">
                  <c:v>1093</c:v>
                </c:pt>
                <c:pt idx="127">
                  <c:v>1094</c:v>
                </c:pt>
                <c:pt idx="128">
                  <c:v>1095</c:v>
                </c:pt>
                <c:pt idx="129">
                  <c:v>1096</c:v>
                </c:pt>
                <c:pt idx="130">
                  <c:v>1097</c:v>
                </c:pt>
                <c:pt idx="131">
                  <c:v>1098</c:v>
                </c:pt>
                <c:pt idx="132">
                  <c:v>1099</c:v>
                </c:pt>
                <c:pt idx="133">
                  <c:v>1100</c:v>
                </c:pt>
                <c:pt idx="134">
                  <c:v>1101</c:v>
                </c:pt>
                <c:pt idx="135">
                  <c:v>1102</c:v>
                </c:pt>
                <c:pt idx="136">
                  <c:v>1103</c:v>
                </c:pt>
                <c:pt idx="137">
                  <c:v>1104</c:v>
                </c:pt>
                <c:pt idx="138">
                  <c:v>1105</c:v>
                </c:pt>
                <c:pt idx="139">
                  <c:v>1106</c:v>
                </c:pt>
                <c:pt idx="140">
                  <c:v>1107</c:v>
                </c:pt>
                <c:pt idx="141">
                  <c:v>1108</c:v>
                </c:pt>
                <c:pt idx="142">
                  <c:v>1109</c:v>
                </c:pt>
                <c:pt idx="143">
                  <c:v>1110</c:v>
                </c:pt>
                <c:pt idx="144">
                  <c:v>1111</c:v>
                </c:pt>
                <c:pt idx="145">
                  <c:v>1112</c:v>
                </c:pt>
                <c:pt idx="146">
                  <c:v>1113</c:v>
                </c:pt>
                <c:pt idx="147">
                  <c:v>1114</c:v>
                </c:pt>
                <c:pt idx="148">
                  <c:v>1115</c:v>
                </c:pt>
                <c:pt idx="149">
                  <c:v>1116</c:v>
                </c:pt>
                <c:pt idx="150">
                  <c:v>1117</c:v>
                </c:pt>
                <c:pt idx="151">
                  <c:v>1118</c:v>
                </c:pt>
                <c:pt idx="152">
                  <c:v>1119</c:v>
                </c:pt>
                <c:pt idx="153">
                  <c:v>1120</c:v>
                </c:pt>
                <c:pt idx="154">
                  <c:v>1121</c:v>
                </c:pt>
                <c:pt idx="155">
                  <c:v>1122</c:v>
                </c:pt>
                <c:pt idx="156">
                  <c:v>1123</c:v>
                </c:pt>
                <c:pt idx="157">
                  <c:v>1124</c:v>
                </c:pt>
                <c:pt idx="158">
                  <c:v>1125</c:v>
                </c:pt>
                <c:pt idx="159">
                  <c:v>1126</c:v>
                </c:pt>
                <c:pt idx="160">
                  <c:v>1127</c:v>
                </c:pt>
                <c:pt idx="161">
                  <c:v>1128</c:v>
                </c:pt>
                <c:pt idx="162">
                  <c:v>1129</c:v>
                </c:pt>
                <c:pt idx="163">
                  <c:v>1130</c:v>
                </c:pt>
                <c:pt idx="164">
                  <c:v>1131</c:v>
                </c:pt>
                <c:pt idx="165">
                  <c:v>1132</c:v>
                </c:pt>
                <c:pt idx="166">
                  <c:v>1133</c:v>
                </c:pt>
                <c:pt idx="167">
                  <c:v>1134</c:v>
                </c:pt>
                <c:pt idx="168">
                  <c:v>1135</c:v>
                </c:pt>
                <c:pt idx="169">
                  <c:v>1136</c:v>
                </c:pt>
                <c:pt idx="170">
                  <c:v>1137</c:v>
                </c:pt>
                <c:pt idx="171">
                  <c:v>1138</c:v>
                </c:pt>
                <c:pt idx="172">
                  <c:v>1139</c:v>
                </c:pt>
                <c:pt idx="173">
                  <c:v>1140</c:v>
                </c:pt>
                <c:pt idx="174">
                  <c:v>1141</c:v>
                </c:pt>
                <c:pt idx="175">
                  <c:v>1142</c:v>
                </c:pt>
                <c:pt idx="176">
                  <c:v>1143</c:v>
                </c:pt>
                <c:pt idx="177">
                  <c:v>1144</c:v>
                </c:pt>
                <c:pt idx="178">
                  <c:v>1145</c:v>
                </c:pt>
                <c:pt idx="179">
                  <c:v>1146</c:v>
                </c:pt>
                <c:pt idx="180">
                  <c:v>1147</c:v>
                </c:pt>
                <c:pt idx="181">
                  <c:v>1148</c:v>
                </c:pt>
                <c:pt idx="182">
                  <c:v>1149</c:v>
                </c:pt>
                <c:pt idx="183">
                  <c:v>1150</c:v>
                </c:pt>
                <c:pt idx="184">
                  <c:v>1151</c:v>
                </c:pt>
                <c:pt idx="185">
                  <c:v>1152</c:v>
                </c:pt>
                <c:pt idx="186">
                  <c:v>1153</c:v>
                </c:pt>
                <c:pt idx="187">
                  <c:v>1154</c:v>
                </c:pt>
                <c:pt idx="188">
                  <c:v>1155</c:v>
                </c:pt>
                <c:pt idx="189">
                  <c:v>1156</c:v>
                </c:pt>
                <c:pt idx="190">
                  <c:v>1157</c:v>
                </c:pt>
                <c:pt idx="191">
                  <c:v>1158</c:v>
                </c:pt>
                <c:pt idx="192">
                  <c:v>1159</c:v>
                </c:pt>
                <c:pt idx="193">
                  <c:v>1160</c:v>
                </c:pt>
                <c:pt idx="194">
                  <c:v>1161</c:v>
                </c:pt>
                <c:pt idx="195">
                  <c:v>1162</c:v>
                </c:pt>
                <c:pt idx="196">
                  <c:v>1163</c:v>
                </c:pt>
                <c:pt idx="197">
                  <c:v>1164</c:v>
                </c:pt>
                <c:pt idx="198">
                  <c:v>1165</c:v>
                </c:pt>
                <c:pt idx="199">
                  <c:v>1166</c:v>
                </c:pt>
                <c:pt idx="200">
                  <c:v>1167</c:v>
                </c:pt>
                <c:pt idx="201">
                  <c:v>1168</c:v>
                </c:pt>
                <c:pt idx="202">
                  <c:v>1169</c:v>
                </c:pt>
                <c:pt idx="203">
                  <c:v>1170</c:v>
                </c:pt>
                <c:pt idx="204">
                  <c:v>1171</c:v>
                </c:pt>
                <c:pt idx="205">
                  <c:v>1172</c:v>
                </c:pt>
                <c:pt idx="206">
                  <c:v>1173</c:v>
                </c:pt>
                <c:pt idx="207">
                  <c:v>1174</c:v>
                </c:pt>
                <c:pt idx="208">
                  <c:v>1175</c:v>
                </c:pt>
                <c:pt idx="209">
                  <c:v>1176</c:v>
                </c:pt>
                <c:pt idx="210">
                  <c:v>1177</c:v>
                </c:pt>
                <c:pt idx="211">
                  <c:v>1178</c:v>
                </c:pt>
                <c:pt idx="212">
                  <c:v>1179</c:v>
                </c:pt>
                <c:pt idx="213">
                  <c:v>1180</c:v>
                </c:pt>
                <c:pt idx="214">
                  <c:v>1181</c:v>
                </c:pt>
                <c:pt idx="215">
                  <c:v>1182</c:v>
                </c:pt>
                <c:pt idx="216">
                  <c:v>1183</c:v>
                </c:pt>
                <c:pt idx="217">
                  <c:v>1184</c:v>
                </c:pt>
                <c:pt idx="218">
                  <c:v>1185</c:v>
                </c:pt>
                <c:pt idx="219">
                  <c:v>1186</c:v>
                </c:pt>
                <c:pt idx="220">
                  <c:v>1187</c:v>
                </c:pt>
                <c:pt idx="221">
                  <c:v>1188</c:v>
                </c:pt>
                <c:pt idx="222">
                  <c:v>1189</c:v>
                </c:pt>
                <c:pt idx="223">
                  <c:v>1190</c:v>
                </c:pt>
                <c:pt idx="224">
                  <c:v>1191</c:v>
                </c:pt>
                <c:pt idx="225">
                  <c:v>1192</c:v>
                </c:pt>
                <c:pt idx="226">
                  <c:v>1193</c:v>
                </c:pt>
                <c:pt idx="227">
                  <c:v>1194</c:v>
                </c:pt>
                <c:pt idx="228">
                  <c:v>1195</c:v>
                </c:pt>
                <c:pt idx="229">
                  <c:v>1196</c:v>
                </c:pt>
                <c:pt idx="230">
                  <c:v>1197</c:v>
                </c:pt>
                <c:pt idx="231">
                  <c:v>1198</c:v>
                </c:pt>
                <c:pt idx="232">
                  <c:v>1199</c:v>
                </c:pt>
                <c:pt idx="233">
                  <c:v>1200</c:v>
                </c:pt>
                <c:pt idx="234">
                  <c:v>1201</c:v>
                </c:pt>
                <c:pt idx="235">
                  <c:v>1202</c:v>
                </c:pt>
                <c:pt idx="236">
                  <c:v>1203</c:v>
                </c:pt>
                <c:pt idx="237">
                  <c:v>1204</c:v>
                </c:pt>
                <c:pt idx="238">
                  <c:v>1205</c:v>
                </c:pt>
                <c:pt idx="239">
                  <c:v>1206</c:v>
                </c:pt>
                <c:pt idx="240">
                  <c:v>1207</c:v>
                </c:pt>
              </c:numCache>
            </c:numRef>
          </c:xVal>
          <c:yVal>
            <c:numRef>
              <c:f>Graph!$B$969:$B$1207</c:f>
              <c:numCache>
                <c:formatCode>General</c:formatCode>
                <c:ptCount val="239"/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40-4D16-A893-2A8B52ED1E34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Graph!$A$968:$A$1208</c:f>
              <c:numCache>
                <c:formatCode>General</c:formatCode>
                <c:ptCount val="241"/>
                <c:pt idx="0">
                  <c:v>967</c:v>
                </c:pt>
                <c:pt idx="1">
                  <c:v>968</c:v>
                </c:pt>
                <c:pt idx="2">
                  <c:v>969</c:v>
                </c:pt>
                <c:pt idx="3">
                  <c:v>970</c:v>
                </c:pt>
                <c:pt idx="4">
                  <c:v>971</c:v>
                </c:pt>
                <c:pt idx="5">
                  <c:v>972</c:v>
                </c:pt>
                <c:pt idx="6">
                  <c:v>973</c:v>
                </c:pt>
                <c:pt idx="7">
                  <c:v>974</c:v>
                </c:pt>
                <c:pt idx="8">
                  <c:v>975</c:v>
                </c:pt>
                <c:pt idx="9">
                  <c:v>976</c:v>
                </c:pt>
                <c:pt idx="10">
                  <c:v>977</c:v>
                </c:pt>
                <c:pt idx="11">
                  <c:v>978</c:v>
                </c:pt>
                <c:pt idx="12">
                  <c:v>979</c:v>
                </c:pt>
                <c:pt idx="13">
                  <c:v>980</c:v>
                </c:pt>
                <c:pt idx="14">
                  <c:v>981</c:v>
                </c:pt>
                <c:pt idx="15">
                  <c:v>982</c:v>
                </c:pt>
                <c:pt idx="16">
                  <c:v>983</c:v>
                </c:pt>
                <c:pt idx="17">
                  <c:v>984</c:v>
                </c:pt>
                <c:pt idx="18">
                  <c:v>985</c:v>
                </c:pt>
                <c:pt idx="19">
                  <c:v>986</c:v>
                </c:pt>
                <c:pt idx="20">
                  <c:v>987</c:v>
                </c:pt>
                <c:pt idx="21">
                  <c:v>988</c:v>
                </c:pt>
                <c:pt idx="22">
                  <c:v>989</c:v>
                </c:pt>
                <c:pt idx="23">
                  <c:v>990</c:v>
                </c:pt>
                <c:pt idx="24">
                  <c:v>991</c:v>
                </c:pt>
                <c:pt idx="25">
                  <c:v>992</c:v>
                </c:pt>
                <c:pt idx="26">
                  <c:v>993</c:v>
                </c:pt>
                <c:pt idx="27">
                  <c:v>994</c:v>
                </c:pt>
                <c:pt idx="28">
                  <c:v>995</c:v>
                </c:pt>
                <c:pt idx="29">
                  <c:v>996</c:v>
                </c:pt>
                <c:pt idx="30">
                  <c:v>997</c:v>
                </c:pt>
                <c:pt idx="31">
                  <c:v>998</c:v>
                </c:pt>
                <c:pt idx="32">
                  <c:v>999</c:v>
                </c:pt>
                <c:pt idx="33">
                  <c:v>1000</c:v>
                </c:pt>
                <c:pt idx="34">
                  <c:v>1001</c:v>
                </c:pt>
                <c:pt idx="35">
                  <c:v>1002</c:v>
                </c:pt>
                <c:pt idx="36">
                  <c:v>1003</c:v>
                </c:pt>
                <c:pt idx="37">
                  <c:v>1004</c:v>
                </c:pt>
                <c:pt idx="38">
                  <c:v>1005</c:v>
                </c:pt>
                <c:pt idx="39">
                  <c:v>1006</c:v>
                </c:pt>
                <c:pt idx="40">
                  <c:v>1007</c:v>
                </c:pt>
                <c:pt idx="41">
                  <c:v>1008</c:v>
                </c:pt>
                <c:pt idx="42">
                  <c:v>1009</c:v>
                </c:pt>
                <c:pt idx="43">
                  <c:v>1010</c:v>
                </c:pt>
                <c:pt idx="44">
                  <c:v>1011</c:v>
                </c:pt>
                <c:pt idx="45">
                  <c:v>1012</c:v>
                </c:pt>
                <c:pt idx="46">
                  <c:v>1013</c:v>
                </c:pt>
                <c:pt idx="47">
                  <c:v>1014</c:v>
                </c:pt>
                <c:pt idx="48">
                  <c:v>1015</c:v>
                </c:pt>
                <c:pt idx="49">
                  <c:v>1016</c:v>
                </c:pt>
                <c:pt idx="50">
                  <c:v>1017</c:v>
                </c:pt>
                <c:pt idx="51">
                  <c:v>1018</c:v>
                </c:pt>
                <c:pt idx="52">
                  <c:v>1019</c:v>
                </c:pt>
                <c:pt idx="53">
                  <c:v>1020</c:v>
                </c:pt>
                <c:pt idx="54">
                  <c:v>1021</c:v>
                </c:pt>
                <c:pt idx="55">
                  <c:v>1022</c:v>
                </c:pt>
                <c:pt idx="56">
                  <c:v>1023</c:v>
                </c:pt>
                <c:pt idx="57">
                  <c:v>1024</c:v>
                </c:pt>
                <c:pt idx="58">
                  <c:v>1025</c:v>
                </c:pt>
                <c:pt idx="59">
                  <c:v>1026</c:v>
                </c:pt>
                <c:pt idx="60">
                  <c:v>1027</c:v>
                </c:pt>
                <c:pt idx="61">
                  <c:v>1028</c:v>
                </c:pt>
                <c:pt idx="62">
                  <c:v>1029</c:v>
                </c:pt>
                <c:pt idx="63">
                  <c:v>1030</c:v>
                </c:pt>
                <c:pt idx="64">
                  <c:v>1031</c:v>
                </c:pt>
                <c:pt idx="65">
                  <c:v>1032</c:v>
                </c:pt>
                <c:pt idx="66">
                  <c:v>1033</c:v>
                </c:pt>
                <c:pt idx="67">
                  <c:v>1034</c:v>
                </c:pt>
                <c:pt idx="68">
                  <c:v>1035</c:v>
                </c:pt>
                <c:pt idx="69">
                  <c:v>1036</c:v>
                </c:pt>
                <c:pt idx="70">
                  <c:v>1037</c:v>
                </c:pt>
                <c:pt idx="71">
                  <c:v>1038</c:v>
                </c:pt>
                <c:pt idx="72">
                  <c:v>1039</c:v>
                </c:pt>
                <c:pt idx="73">
                  <c:v>1040</c:v>
                </c:pt>
                <c:pt idx="74">
                  <c:v>1041</c:v>
                </c:pt>
                <c:pt idx="75">
                  <c:v>1042</c:v>
                </c:pt>
                <c:pt idx="76">
                  <c:v>1043</c:v>
                </c:pt>
                <c:pt idx="77">
                  <c:v>1044</c:v>
                </c:pt>
                <c:pt idx="78">
                  <c:v>1045</c:v>
                </c:pt>
                <c:pt idx="79">
                  <c:v>1046</c:v>
                </c:pt>
                <c:pt idx="80">
                  <c:v>1047</c:v>
                </c:pt>
                <c:pt idx="81">
                  <c:v>1048</c:v>
                </c:pt>
                <c:pt idx="82">
                  <c:v>1049</c:v>
                </c:pt>
                <c:pt idx="83">
                  <c:v>1050</c:v>
                </c:pt>
                <c:pt idx="84">
                  <c:v>1051</c:v>
                </c:pt>
                <c:pt idx="85">
                  <c:v>1052</c:v>
                </c:pt>
                <c:pt idx="86">
                  <c:v>1053</c:v>
                </c:pt>
                <c:pt idx="87">
                  <c:v>1054</c:v>
                </c:pt>
                <c:pt idx="88">
                  <c:v>1055</c:v>
                </c:pt>
                <c:pt idx="89">
                  <c:v>1056</c:v>
                </c:pt>
                <c:pt idx="90">
                  <c:v>1057</c:v>
                </c:pt>
                <c:pt idx="91">
                  <c:v>1058</c:v>
                </c:pt>
                <c:pt idx="92">
                  <c:v>1059</c:v>
                </c:pt>
                <c:pt idx="93">
                  <c:v>1060</c:v>
                </c:pt>
                <c:pt idx="94">
                  <c:v>1061</c:v>
                </c:pt>
                <c:pt idx="95">
                  <c:v>1062</c:v>
                </c:pt>
                <c:pt idx="96">
                  <c:v>1063</c:v>
                </c:pt>
                <c:pt idx="97">
                  <c:v>1064</c:v>
                </c:pt>
                <c:pt idx="98">
                  <c:v>1065</c:v>
                </c:pt>
                <c:pt idx="99">
                  <c:v>1066</c:v>
                </c:pt>
                <c:pt idx="100">
                  <c:v>1067</c:v>
                </c:pt>
                <c:pt idx="101">
                  <c:v>1068</c:v>
                </c:pt>
                <c:pt idx="102">
                  <c:v>1069</c:v>
                </c:pt>
                <c:pt idx="103">
                  <c:v>1070</c:v>
                </c:pt>
                <c:pt idx="104">
                  <c:v>1071</c:v>
                </c:pt>
                <c:pt idx="105">
                  <c:v>1072</c:v>
                </c:pt>
                <c:pt idx="106">
                  <c:v>1073</c:v>
                </c:pt>
                <c:pt idx="107">
                  <c:v>1074</c:v>
                </c:pt>
                <c:pt idx="108">
                  <c:v>1075</c:v>
                </c:pt>
                <c:pt idx="109">
                  <c:v>1076</c:v>
                </c:pt>
                <c:pt idx="110">
                  <c:v>1077</c:v>
                </c:pt>
                <c:pt idx="111">
                  <c:v>1078</c:v>
                </c:pt>
                <c:pt idx="112">
                  <c:v>1079</c:v>
                </c:pt>
                <c:pt idx="113">
                  <c:v>1080</c:v>
                </c:pt>
                <c:pt idx="114">
                  <c:v>1081</c:v>
                </c:pt>
                <c:pt idx="115">
                  <c:v>1082</c:v>
                </c:pt>
                <c:pt idx="116">
                  <c:v>1083</c:v>
                </c:pt>
                <c:pt idx="117">
                  <c:v>1084</c:v>
                </c:pt>
                <c:pt idx="118">
                  <c:v>1085</c:v>
                </c:pt>
                <c:pt idx="119">
                  <c:v>1086</c:v>
                </c:pt>
                <c:pt idx="120">
                  <c:v>1087</c:v>
                </c:pt>
                <c:pt idx="121">
                  <c:v>1088</c:v>
                </c:pt>
                <c:pt idx="122">
                  <c:v>1089</c:v>
                </c:pt>
                <c:pt idx="123">
                  <c:v>1090</c:v>
                </c:pt>
                <c:pt idx="124">
                  <c:v>1091</c:v>
                </c:pt>
                <c:pt idx="125">
                  <c:v>1092</c:v>
                </c:pt>
                <c:pt idx="126">
                  <c:v>1093</c:v>
                </c:pt>
                <c:pt idx="127">
                  <c:v>1094</c:v>
                </c:pt>
                <c:pt idx="128">
                  <c:v>1095</c:v>
                </c:pt>
                <c:pt idx="129">
                  <c:v>1096</c:v>
                </c:pt>
                <c:pt idx="130">
                  <c:v>1097</c:v>
                </c:pt>
                <c:pt idx="131">
                  <c:v>1098</c:v>
                </c:pt>
                <c:pt idx="132">
                  <c:v>1099</c:v>
                </c:pt>
                <c:pt idx="133">
                  <c:v>1100</c:v>
                </c:pt>
                <c:pt idx="134">
                  <c:v>1101</c:v>
                </c:pt>
                <c:pt idx="135">
                  <c:v>1102</c:v>
                </c:pt>
                <c:pt idx="136">
                  <c:v>1103</c:v>
                </c:pt>
                <c:pt idx="137">
                  <c:v>1104</c:v>
                </c:pt>
                <c:pt idx="138">
                  <c:v>1105</c:v>
                </c:pt>
                <c:pt idx="139">
                  <c:v>1106</c:v>
                </c:pt>
                <c:pt idx="140">
                  <c:v>1107</c:v>
                </c:pt>
                <c:pt idx="141">
                  <c:v>1108</c:v>
                </c:pt>
                <c:pt idx="142">
                  <c:v>1109</c:v>
                </c:pt>
                <c:pt idx="143">
                  <c:v>1110</c:v>
                </c:pt>
                <c:pt idx="144">
                  <c:v>1111</c:v>
                </c:pt>
                <c:pt idx="145">
                  <c:v>1112</c:v>
                </c:pt>
                <c:pt idx="146">
                  <c:v>1113</c:v>
                </c:pt>
                <c:pt idx="147">
                  <c:v>1114</c:v>
                </c:pt>
                <c:pt idx="148">
                  <c:v>1115</c:v>
                </c:pt>
                <c:pt idx="149">
                  <c:v>1116</c:v>
                </c:pt>
                <c:pt idx="150">
                  <c:v>1117</c:v>
                </c:pt>
                <c:pt idx="151">
                  <c:v>1118</c:v>
                </c:pt>
                <c:pt idx="152">
                  <c:v>1119</c:v>
                </c:pt>
                <c:pt idx="153">
                  <c:v>1120</c:v>
                </c:pt>
                <c:pt idx="154">
                  <c:v>1121</c:v>
                </c:pt>
                <c:pt idx="155">
                  <c:v>1122</c:v>
                </c:pt>
                <c:pt idx="156">
                  <c:v>1123</c:v>
                </c:pt>
                <c:pt idx="157">
                  <c:v>1124</c:v>
                </c:pt>
                <c:pt idx="158">
                  <c:v>1125</c:v>
                </c:pt>
                <c:pt idx="159">
                  <c:v>1126</c:v>
                </c:pt>
                <c:pt idx="160">
                  <c:v>1127</c:v>
                </c:pt>
                <c:pt idx="161">
                  <c:v>1128</c:v>
                </c:pt>
                <c:pt idx="162">
                  <c:v>1129</c:v>
                </c:pt>
                <c:pt idx="163">
                  <c:v>1130</c:v>
                </c:pt>
                <c:pt idx="164">
                  <c:v>1131</c:v>
                </c:pt>
                <c:pt idx="165">
                  <c:v>1132</c:v>
                </c:pt>
                <c:pt idx="166">
                  <c:v>1133</c:v>
                </c:pt>
                <c:pt idx="167">
                  <c:v>1134</c:v>
                </c:pt>
                <c:pt idx="168">
                  <c:v>1135</c:v>
                </c:pt>
                <c:pt idx="169">
                  <c:v>1136</c:v>
                </c:pt>
                <c:pt idx="170">
                  <c:v>1137</c:v>
                </c:pt>
                <c:pt idx="171">
                  <c:v>1138</c:v>
                </c:pt>
                <c:pt idx="172">
                  <c:v>1139</c:v>
                </c:pt>
                <c:pt idx="173">
                  <c:v>1140</c:v>
                </c:pt>
                <c:pt idx="174">
                  <c:v>1141</c:v>
                </c:pt>
                <c:pt idx="175">
                  <c:v>1142</c:v>
                </c:pt>
                <c:pt idx="176">
                  <c:v>1143</c:v>
                </c:pt>
                <c:pt idx="177">
                  <c:v>1144</c:v>
                </c:pt>
                <c:pt idx="178">
                  <c:v>1145</c:v>
                </c:pt>
                <c:pt idx="179">
                  <c:v>1146</c:v>
                </c:pt>
                <c:pt idx="180">
                  <c:v>1147</c:v>
                </c:pt>
                <c:pt idx="181">
                  <c:v>1148</c:v>
                </c:pt>
                <c:pt idx="182">
                  <c:v>1149</c:v>
                </c:pt>
                <c:pt idx="183">
                  <c:v>1150</c:v>
                </c:pt>
                <c:pt idx="184">
                  <c:v>1151</c:v>
                </c:pt>
                <c:pt idx="185">
                  <c:v>1152</c:v>
                </c:pt>
                <c:pt idx="186">
                  <c:v>1153</c:v>
                </c:pt>
                <c:pt idx="187">
                  <c:v>1154</c:v>
                </c:pt>
                <c:pt idx="188">
                  <c:v>1155</c:v>
                </c:pt>
                <c:pt idx="189">
                  <c:v>1156</c:v>
                </c:pt>
                <c:pt idx="190">
                  <c:v>1157</c:v>
                </c:pt>
                <c:pt idx="191">
                  <c:v>1158</c:v>
                </c:pt>
                <c:pt idx="192">
                  <c:v>1159</c:v>
                </c:pt>
                <c:pt idx="193">
                  <c:v>1160</c:v>
                </c:pt>
                <c:pt idx="194">
                  <c:v>1161</c:v>
                </c:pt>
                <c:pt idx="195">
                  <c:v>1162</c:v>
                </c:pt>
                <c:pt idx="196">
                  <c:v>1163</c:v>
                </c:pt>
                <c:pt idx="197">
                  <c:v>1164</c:v>
                </c:pt>
                <c:pt idx="198">
                  <c:v>1165</c:v>
                </c:pt>
                <c:pt idx="199">
                  <c:v>1166</c:v>
                </c:pt>
                <c:pt idx="200">
                  <c:v>1167</c:v>
                </c:pt>
                <c:pt idx="201">
                  <c:v>1168</c:v>
                </c:pt>
                <c:pt idx="202">
                  <c:v>1169</c:v>
                </c:pt>
                <c:pt idx="203">
                  <c:v>1170</c:v>
                </c:pt>
                <c:pt idx="204">
                  <c:v>1171</c:v>
                </c:pt>
                <c:pt idx="205">
                  <c:v>1172</c:v>
                </c:pt>
                <c:pt idx="206">
                  <c:v>1173</c:v>
                </c:pt>
                <c:pt idx="207">
                  <c:v>1174</c:v>
                </c:pt>
                <c:pt idx="208">
                  <c:v>1175</c:v>
                </c:pt>
                <c:pt idx="209">
                  <c:v>1176</c:v>
                </c:pt>
                <c:pt idx="210">
                  <c:v>1177</c:v>
                </c:pt>
                <c:pt idx="211">
                  <c:v>1178</c:v>
                </c:pt>
                <c:pt idx="212">
                  <c:v>1179</c:v>
                </c:pt>
                <c:pt idx="213">
                  <c:v>1180</c:v>
                </c:pt>
                <c:pt idx="214">
                  <c:v>1181</c:v>
                </c:pt>
                <c:pt idx="215">
                  <c:v>1182</c:v>
                </c:pt>
                <c:pt idx="216">
                  <c:v>1183</c:v>
                </c:pt>
                <c:pt idx="217">
                  <c:v>1184</c:v>
                </c:pt>
                <c:pt idx="218">
                  <c:v>1185</c:v>
                </c:pt>
                <c:pt idx="219">
                  <c:v>1186</c:v>
                </c:pt>
                <c:pt idx="220">
                  <c:v>1187</c:v>
                </c:pt>
                <c:pt idx="221">
                  <c:v>1188</c:v>
                </c:pt>
                <c:pt idx="222">
                  <c:v>1189</c:v>
                </c:pt>
                <c:pt idx="223">
                  <c:v>1190</c:v>
                </c:pt>
                <c:pt idx="224">
                  <c:v>1191</c:v>
                </c:pt>
                <c:pt idx="225">
                  <c:v>1192</c:v>
                </c:pt>
                <c:pt idx="226">
                  <c:v>1193</c:v>
                </c:pt>
                <c:pt idx="227">
                  <c:v>1194</c:v>
                </c:pt>
                <c:pt idx="228">
                  <c:v>1195</c:v>
                </c:pt>
                <c:pt idx="229">
                  <c:v>1196</c:v>
                </c:pt>
                <c:pt idx="230">
                  <c:v>1197</c:v>
                </c:pt>
                <c:pt idx="231">
                  <c:v>1198</c:v>
                </c:pt>
                <c:pt idx="232">
                  <c:v>1199</c:v>
                </c:pt>
                <c:pt idx="233">
                  <c:v>1200</c:v>
                </c:pt>
                <c:pt idx="234">
                  <c:v>1201</c:v>
                </c:pt>
                <c:pt idx="235">
                  <c:v>1202</c:v>
                </c:pt>
                <c:pt idx="236">
                  <c:v>1203</c:v>
                </c:pt>
                <c:pt idx="237">
                  <c:v>1204</c:v>
                </c:pt>
                <c:pt idx="238">
                  <c:v>1205</c:v>
                </c:pt>
                <c:pt idx="239">
                  <c:v>1206</c:v>
                </c:pt>
                <c:pt idx="240">
                  <c:v>1207</c:v>
                </c:pt>
              </c:numCache>
            </c:numRef>
          </c:xVal>
          <c:yVal>
            <c:numRef>
              <c:f>Graph!$C$969:$C$1207</c:f>
              <c:numCache>
                <c:formatCode>General</c:formatCode>
                <c:ptCount val="23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40-4D16-A893-2A8B52ED1E34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Graph!$A$968:$A$1208</c:f>
              <c:numCache>
                <c:formatCode>General</c:formatCode>
                <c:ptCount val="241"/>
                <c:pt idx="0">
                  <c:v>967</c:v>
                </c:pt>
                <c:pt idx="1">
                  <c:v>968</c:v>
                </c:pt>
                <c:pt idx="2">
                  <c:v>969</c:v>
                </c:pt>
                <c:pt idx="3">
                  <c:v>970</c:v>
                </c:pt>
                <c:pt idx="4">
                  <c:v>971</c:v>
                </c:pt>
                <c:pt idx="5">
                  <c:v>972</c:v>
                </c:pt>
                <c:pt idx="6">
                  <c:v>973</c:v>
                </c:pt>
                <c:pt idx="7">
                  <c:v>974</c:v>
                </c:pt>
                <c:pt idx="8">
                  <c:v>975</c:v>
                </c:pt>
                <c:pt idx="9">
                  <c:v>976</c:v>
                </c:pt>
                <c:pt idx="10">
                  <c:v>977</c:v>
                </c:pt>
                <c:pt idx="11">
                  <c:v>978</c:v>
                </c:pt>
                <c:pt idx="12">
                  <c:v>979</c:v>
                </c:pt>
                <c:pt idx="13">
                  <c:v>980</c:v>
                </c:pt>
                <c:pt idx="14">
                  <c:v>981</c:v>
                </c:pt>
                <c:pt idx="15">
                  <c:v>982</c:v>
                </c:pt>
                <c:pt idx="16">
                  <c:v>983</c:v>
                </c:pt>
                <c:pt idx="17">
                  <c:v>984</c:v>
                </c:pt>
                <c:pt idx="18">
                  <c:v>985</c:v>
                </c:pt>
                <c:pt idx="19">
                  <c:v>986</c:v>
                </c:pt>
                <c:pt idx="20">
                  <c:v>987</c:v>
                </c:pt>
                <c:pt idx="21">
                  <c:v>988</c:v>
                </c:pt>
                <c:pt idx="22">
                  <c:v>989</c:v>
                </c:pt>
                <c:pt idx="23">
                  <c:v>990</c:v>
                </c:pt>
                <c:pt idx="24">
                  <c:v>991</c:v>
                </c:pt>
                <c:pt idx="25">
                  <c:v>992</c:v>
                </c:pt>
                <c:pt idx="26">
                  <c:v>993</c:v>
                </c:pt>
                <c:pt idx="27">
                  <c:v>994</c:v>
                </c:pt>
                <c:pt idx="28">
                  <c:v>995</c:v>
                </c:pt>
                <c:pt idx="29">
                  <c:v>996</c:v>
                </c:pt>
                <c:pt idx="30">
                  <c:v>997</c:v>
                </c:pt>
                <c:pt idx="31">
                  <c:v>998</c:v>
                </c:pt>
                <c:pt idx="32">
                  <c:v>999</c:v>
                </c:pt>
                <c:pt idx="33">
                  <c:v>1000</c:v>
                </c:pt>
                <c:pt idx="34">
                  <c:v>1001</c:v>
                </c:pt>
                <c:pt idx="35">
                  <c:v>1002</c:v>
                </c:pt>
                <c:pt idx="36">
                  <c:v>1003</c:v>
                </c:pt>
                <c:pt idx="37">
                  <c:v>1004</c:v>
                </c:pt>
                <c:pt idx="38">
                  <c:v>1005</c:v>
                </c:pt>
                <c:pt idx="39">
                  <c:v>1006</c:v>
                </c:pt>
                <c:pt idx="40">
                  <c:v>1007</c:v>
                </c:pt>
                <c:pt idx="41">
                  <c:v>1008</c:v>
                </c:pt>
                <c:pt idx="42">
                  <c:v>1009</c:v>
                </c:pt>
                <c:pt idx="43">
                  <c:v>1010</c:v>
                </c:pt>
                <c:pt idx="44">
                  <c:v>1011</c:v>
                </c:pt>
                <c:pt idx="45">
                  <c:v>1012</c:v>
                </c:pt>
                <c:pt idx="46">
                  <c:v>1013</c:v>
                </c:pt>
                <c:pt idx="47">
                  <c:v>1014</c:v>
                </c:pt>
                <c:pt idx="48">
                  <c:v>1015</c:v>
                </c:pt>
                <c:pt idx="49">
                  <c:v>1016</c:v>
                </c:pt>
                <c:pt idx="50">
                  <c:v>1017</c:v>
                </c:pt>
                <c:pt idx="51">
                  <c:v>1018</c:v>
                </c:pt>
                <c:pt idx="52">
                  <c:v>1019</c:v>
                </c:pt>
                <c:pt idx="53">
                  <c:v>1020</c:v>
                </c:pt>
                <c:pt idx="54">
                  <c:v>1021</c:v>
                </c:pt>
                <c:pt idx="55">
                  <c:v>1022</c:v>
                </c:pt>
                <c:pt idx="56">
                  <c:v>1023</c:v>
                </c:pt>
                <c:pt idx="57">
                  <c:v>1024</c:v>
                </c:pt>
                <c:pt idx="58">
                  <c:v>1025</c:v>
                </c:pt>
                <c:pt idx="59">
                  <c:v>1026</c:v>
                </c:pt>
                <c:pt idx="60">
                  <c:v>1027</c:v>
                </c:pt>
                <c:pt idx="61">
                  <c:v>1028</c:v>
                </c:pt>
                <c:pt idx="62">
                  <c:v>1029</c:v>
                </c:pt>
                <c:pt idx="63">
                  <c:v>1030</c:v>
                </c:pt>
                <c:pt idx="64">
                  <c:v>1031</c:v>
                </c:pt>
                <c:pt idx="65">
                  <c:v>1032</c:v>
                </c:pt>
                <c:pt idx="66">
                  <c:v>1033</c:v>
                </c:pt>
                <c:pt idx="67">
                  <c:v>1034</c:v>
                </c:pt>
                <c:pt idx="68">
                  <c:v>1035</c:v>
                </c:pt>
                <c:pt idx="69">
                  <c:v>1036</c:v>
                </c:pt>
                <c:pt idx="70">
                  <c:v>1037</c:v>
                </c:pt>
                <c:pt idx="71">
                  <c:v>1038</c:v>
                </c:pt>
                <c:pt idx="72">
                  <c:v>1039</c:v>
                </c:pt>
                <c:pt idx="73">
                  <c:v>1040</c:v>
                </c:pt>
                <c:pt idx="74">
                  <c:v>1041</c:v>
                </c:pt>
                <c:pt idx="75">
                  <c:v>1042</c:v>
                </c:pt>
                <c:pt idx="76">
                  <c:v>1043</c:v>
                </c:pt>
                <c:pt idx="77">
                  <c:v>1044</c:v>
                </c:pt>
                <c:pt idx="78">
                  <c:v>1045</c:v>
                </c:pt>
                <c:pt idx="79">
                  <c:v>1046</c:v>
                </c:pt>
                <c:pt idx="80">
                  <c:v>1047</c:v>
                </c:pt>
                <c:pt idx="81">
                  <c:v>1048</c:v>
                </c:pt>
                <c:pt idx="82">
                  <c:v>1049</c:v>
                </c:pt>
                <c:pt idx="83">
                  <c:v>1050</c:v>
                </c:pt>
                <c:pt idx="84">
                  <c:v>1051</c:v>
                </c:pt>
                <c:pt idx="85">
                  <c:v>1052</c:v>
                </c:pt>
                <c:pt idx="86">
                  <c:v>1053</c:v>
                </c:pt>
                <c:pt idx="87">
                  <c:v>1054</c:v>
                </c:pt>
                <c:pt idx="88">
                  <c:v>1055</c:v>
                </c:pt>
                <c:pt idx="89">
                  <c:v>1056</c:v>
                </c:pt>
                <c:pt idx="90">
                  <c:v>1057</c:v>
                </c:pt>
                <c:pt idx="91">
                  <c:v>1058</c:v>
                </c:pt>
                <c:pt idx="92">
                  <c:v>1059</c:v>
                </c:pt>
                <c:pt idx="93">
                  <c:v>1060</c:v>
                </c:pt>
                <c:pt idx="94">
                  <c:v>1061</c:v>
                </c:pt>
                <c:pt idx="95">
                  <c:v>1062</c:v>
                </c:pt>
                <c:pt idx="96">
                  <c:v>1063</c:v>
                </c:pt>
                <c:pt idx="97">
                  <c:v>1064</c:v>
                </c:pt>
                <c:pt idx="98">
                  <c:v>1065</c:v>
                </c:pt>
                <c:pt idx="99">
                  <c:v>1066</c:v>
                </c:pt>
                <c:pt idx="100">
                  <c:v>1067</c:v>
                </c:pt>
                <c:pt idx="101">
                  <c:v>1068</c:v>
                </c:pt>
                <c:pt idx="102">
                  <c:v>1069</c:v>
                </c:pt>
                <c:pt idx="103">
                  <c:v>1070</c:v>
                </c:pt>
                <c:pt idx="104">
                  <c:v>1071</c:v>
                </c:pt>
                <c:pt idx="105">
                  <c:v>1072</c:v>
                </c:pt>
                <c:pt idx="106">
                  <c:v>1073</c:v>
                </c:pt>
                <c:pt idx="107">
                  <c:v>1074</c:v>
                </c:pt>
                <c:pt idx="108">
                  <c:v>1075</c:v>
                </c:pt>
                <c:pt idx="109">
                  <c:v>1076</c:v>
                </c:pt>
                <c:pt idx="110">
                  <c:v>1077</c:v>
                </c:pt>
                <c:pt idx="111">
                  <c:v>1078</c:v>
                </c:pt>
                <c:pt idx="112">
                  <c:v>1079</c:v>
                </c:pt>
                <c:pt idx="113">
                  <c:v>1080</c:v>
                </c:pt>
                <c:pt idx="114">
                  <c:v>1081</c:v>
                </c:pt>
                <c:pt idx="115">
                  <c:v>1082</c:v>
                </c:pt>
                <c:pt idx="116">
                  <c:v>1083</c:v>
                </c:pt>
                <c:pt idx="117">
                  <c:v>1084</c:v>
                </c:pt>
                <c:pt idx="118">
                  <c:v>1085</c:v>
                </c:pt>
                <c:pt idx="119">
                  <c:v>1086</c:v>
                </c:pt>
                <c:pt idx="120">
                  <c:v>1087</c:v>
                </c:pt>
                <c:pt idx="121">
                  <c:v>1088</c:v>
                </c:pt>
                <c:pt idx="122">
                  <c:v>1089</c:v>
                </c:pt>
                <c:pt idx="123">
                  <c:v>1090</c:v>
                </c:pt>
                <c:pt idx="124">
                  <c:v>1091</c:v>
                </c:pt>
                <c:pt idx="125">
                  <c:v>1092</c:v>
                </c:pt>
                <c:pt idx="126">
                  <c:v>1093</c:v>
                </c:pt>
                <c:pt idx="127">
                  <c:v>1094</c:v>
                </c:pt>
                <c:pt idx="128">
                  <c:v>1095</c:v>
                </c:pt>
                <c:pt idx="129">
                  <c:v>1096</c:v>
                </c:pt>
                <c:pt idx="130">
                  <c:v>1097</c:v>
                </c:pt>
                <c:pt idx="131">
                  <c:v>1098</c:v>
                </c:pt>
                <c:pt idx="132">
                  <c:v>1099</c:v>
                </c:pt>
                <c:pt idx="133">
                  <c:v>1100</c:v>
                </c:pt>
                <c:pt idx="134">
                  <c:v>1101</c:v>
                </c:pt>
                <c:pt idx="135">
                  <c:v>1102</c:v>
                </c:pt>
                <c:pt idx="136">
                  <c:v>1103</c:v>
                </c:pt>
                <c:pt idx="137">
                  <c:v>1104</c:v>
                </c:pt>
                <c:pt idx="138">
                  <c:v>1105</c:v>
                </c:pt>
                <c:pt idx="139">
                  <c:v>1106</c:v>
                </c:pt>
                <c:pt idx="140">
                  <c:v>1107</c:v>
                </c:pt>
                <c:pt idx="141">
                  <c:v>1108</c:v>
                </c:pt>
                <c:pt idx="142">
                  <c:v>1109</c:v>
                </c:pt>
                <c:pt idx="143">
                  <c:v>1110</c:v>
                </c:pt>
                <c:pt idx="144">
                  <c:v>1111</c:v>
                </c:pt>
                <c:pt idx="145">
                  <c:v>1112</c:v>
                </c:pt>
                <c:pt idx="146">
                  <c:v>1113</c:v>
                </c:pt>
                <c:pt idx="147">
                  <c:v>1114</c:v>
                </c:pt>
                <c:pt idx="148">
                  <c:v>1115</c:v>
                </c:pt>
                <c:pt idx="149">
                  <c:v>1116</c:v>
                </c:pt>
                <c:pt idx="150">
                  <c:v>1117</c:v>
                </c:pt>
                <c:pt idx="151">
                  <c:v>1118</c:v>
                </c:pt>
                <c:pt idx="152">
                  <c:v>1119</c:v>
                </c:pt>
                <c:pt idx="153">
                  <c:v>1120</c:v>
                </c:pt>
                <c:pt idx="154">
                  <c:v>1121</c:v>
                </c:pt>
                <c:pt idx="155">
                  <c:v>1122</c:v>
                </c:pt>
                <c:pt idx="156">
                  <c:v>1123</c:v>
                </c:pt>
                <c:pt idx="157">
                  <c:v>1124</c:v>
                </c:pt>
                <c:pt idx="158">
                  <c:v>1125</c:v>
                </c:pt>
                <c:pt idx="159">
                  <c:v>1126</c:v>
                </c:pt>
                <c:pt idx="160">
                  <c:v>1127</c:v>
                </c:pt>
                <c:pt idx="161">
                  <c:v>1128</c:v>
                </c:pt>
                <c:pt idx="162">
                  <c:v>1129</c:v>
                </c:pt>
                <c:pt idx="163">
                  <c:v>1130</c:v>
                </c:pt>
                <c:pt idx="164">
                  <c:v>1131</c:v>
                </c:pt>
                <c:pt idx="165">
                  <c:v>1132</c:v>
                </c:pt>
                <c:pt idx="166">
                  <c:v>1133</c:v>
                </c:pt>
                <c:pt idx="167">
                  <c:v>1134</c:v>
                </c:pt>
                <c:pt idx="168">
                  <c:v>1135</c:v>
                </c:pt>
                <c:pt idx="169">
                  <c:v>1136</c:v>
                </c:pt>
                <c:pt idx="170">
                  <c:v>1137</c:v>
                </c:pt>
                <c:pt idx="171">
                  <c:v>1138</c:v>
                </c:pt>
                <c:pt idx="172">
                  <c:v>1139</c:v>
                </c:pt>
                <c:pt idx="173">
                  <c:v>1140</c:v>
                </c:pt>
                <c:pt idx="174">
                  <c:v>1141</c:v>
                </c:pt>
                <c:pt idx="175">
                  <c:v>1142</c:v>
                </c:pt>
                <c:pt idx="176">
                  <c:v>1143</c:v>
                </c:pt>
                <c:pt idx="177">
                  <c:v>1144</c:v>
                </c:pt>
                <c:pt idx="178">
                  <c:v>1145</c:v>
                </c:pt>
                <c:pt idx="179">
                  <c:v>1146</c:v>
                </c:pt>
                <c:pt idx="180">
                  <c:v>1147</c:v>
                </c:pt>
                <c:pt idx="181">
                  <c:v>1148</c:v>
                </c:pt>
                <c:pt idx="182">
                  <c:v>1149</c:v>
                </c:pt>
                <c:pt idx="183">
                  <c:v>1150</c:v>
                </c:pt>
                <c:pt idx="184">
                  <c:v>1151</c:v>
                </c:pt>
                <c:pt idx="185">
                  <c:v>1152</c:v>
                </c:pt>
                <c:pt idx="186">
                  <c:v>1153</c:v>
                </c:pt>
                <c:pt idx="187">
                  <c:v>1154</c:v>
                </c:pt>
                <c:pt idx="188">
                  <c:v>1155</c:v>
                </c:pt>
                <c:pt idx="189">
                  <c:v>1156</c:v>
                </c:pt>
                <c:pt idx="190">
                  <c:v>1157</c:v>
                </c:pt>
                <c:pt idx="191">
                  <c:v>1158</c:v>
                </c:pt>
                <c:pt idx="192">
                  <c:v>1159</c:v>
                </c:pt>
                <c:pt idx="193">
                  <c:v>1160</c:v>
                </c:pt>
                <c:pt idx="194">
                  <c:v>1161</c:v>
                </c:pt>
                <c:pt idx="195">
                  <c:v>1162</c:v>
                </c:pt>
                <c:pt idx="196">
                  <c:v>1163</c:v>
                </c:pt>
                <c:pt idx="197">
                  <c:v>1164</c:v>
                </c:pt>
                <c:pt idx="198">
                  <c:v>1165</c:v>
                </c:pt>
                <c:pt idx="199">
                  <c:v>1166</c:v>
                </c:pt>
                <c:pt idx="200">
                  <c:v>1167</c:v>
                </c:pt>
                <c:pt idx="201">
                  <c:v>1168</c:v>
                </c:pt>
                <c:pt idx="202">
                  <c:v>1169</c:v>
                </c:pt>
                <c:pt idx="203">
                  <c:v>1170</c:v>
                </c:pt>
                <c:pt idx="204">
                  <c:v>1171</c:v>
                </c:pt>
                <c:pt idx="205">
                  <c:v>1172</c:v>
                </c:pt>
                <c:pt idx="206">
                  <c:v>1173</c:v>
                </c:pt>
                <c:pt idx="207">
                  <c:v>1174</c:v>
                </c:pt>
                <c:pt idx="208">
                  <c:v>1175</c:v>
                </c:pt>
                <c:pt idx="209">
                  <c:v>1176</c:v>
                </c:pt>
                <c:pt idx="210">
                  <c:v>1177</c:v>
                </c:pt>
                <c:pt idx="211">
                  <c:v>1178</c:v>
                </c:pt>
                <c:pt idx="212">
                  <c:v>1179</c:v>
                </c:pt>
                <c:pt idx="213">
                  <c:v>1180</c:v>
                </c:pt>
                <c:pt idx="214">
                  <c:v>1181</c:v>
                </c:pt>
                <c:pt idx="215">
                  <c:v>1182</c:v>
                </c:pt>
                <c:pt idx="216">
                  <c:v>1183</c:v>
                </c:pt>
                <c:pt idx="217">
                  <c:v>1184</c:v>
                </c:pt>
                <c:pt idx="218">
                  <c:v>1185</c:v>
                </c:pt>
                <c:pt idx="219">
                  <c:v>1186</c:v>
                </c:pt>
                <c:pt idx="220">
                  <c:v>1187</c:v>
                </c:pt>
                <c:pt idx="221">
                  <c:v>1188</c:v>
                </c:pt>
                <c:pt idx="222">
                  <c:v>1189</c:v>
                </c:pt>
                <c:pt idx="223">
                  <c:v>1190</c:v>
                </c:pt>
                <c:pt idx="224">
                  <c:v>1191</c:v>
                </c:pt>
                <c:pt idx="225">
                  <c:v>1192</c:v>
                </c:pt>
                <c:pt idx="226">
                  <c:v>1193</c:v>
                </c:pt>
                <c:pt idx="227">
                  <c:v>1194</c:v>
                </c:pt>
                <c:pt idx="228">
                  <c:v>1195</c:v>
                </c:pt>
                <c:pt idx="229">
                  <c:v>1196</c:v>
                </c:pt>
                <c:pt idx="230">
                  <c:v>1197</c:v>
                </c:pt>
                <c:pt idx="231">
                  <c:v>1198</c:v>
                </c:pt>
                <c:pt idx="232">
                  <c:v>1199</c:v>
                </c:pt>
                <c:pt idx="233">
                  <c:v>1200</c:v>
                </c:pt>
                <c:pt idx="234">
                  <c:v>1201</c:v>
                </c:pt>
                <c:pt idx="235">
                  <c:v>1202</c:v>
                </c:pt>
                <c:pt idx="236">
                  <c:v>1203</c:v>
                </c:pt>
                <c:pt idx="237">
                  <c:v>1204</c:v>
                </c:pt>
                <c:pt idx="238">
                  <c:v>1205</c:v>
                </c:pt>
                <c:pt idx="239">
                  <c:v>1206</c:v>
                </c:pt>
                <c:pt idx="240">
                  <c:v>1207</c:v>
                </c:pt>
              </c:numCache>
            </c:numRef>
          </c:xVal>
          <c:yVal>
            <c:numRef>
              <c:f>Graph!$E$969:$E$1207</c:f>
              <c:numCache>
                <c:formatCode>General</c:formatCode>
                <c:ptCount val="239"/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38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40-4D16-A893-2A8B52ED1E34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Graph!$A$968:$A$1208</c:f>
              <c:numCache>
                <c:formatCode>General</c:formatCode>
                <c:ptCount val="241"/>
                <c:pt idx="0">
                  <c:v>967</c:v>
                </c:pt>
                <c:pt idx="1">
                  <c:v>968</c:v>
                </c:pt>
                <c:pt idx="2">
                  <c:v>969</c:v>
                </c:pt>
                <c:pt idx="3">
                  <c:v>970</c:v>
                </c:pt>
                <c:pt idx="4">
                  <c:v>971</c:v>
                </c:pt>
                <c:pt idx="5">
                  <c:v>972</c:v>
                </c:pt>
                <c:pt idx="6">
                  <c:v>973</c:v>
                </c:pt>
                <c:pt idx="7">
                  <c:v>974</c:v>
                </c:pt>
                <c:pt idx="8">
                  <c:v>975</c:v>
                </c:pt>
                <c:pt idx="9">
                  <c:v>976</c:v>
                </c:pt>
                <c:pt idx="10">
                  <c:v>977</c:v>
                </c:pt>
                <c:pt idx="11">
                  <c:v>978</c:v>
                </c:pt>
                <c:pt idx="12">
                  <c:v>979</c:v>
                </c:pt>
                <c:pt idx="13">
                  <c:v>980</c:v>
                </c:pt>
                <c:pt idx="14">
                  <c:v>981</c:v>
                </c:pt>
                <c:pt idx="15">
                  <c:v>982</c:v>
                </c:pt>
                <c:pt idx="16">
                  <c:v>983</c:v>
                </c:pt>
                <c:pt idx="17">
                  <c:v>984</c:v>
                </c:pt>
                <c:pt idx="18">
                  <c:v>985</c:v>
                </c:pt>
                <c:pt idx="19">
                  <c:v>986</c:v>
                </c:pt>
                <c:pt idx="20">
                  <c:v>987</c:v>
                </c:pt>
                <c:pt idx="21">
                  <c:v>988</c:v>
                </c:pt>
                <c:pt idx="22">
                  <c:v>989</c:v>
                </c:pt>
                <c:pt idx="23">
                  <c:v>990</c:v>
                </c:pt>
                <c:pt idx="24">
                  <c:v>991</c:v>
                </c:pt>
                <c:pt idx="25">
                  <c:v>992</c:v>
                </c:pt>
                <c:pt idx="26">
                  <c:v>993</c:v>
                </c:pt>
                <c:pt idx="27">
                  <c:v>994</c:v>
                </c:pt>
                <c:pt idx="28">
                  <c:v>995</c:v>
                </c:pt>
                <c:pt idx="29">
                  <c:v>996</c:v>
                </c:pt>
                <c:pt idx="30">
                  <c:v>997</c:v>
                </c:pt>
                <c:pt idx="31">
                  <c:v>998</c:v>
                </c:pt>
                <c:pt idx="32">
                  <c:v>999</c:v>
                </c:pt>
                <c:pt idx="33">
                  <c:v>1000</c:v>
                </c:pt>
                <c:pt idx="34">
                  <c:v>1001</c:v>
                </c:pt>
                <c:pt idx="35">
                  <c:v>1002</c:v>
                </c:pt>
                <c:pt idx="36">
                  <c:v>1003</c:v>
                </c:pt>
                <c:pt idx="37">
                  <c:v>1004</c:v>
                </c:pt>
                <c:pt idx="38">
                  <c:v>1005</c:v>
                </c:pt>
                <c:pt idx="39">
                  <c:v>1006</c:v>
                </c:pt>
                <c:pt idx="40">
                  <c:v>1007</c:v>
                </c:pt>
                <c:pt idx="41">
                  <c:v>1008</c:v>
                </c:pt>
                <c:pt idx="42">
                  <c:v>1009</c:v>
                </c:pt>
                <c:pt idx="43">
                  <c:v>1010</c:v>
                </c:pt>
                <c:pt idx="44">
                  <c:v>1011</c:v>
                </c:pt>
                <c:pt idx="45">
                  <c:v>1012</c:v>
                </c:pt>
                <c:pt idx="46">
                  <c:v>1013</c:v>
                </c:pt>
                <c:pt idx="47">
                  <c:v>1014</c:v>
                </c:pt>
                <c:pt idx="48">
                  <c:v>1015</c:v>
                </c:pt>
                <c:pt idx="49">
                  <c:v>1016</c:v>
                </c:pt>
                <c:pt idx="50">
                  <c:v>1017</c:v>
                </c:pt>
                <c:pt idx="51">
                  <c:v>1018</c:v>
                </c:pt>
                <c:pt idx="52">
                  <c:v>1019</c:v>
                </c:pt>
                <c:pt idx="53">
                  <c:v>1020</c:v>
                </c:pt>
                <c:pt idx="54">
                  <c:v>1021</c:v>
                </c:pt>
                <c:pt idx="55">
                  <c:v>1022</c:v>
                </c:pt>
                <c:pt idx="56">
                  <c:v>1023</c:v>
                </c:pt>
                <c:pt idx="57">
                  <c:v>1024</c:v>
                </c:pt>
                <c:pt idx="58">
                  <c:v>1025</c:v>
                </c:pt>
                <c:pt idx="59">
                  <c:v>1026</c:v>
                </c:pt>
                <c:pt idx="60">
                  <c:v>1027</c:v>
                </c:pt>
                <c:pt idx="61">
                  <c:v>1028</c:v>
                </c:pt>
                <c:pt idx="62">
                  <c:v>1029</c:v>
                </c:pt>
                <c:pt idx="63">
                  <c:v>1030</c:v>
                </c:pt>
                <c:pt idx="64">
                  <c:v>1031</c:v>
                </c:pt>
                <c:pt idx="65">
                  <c:v>1032</c:v>
                </c:pt>
                <c:pt idx="66">
                  <c:v>1033</c:v>
                </c:pt>
                <c:pt idx="67">
                  <c:v>1034</c:v>
                </c:pt>
                <c:pt idx="68">
                  <c:v>1035</c:v>
                </c:pt>
                <c:pt idx="69">
                  <c:v>1036</c:v>
                </c:pt>
                <c:pt idx="70">
                  <c:v>1037</c:v>
                </c:pt>
                <c:pt idx="71">
                  <c:v>1038</c:v>
                </c:pt>
                <c:pt idx="72">
                  <c:v>1039</c:v>
                </c:pt>
                <c:pt idx="73">
                  <c:v>1040</c:v>
                </c:pt>
                <c:pt idx="74">
                  <c:v>1041</c:v>
                </c:pt>
                <c:pt idx="75">
                  <c:v>1042</c:v>
                </c:pt>
                <c:pt idx="76">
                  <c:v>1043</c:v>
                </c:pt>
                <c:pt idx="77">
                  <c:v>1044</c:v>
                </c:pt>
                <c:pt idx="78">
                  <c:v>1045</c:v>
                </c:pt>
                <c:pt idx="79">
                  <c:v>1046</c:v>
                </c:pt>
                <c:pt idx="80">
                  <c:v>1047</c:v>
                </c:pt>
                <c:pt idx="81">
                  <c:v>1048</c:v>
                </c:pt>
                <c:pt idx="82">
                  <c:v>1049</c:v>
                </c:pt>
                <c:pt idx="83">
                  <c:v>1050</c:v>
                </c:pt>
                <c:pt idx="84">
                  <c:v>1051</c:v>
                </c:pt>
                <c:pt idx="85">
                  <c:v>1052</c:v>
                </c:pt>
                <c:pt idx="86">
                  <c:v>1053</c:v>
                </c:pt>
                <c:pt idx="87">
                  <c:v>1054</c:v>
                </c:pt>
                <c:pt idx="88">
                  <c:v>1055</c:v>
                </c:pt>
                <c:pt idx="89">
                  <c:v>1056</c:v>
                </c:pt>
                <c:pt idx="90">
                  <c:v>1057</c:v>
                </c:pt>
                <c:pt idx="91">
                  <c:v>1058</c:v>
                </c:pt>
                <c:pt idx="92">
                  <c:v>1059</c:v>
                </c:pt>
                <c:pt idx="93">
                  <c:v>1060</c:v>
                </c:pt>
                <c:pt idx="94">
                  <c:v>1061</c:v>
                </c:pt>
                <c:pt idx="95">
                  <c:v>1062</c:v>
                </c:pt>
                <c:pt idx="96">
                  <c:v>1063</c:v>
                </c:pt>
                <c:pt idx="97">
                  <c:v>1064</c:v>
                </c:pt>
                <c:pt idx="98">
                  <c:v>1065</c:v>
                </c:pt>
                <c:pt idx="99">
                  <c:v>1066</c:v>
                </c:pt>
                <c:pt idx="100">
                  <c:v>1067</c:v>
                </c:pt>
                <c:pt idx="101">
                  <c:v>1068</c:v>
                </c:pt>
                <c:pt idx="102">
                  <c:v>1069</c:v>
                </c:pt>
                <c:pt idx="103">
                  <c:v>1070</c:v>
                </c:pt>
                <c:pt idx="104">
                  <c:v>1071</c:v>
                </c:pt>
                <c:pt idx="105">
                  <c:v>1072</c:v>
                </c:pt>
                <c:pt idx="106">
                  <c:v>1073</c:v>
                </c:pt>
                <c:pt idx="107">
                  <c:v>1074</c:v>
                </c:pt>
                <c:pt idx="108">
                  <c:v>1075</c:v>
                </c:pt>
                <c:pt idx="109">
                  <c:v>1076</c:v>
                </c:pt>
                <c:pt idx="110">
                  <c:v>1077</c:v>
                </c:pt>
                <c:pt idx="111">
                  <c:v>1078</c:v>
                </c:pt>
                <c:pt idx="112">
                  <c:v>1079</c:v>
                </c:pt>
                <c:pt idx="113">
                  <c:v>1080</c:v>
                </c:pt>
                <c:pt idx="114">
                  <c:v>1081</c:v>
                </c:pt>
                <c:pt idx="115">
                  <c:v>1082</c:v>
                </c:pt>
                <c:pt idx="116">
                  <c:v>1083</c:v>
                </c:pt>
                <c:pt idx="117">
                  <c:v>1084</c:v>
                </c:pt>
                <c:pt idx="118">
                  <c:v>1085</c:v>
                </c:pt>
                <c:pt idx="119">
                  <c:v>1086</c:v>
                </c:pt>
                <c:pt idx="120">
                  <c:v>1087</c:v>
                </c:pt>
                <c:pt idx="121">
                  <c:v>1088</c:v>
                </c:pt>
                <c:pt idx="122">
                  <c:v>1089</c:v>
                </c:pt>
                <c:pt idx="123">
                  <c:v>1090</c:v>
                </c:pt>
                <c:pt idx="124">
                  <c:v>1091</c:v>
                </c:pt>
                <c:pt idx="125">
                  <c:v>1092</c:v>
                </c:pt>
                <c:pt idx="126">
                  <c:v>1093</c:v>
                </c:pt>
                <c:pt idx="127">
                  <c:v>1094</c:v>
                </c:pt>
                <c:pt idx="128">
                  <c:v>1095</c:v>
                </c:pt>
                <c:pt idx="129">
                  <c:v>1096</c:v>
                </c:pt>
                <c:pt idx="130">
                  <c:v>1097</c:v>
                </c:pt>
                <c:pt idx="131">
                  <c:v>1098</c:v>
                </c:pt>
                <c:pt idx="132">
                  <c:v>1099</c:v>
                </c:pt>
                <c:pt idx="133">
                  <c:v>1100</c:v>
                </c:pt>
                <c:pt idx="134">
                  <c:v>1101</c:v>
                </c:pt>
                <c:pt idx="135">
                  <c:v>1102</c:v>
                </c:pt>
                <c:pt idx="136">
                  <c:v>1103</c:v>
                </c:pt>
                <c:pt idx="137">
                  <c:v>1104</c:v>
                </c:pt>
                <c:pt idx="138">
                  <c:v>1105</c:v>
                </c:pt>
                <c:pt idx="139">
                  <c:v>1106</c:v>
                </c:pt>
                <c:pt idx="140">
                  <c:v>1107</c:v>
                </c:pt>
                <c:pt idx="141">
                  <c:v>1108</c:v>
                </c:pt>
                <c:pt idx="142">
                  <c:v>1109</c:v>
                </c:pt>
                <c:pt idx="143">
                  <c:v>1110</c:v>
                </c:pt>
                <c:pt idx="144">
                  <c:v>1111</c:v>
                </c:pt>
                <c:pt idx="145">
                  <c:v>1112</c:v>
                </c:pt>
                <c:pt idx="146">
                  <c:v>1113</c:v>
                </c:pt>
                <c:pt idx="147">
                  <c:v>1114</c:v>
                </c:pt>
                <c:pt idx="148">
                  <c:v>1115</c:v>
                </c:pt>
                <c:pt idx="149">
                  <c:v>1116</c:v>
                </c:pt>
                <c:pt idx="150">
                  <c:v>1117</c:v>
                </c:pt>
                <c:pt idx="151">
                  <c:v>1118</c:v>
                </c:pt>
                <c:pt idx="152">
                  <c:v>1119</c:v>
                </c:pt>
                <c:pt idx="153">
                  <c:v>1120</c:v>
                </c:pt>
                <c:pt idx="154">
                  <c:v>1121</c:v>
                </c:pt>
                <c:pt idx="155">
                  <c:v>1122</c:v>
                </c:pt>
                <c:pt idx="156">
                  <c:v>1123</c:v>
                </c:pt>
                <c:pt idx="157">
                  <c:v>1124</c:v>
                </c:pt>
                <c:pt idx="158">
                  <c:v>1125</c:v>
                </c:pt>
                <c:pt idx="159">
                  <c:v>1126</c:v>
                </c:pt>
                <c:pt idx="160">
                  <c:v>1127</c:v>
                </c:pt>
                <c:pt idx="161">
                  <c:v>1128</c:v>
                </c:pt>
                <c:pt idx="162">
                  <c:v>1129</c:v>
                </c:pt>
                <c:pt idx="163">
                  <c:v>1130</c:v>
                </c:pt>
                <c:pt idx="164">
                  <c:v>1131</c:v>
                </c:pt>
                <c:pt idx="165">
                  <c:v>1132</c:v>
                </c:pt>
                <c:pt idx="166">
                  <c:v>1133</c:v>
                </c:pt>
                <c:pt idx="167">
                  <c:v>1134</c:v>
                </c:pt>
                <c:pt idx="168">
                  <c:v>1135</c:v>
                </c:pt>
                <c:pt idx="169">
                  <c:v>1136</c:v>
                </c:pt>
                <c:pt idx="170">
                  <c:v>1137</c:v>
                </c:pt>
                <c:pt idx="171">
                  <c:v>1138</c:v>
                </c:pt>
                <c:pt idx="172">
                  <c:v>1139</c:v>
                </c:pt>
                <c:pt idx="173">
                  <c:v>1140</c:v>
                </c:pt>
                <c:pt idx="174">
                  <c:v>1141</c:v>
                </c:pt>
                <c:pt idx="175">
                  <c:v>1142</c:v>
                </c:pt>
                <c:pt idx="176">
                  <c:v>1143</c:v>
                </c:pt>
                <c:pt idx="177">
                  <c:v>1144</c:v>
                </c:pt>
                <c:pt idx="178">
                  <c:v>1145</c:v>
                </c:pt>
                <c:pt idx="179">
                  <c:v>1146</c:v>
                </c:pt>
                <c:pt idx="180">
                  <c:v>1147</c:v>
                </c:pt>
                <c:pt idx="181">
                  <c:v>1148</c:v>
                </c:pt>
                <c:pt idx="182">
                  <c:v>1149</c:v>
                </c:pt>
                <c:pt idx="183">
                  <c:v>1150</c:v>
                </c:pt>
                <c:pt idx="184">
                  <c:v>1151</c:v>
                </c:pt>
                <c:pt idx="185">
                  <c:v>1152</c:v>
                </c:pt>
                <c:pt idx="186">
                  <c:v>1153</c:v>
                </c:pt>
                <c:pt idx="187">
                  <c:v>1154</c:v>
                </c:pt>
                <c:pt idx="188">
                  <c:v>1155</c:v>
                </c:pt>
                <c:pt idx="189">
                  <c:v>1156</c:v>
                </c:pt>
                <c:pt idx="190">
                  <c:v>1157</c:v>
                </c:pt>
                <c:pt idx="191">
                  <c:v>1158</c:v>
                </c:pt>
                <c:pt idx="192">
                  <c:v>1159</c:v>
                </c:pt>
                <c:pt idx="193">
                  <c:v>1160</c:v>
                </c:pt>
                <c:pt idx="194">
                  <c:v>1161</c:v>
                </c:pt>
                <c:pt idx="195">
                  <c:v>1162</c:v>
                </c:pt>
                <c:pt idx="196">
                  <c:v>1163</c:v>
                </c:pt>
                <c:pt idx="197">
                  <c:v>1164</c:v>
                </c:pt>
                <c:pt idx="198">
                  <c:v>1165</c:v>
                </c:pt>
                <c:pt idx="199">
                  <c:v>1166</c:v>
                </c:pt>
                <c:pt idx="200">
                  <c:v>1167</c:v>
                </c:pt>
                <c:pt idx="201">
                  <c:v>1168</c:v>
                </c:pt>
                <c:pt idx="202">
                  <c:v>1169</c:v>
                </c:pt>
                <c:pt idx="203">
                  <c:v>1170</c:v>
                </c:pt>
                <c:pt idx="204">
                  <c:v>1171</c:v>
                </c:pt>
                <c:pt idx="205">
                  <c:v>1172</c:v>
                </c:pt>
                <c:pt idx="206">
                  <c:v>1173</c:v>
                </c:pt>
                <c:pt idx="207">
                  <c:v>1174</c:v>
                </c:pt>
                <c:pt idx="208">
                  <c:v>1175</c:v>
                </c:pt>
                <c:pt idx="209">
                  <c:v>1176</c:v>
                </c:pt>
                <c:pt idx="210">
                  <c:v>1177</c:v>
                </c:pt>
                <c:pt idx="211">
                  <c:v>1178</c:v>
                </c:pt>
                <c:pt idx="212">
                  <c:v>1179</c:v>
                </c:pt>
                <c:pt idx="213">
                  <c:v>1180</c:v>
                </c:pt>
                <c:pt idx="214">
                  <c:v>1181</c:v>
                </c:pt>
                <c:pt idx="215">
                  <c:v>1182</c:v>
                </c:pt>
                <c:pt idx="216">
                  <c:v>1183</c:v>
                </c:pt>
                <c:pt idx="217">
                  <c:v>1184</c:v>
                </c:pt>
                <c:pt idx="218">
                  <c:v>1185</c:v>
                </c:pt>
                <c:pt idx="219">
                  <c:v>1186</c:v>
                </c:pt>
                <c:pt idx="220">
                  <c:v>1187</c:v>
                </c:pt>
                <c:pt idx="221">
                  <c:v>1188</c:v>
                </c:pt>
                <c:pt idx="222">
                  <c:v>1189</c:v>
                </c:pt>
                <c:pt idx="223">
                  <c:v>1190</c:v>
                </c:pt>
                <c:pt idx="224">
                  <c:v>1191</c:v>
                </c:pt>
                <c:pt idx="225">
                  <c:v>1192</c:v>
                </c:pt>
                <c:pt idx="226">
                  <c:v>1193</c:v>
                </c:pt>
                <c:pt idx="227">
                  <c:v>1194</c:v>
                </c:pt>
                <c:pt idx="228">
                  <c:v>1195</c:v>
                </c:pt>
                <c:pt idx="229">
                  <c:v>1196</c:v>
                </c:pt>
                <c:pt idx="230">
                  <c:v>1197</c:v>
                </c:pt>
                <c:pt idx="231">
                  <c:v>1198</c:v>
                </c:pt>
                <c:pt idx="232">
                  <c:v>1199</c:v>
                </c:pt>
                <c:pt idx="233">
                  <c:v>1200</c:v>
                </c:pt>
                <c:pt idx="234">
                  <c:v>1201</c:v>
                </c:pt>
                <c:pt idx="235">
                  <c:v>1202</c:v>
                </c:pt>
                <c:pt idx="236">
                  <c:v>1203</c:v>
                </c:pt>
                <c:pt idx="237">
                  <c:v>1204</c:v>
                </c:pt>
                <c:pt idx="238">
                  <c:v>1205</c:v>
                </c:pt>
                <c:pt idx="239">
                  <c:v>1206</c:v>
                </c:pt>
                <c:pt idx="240">
                  <c:v>1207</c:v>
                </c:pt>
              </c:numCache>
            </c:numRef>
          </c:xVal>
          <c:yVal>
            <c:numRef>
              <c:f>Graph!$G$969:$G$1207</c:f>
              <c:numCache>
                <c:formatCode>General</c:formatCode>
                <c:ptCount val="23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40-4D16-A893-2A8B52ED1E34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Graph!$A$968:$A$1208</c:f>
              <c:numCache>
                <c:formatCode>General</c:formatCode>
                <c:ptCount val="241"/>
                <c:pt idx="0">
                  <c:v>967</c:v>
                </c:pt>
                <c:pt idx="1">
                  <c:v>968</c:v>
                </c:pt>
                <c:pt idx="2">
                  <c:v>969</c:v>
                </c:pt>
                <c:pt idx="3">
                  <c:v>970</c:v>
                </c:pt>
                <c:pt idx="4">
                  <c:v>971</c:v>
                </c:pt>
                <c:pt idx="5">
                  <c:v>972</c:v>
                </c:pt>
                <c:pt idx="6">
                  <c:v>973</c:v>
                </c:pt>
                <c:pt idx="7">
                  <c:v>974</c:v>
                </c:pt>
                <c:pt idx="8">
                  <c:v>975</c:v>
                </c:pt>
                <c:pt idx="9">
                  <c:v>976</c:v>
                </c:pt>
                <c:pt idx="10">
                  <c:v>977</c:v>
                </c:pt>
                <c:pt idx="11">
                  <c:v>978</c:v>
                </c:pt>
                <c:pt idx="12">
                  <c:v>979</c:v>
                </c:pt>
                <c:pt idx="13">
                  <c:v>980</c:v>
                </c:pt>
                <c:pt idx="14">
                  <c:v>981</c:v>
                </c:pt>
                <c:pt idx="15">
                  <c:v>982</c:v>
                </c:pt>
                <c:pt idx="16">
                  <c:v>983</c:v>
                </c:pt>
                <c:pt idx="17">
                  <c:v>984</c:v>
                </c:pt>
                <c:pt idx="18">
                  <c:v>985</c:v>
                </c:pt>
                <c:pt idx="19">
                  <c:v>986</c:v>
                </c:pt>
                <c:pt idx="20">
                  <c:v>987</c:v>
                </c:pt>
                <c:pt idx="21">
                  <c:v>988</c:v>
                </c:pt>
                <c:pt idx="22">
                  <c:v>989</c:v>
                </c:pt>
                <c:pt idx="23">
                  <c:v>990</c:v>
                </c:pt>
                <c:pt idx="24">
                  <c:v>991</c:v>
                </c:pt>
                <c:pt idx="25">
                  <c:v>992</c:v>
                </c:pt>
                <c:pt idx="26">
                  <c:v>993</c:v>
                </c:pt>
                <c:pt idx="27">
                  <c:v>994</c:v>
                </c:pt>
                <c:pt idx="28">
                  <c:v>995</c:v>
                </c:pt>
                <c:pt idx="29">
                  <c:v>996</c:v>
                </c:pt>
                <c:pt idx="30">
                  <c:v>997</c:v>
                </c:pt>
                <c:pt idx="31">
                  <c:v>998</c:v>
                </c:pt>
                <c:pt idx="32">
                  <c:v>999</c:v>
                </c:pt>
                <c:pt idx="33">
                  <c:v>1000</c:v>
                </c:pt>
                <c:pt idx="34">
                  <c:v>1001</c:v>
                </c:pt>
                <c:pt idx="35">
                  <c:v>1002</c:v>
                </c:pt>
                <c:pt idx="36">
                  <c:v>1003</c:v>
                </c:pt>
                <c:pt idx="37">
                  <c:v>1004</c:v>
                </c:pt>
                <c:pt idx="38">
                  <c:v>1005</c:v>
                </c:pt>
                <c:pt idx="39">
                  <c:v>1006</c:v>
                </c:pt>
                <c:pt idx="40">
                  <c:v>1007</c:v>
                </c:pt>
                <c:pt idx="41">
                  <c:v>1008</c:v>
                </c:pt>
                <c:pt idx="42">
                  <c:v>1009</c:v>
                </c:pt>
                <c:pt idx="43">
                  <c:v>1010</c:v>
                </c:pt>
                <c:pt idx="44">
                  <c:v>1011</c:v>
                </c:pt>
                <c:pt idx="45">
                  <c:v>1012</c:v>
                </c:pt>
                <c:pt idx="46">
                  <c:v>1013</c:v>
                </c:pt>
                <c:pt idx="47">
                  <c:v>1014</c:v>
                </c:pt>
                <c:pt idx="48">
                  <c:v>1015</c:v>
                </c:pt>
                <c:pt idx="49">
                  <c:v>1016</c:v>
                </c:pt>
                <c:pt idx="50">
                  <c:v>1017</c:v>
                </c:pt>
                <c:pt idx="51">
                  <c:v>1018</c:v>
                </c:pt>
                <c:pt idx="52">
                  <c:v>1019</c:v>
                </c:pt>
                <c:pt idx="53">
                  <c:v>1020</c:v>
                </c:pt>
                <c:pt idx="54">
                  <c:v>1021</c:v>
                </c:pt>
                <c:pt idx="55">
                  <c:v>1022</c:v>
                </c:pt>
                <c:pt idx="56">
                  <c:v>1023</c:v>
                </c:pt>
                <c:pt idx="57">
                  <c:v>1024</c:v>
                </c:pt>
                <c:pt idx="58">
                  <c:v>1025</c:v>
                </c:pt>
                <c:pt idx="59">
                  <c:v>1026</c:v>
                </c:pt>
                <c:pt idx="60">
                  <c:v>1027</c:v>
                </c:pt>
                <c:pt idx="61">
                  <c:v>1028</c:v>
                </c:pt>
                <c:pt idx="62">
                  <c:v>1029</c:v>
                </c:pt>
                <c:pt idx="63">
                  <c:v>1030</c:v>
                </c:pt>
                <c:pt idx="64">
                  <c:v>1031</c:v>
                </c:pt>
                <c:pt idx="65">
                  <c:v>1032</c:v>
                </c:pt>
                <c:pt idx="66">
                  <c:v>1033</c:v>
                </c:pt>
                <c:pt idx="67">
                  <c:v>1034</c:v>
                </c:pt>
                <c:pt idx="68">
                  <c:v>1035</c:v>
                </c:pt>
                <c:pt idx="69">
                  <c:v>1036</c:v>
                </c:pt>
                <c:pt idx="70">
                  <c:v>1037</c:v>
                </c:pt>
                <c:pt idx="71">
                  <c:v>1038</c:v>
                </c:pt>
                <c:pt idx="72">
                  <c:v>1039</c:v>
                </c:pt>
                <c:pt idx="73">
                  <c:v>1040</c:v>
                </c:pt>
                <c:pt idx="74">
                  <c:v>1041</c:v>
                </c:pt>
                <c:pt idx="75">
                  <c:v>1042</c:v>
                </c:pt>
                <c:pt idx="76">
                  <c:v>1043</c:v>
                </c:pt>
                <c:pt idx="77">
                  <c:v>1044</c:v>
                </c:pt>
                <c:pt idx="78">
                  <c:v>1045</c:v>
                </c:pt>
                <c:pt idx="79">
                  <c:v>1046</c:v>
                </c:pt>
                <c:pt idx="80">
                  <c:v>1047</c:v>
                </c:pt>
                <c:pt idx="81">
                  <c:v>1048</c:v>
                </c:pt>
                <c:pt idx="82">
                  <c:v>1049</c:v>
                </c:pt>
                <c:pt idx="83">
                  <c:v>1050</c:v>
                </c:pt>
                <c:pt idx="84">
                  <c:v>1051</c:v>
                </c:pt>
                <c:pt idx="85">
                  <c:v>1052</c:v>
                </c:pt>
                <c:pt idx="86">
                  <c:v>1053</c:v>
                </c:pt>
                <c:pt idx="87">
                  <c:v>1054</c:v>
                </c:pt>
                <c:pt idx="88">
                  <c:v>1055</c:v>
                </c:pt>
                <c:pt idx="89">
                  <c:v>1056</c:v>
                </c:pt>
                <c:pt idx="90">
                  <c:v>1057</c:v>
                </c:pt>
                <c:pt idx="91">
                  <c:v>1058</c:v>
                </c:pt>
                <c:pt idx="92">
                  <c:v>1059</c:v>
                </c:pt>
                <c:pt idx="93">
                  <c:v>1060</c:v>
                </c:pt>
                <c:pt idx="94">
                  <c:v>1061</c:v>
                </c:pt>
                <c:pt idx="95">
                  <c:v>1062</c:v>
                </c:pt>
                <c:pt idx="96">
                  <c:v>1063</c:v>
                </c:pt>
                <c:pt idx="97">
                  <c:v>1064</c:v>
                </c:pt>
                <c:pt idx="98">
                  <c:v>1065</c:v>
                </c:pt>
                <c:pt idx="99">
                  <c:v>1066</c:v>
                </c:pt>
                <c:pt idx="100">
                  <c:v>1067</c:v>
                </c:pt>
                <c:pt idx="101">
                  <c:v>1068</c:v>
                </c:pt>
                <c:pt idx="102">
                  <c:v>1069</c:v>
                </c:pt>
                <c:pt idx="103">
                  <c:v>1070</c:v>
                </c:pt>
                <c:pt idx="104">
                  <c:v>1071</c:v>
                </c:pt>
                <c:pt idx="105">
                  <c:v>1072</c:v>
                </c:pt>
                <c:pt idx="106">
                  <c:v>1073</c:v>
                </c:pt>
                <c:pt idx="107">
                  <c:v>1074</c:v>
                </c:pt>
                <c:pt idx="108">
                  <c:v>1075</c:v>
                </c:pt>
                <c:pt idx="109">
                  <c:v>1076</c:v>
                </c:pt>
                <c:pt idx="110">
                  <c:v>1077</c:v>
                </c:pt>
                <c:pt idx="111">
                  <c:v>1078</c:v>
                </c:pt>
                <c:pt idx="112">
                  <c:v>1079</c:v>
                </c:pt>
                <c:pt idx="113">
                  <c:v>1080</c:v>
                </c:pt>
                <c:pt idx="114">
                  <c:v>1081</c:v>
                </c:pt>
                <c:pt idx="115">
                  <c:v>1082</c:v>
                </c:pt>
                <c:pt idx="116">
                  <c:v>1083</c:v>
                </c:pt>
                <c:pt idx="117">
                  <c:v>1084</c:v>
                </c:pt>
                <c:pt idx="118">
                  <c:v>1085</c:v>
                </c:pt>
                <c:pt idx="119">
                  <c:v>1086</c:v>
                </c:pt>
                <c:pt idx="120">
                  <c:v>1087</c:v>
                </c:pt>
                <c:pt idx="121">
                  <c:v>1088</c:v>
                </c:pt>
                <c:pt idx="122">
                  <c:v>1089</c:v>
                </c:pt>
                <c:pt idx="123">
                  <c:v>1090</c:v>
                </c:pt>
                <c:pt idx="124">
                  <c:v>1091</c:v>
                </c:pt>
                <c:pt idx="125">
                  <c:v>1092</c:v>
                </c:pt>
                <c:pt idx="126">
                  <c:v>1093</c:v>
                </c:pt>
                <c:pt idx="127">
                  <c:v>1094</c:v>
                </c:pt>
                <c:pt idx="128">
                  <c:v>1095</c:v>
                </c:pt>
                <c:pt idx="129">
                  <c:v>1096</c:v>
                </c:pt>
                <c:pt idx="130">
                  <c:v>1097</c:v>
                </c:pt>
                <c:pt idx="131">
                  <c:v>1098</c:v>
                </c:pt>
                <c:pt idx="132">
                  <c:v>1099</c:v>
                </c:pt>
                <c:pt idx="133">
                  <c:v>1100</c:v>
                </c:pt>
                <c:pt idx="134">
                  <c:v>1101</c:v>
                </c:pt>
                <c:pt idx="135">
                  <c:v>1102</c:v>
                </c:pt>
                <c:pt idx="136">
                  <c:v>1103</c:v>
                </c:pt>
                <c:pt idx="137">
                  <c:v>1104</c:v>
                </c:pt>
                <c:pt idx="138">
                  <c:v>1105</c:v>
                </c:pt>
                <c:pt idx="139">
                  <c:v>1106</c:v>
                </c:pt>
                <c:pt idx="140">
                  <c:v>1107</c:v>
                </c:pt>
                <c:pt idx="141">
                  <c:v>1108</c:v>
                </c:pt>
                <c:pt idx="142">
                  <c:v>1109</c:v>
                </c:pt>
                <c:pt idx="143">
                  <c:v>1110</c:v>
                </c:pt>
                <c:pt idx="144">
                  <c:v>1111</c:v>
                </c:pt>
                <c:pt idx="145">
                  <c:v>1112</c:v>
                </c:pt>
                <c:pt idx="146">
                  <c:v>1113</c:v>
                </c:pt>
                <c:pt idx="147">
                  <c:v>1114</c:v>
                </c:pt>
                <c:pt idx="148">
                  <c:v>1115</c:v>
                </c:pt>
                <c:pt idx="149">
                  <c:v>1116</c:v>
                </c:pt>
                <c:pt idx="150">
                  <c:v>1117</c:v>
                </c:pt>
                <c:pt idx="151">
                  <c:v>1118</c:v>
                </c:pt>
                <c:pt idx="152">
                  <c:v>1119</c:v>
                </c:pt>
                <c:pt idx="153">
                  <c:v>1120</c:v>
                </c:pt>
                <c:pt idx="154">
                  <c:v>1121</c:v>
                </c:pt>
                <c:pt idx="155">
                  <c:v>1122</c:v>
                </c:pt>
                <c:pt idx="156">
                  <c:v>1123</c:v>
                </c:pt>
                <c:pt idx="157">
                  <c:v>1124</c:v>
                </c:pt>
                <c:pt idx="158">
                  <c:v>1125</c:v>
                </c:pt>
                <c:pt idx="159">
                  <c:v>1126</c:v>
                </c:pt>
                <c:pt idx="160">
                  <c:v>1127</c:v>
                </c:pt>
                <c:pt idx="161">
                  <c:v>1128</c:v>
                </c:pt>
                <c:pt idx="162">
                  <c:v>1129</c:v>
                </c:pt>
                <c:pt idx="163">
                  <c:v>1130</c:v>
                </c:pt>
                <c:pt idx="164">
                  <c:v>1131</c:v>
                </c:pt>
                <c:pt idx="165">
                  <c:v>1132</c:v>
                </c:pt>
                <c:pt idx="166">
                  <c:v>1133</c:v>
                </c:pt>
                <c:pt idx="167">
                  <c:v>1134</c:v>
                </c:pt>
                <c:pt idx="168">
                  <c:v>1135</c:v>
                </c:pt>
                <c:pt idx="169">
                  <c:v>1136</c:v>
                </c:pt>
                <c:pt idx="170">
                  <c:v>1137</c:v>
                </c:pt>
                <c:pt idx="171">
                  <c:v>1138</c:v>
                </c:pt>
                <c:pt idx="172">
                  <c:v>1139</c:v>
                </c:pt>
                <c:pt idx="173">
                  <c:v>1140</c:v>
                </c:pt>
                <c:pt idx="174">
                  <c:v>1141</c:v>
                </c:pt>
                <c:pt idx="175">
                  <c:v>1142</c:v>
                </c:pt>
                <c:pt idx="176">
                  <c:v>1143</c:v>
                </c:pt>
                <c:pt idx="177">
                  <c:v>1144</c:v>
                </c:pt>
                <c:pt idx="178">
                  <c:v>1145</c:v>
                </c:pt>
                <c:pt idx="179">
                  <c:v>1146</c:v>
                </c:pt>
                <c:pt idx="180">
                  <c:v>1147</c:v>
                </c:pt>
                <c:pt idx="181">
                  <c:v>1148</c:v>
                </c:pt>
                <c:pt idx="182">
                  <c:v>1149</c:v>
                </c:pt>
                <c:pt idx="183">
                  <c:v>1150</c:v>
                </c:pt>
                <c:pt idx="184">
                  <c:v>1151</c:v>
                </c:pt>
                <c:pt idx="185">
                  <c:v>1152</c:v>
                </c:pt>
                <c:pt idx="186">
                  <c:v>1153</c:v>
                </c:pt>
                <c:pt idx="187">
                  <c:v>1154</c:v>
                </c:pt>
                <c:pt idx="188">
                  <c:v>1155</c:v>
                </c:pt>
                <c:pt idx="189">
                  <c:v>1156</c:v>
                </c:pt>
                <c:pt idx="190">
                  <c:v>1157</c:v>
                </c:pt>
                <c:pt idx="191">
                  <c:v>1158</c:v>
                </c:pt>
                <c:pt idx="192">
                  <c:v>1159</c:v>
                </c:pt>
                <c:pt idx="193">
                  <c:v>1160</c:v>
                </c:pt>
                <c:pt idx="194">
                  <c:v>1161</c:v>
                </c:pt>
                <c:pt idx="195">
                  <c:v>1162</c:v>
                </c:pt>
                <c:pt idx="196">
                  <c:v>1163</c:v>
                </c:pt>
                <c:pt idx="197">
                  <c:v>1164</c:v>
                </c:pt>
                <c:pt idx="198">
                  <c:v>1165</c:v>
                </c:pt>
                <c:pt idx="199">
                  <c:v>1166</c:v>
                </c:pt>
                <c:pt idx="200">
                  <c:v>1167</c:v>
                </c:pt>
                <c:pt idx="201">
                  <c:v>1168</c:v>
                </c:pt>
                <c:pt idx="202">
                  <c:v>1169</c:v>
                </c:pt>
                <c:pt idx="203">
                  <c:v>1170</c:v>
                </c:pt>
                <c:pt idx="204">
                  <c:v>1171</c:v>
                </c:pt>
                <c:pt idx="205">
                  <c:v>1172</c:v>
                </c:pt>
                <c:pt idx="206">
                  <c:v>1173</c:v>
                </c:pt>
                <c:pt idx="207">
                  <c:v>1174</c:v>
                </c:pt>
                <c:pt idx="208">
                  <c:v>1175</c:v>
                </c:pt>
                <c:pt idx="209">
                  <c:v>1176</c:v>
                </c:pt>
                <c:pt idx="210">
                  <c:v>1177</c:v>
                </c:pt>
                <c:pt idx="211">
                  <c:v>1178</c:v>
                </c:pt>
                <c:pt idx="212">
                  <c:v>1179</c:v>
                </c:pt>
                <c:pt idx="213">
                  <c:v>1180</c:v>
                </c:pt>
                <c:pt idx="214">
                  <c:v>1181</c:v>
                </c:pt>
                <c:pt idx="215">
                  <c:v>1182</c:v>
                </c:pt>
                <c:pt idx="216">
                  <c:v>1183</c:v>
                </c:pt>
                <c:pt idx="217">
                  <c:v>1184</c:v>
                </c:pt>
                <c:pt idx="218">
                  <c:v>1185</c:v>
                </c:pt>
                <c:pt idx="219">
                  <c:v>1186</c:v>
                </c:pt>
                <c:pt idx="220">
                  <c:v>1187</c:v>
                </c:pt>
                <c:pt idx="221">
                  <c:v>1188</c:v>
                </c:pt>
                <c:pt idx="222">
                  <c:v>1189</c:v>
                </c:pt>
                <c:pt idx="223">
                  <c:v>1190</c:v>
                </c:pt>
                <c:pt idx="224">
                  <c:v>1191</c:v>
                </c:pt>
                <c:pt idx="225">
                  <c:v>1192</c:v>
                </c:pt>
                <c:pt idx="226">
                  <c:v>1193</c:v>
                </c:pt>
                <c:pt idx="227">
                  <c:v>1194</c:v>
                </c:pt>
                <c:pt idx="228">
                  <c:v>1195</c:v>
                </c:pt>
                <c:pt idx="229">
                  <c:v>1196</c:v>
                </c:pt>
                <c:pt idx="230">
                  <c:v>1197</c:v>
                </c:pt>
                <c:pt idx="231">
                  <c:v>1198</c:v>
                </c:pt>
                <c:pt idx="232">
                  <c:v>1199</c:v>
                </c:pt>
                <c:pt idx="233">
                  <c:v>1200</c:v>
                </c:pt>
                <c:pt idx="234">
                  <c:v>1201</c:v>
                </c:pt>
                <c:pt idx="235">
                  <c:v>1202</c:v>
                </c:pt>
                <c:pt idx="236">
                  <c:v>1203</c:v>
                </c:pt>
                <c:pt idx="237">
                  <c:v>1204</c:v>
                </c:pt>
                <c:pt idx="238">
                  <c:v>1205</c:v>
                </c:pt>
                <c:pt idx="239">
                  <c:v>1206</c:v>
                </c:pt>
                <c:pt idx="240">
                  <c:v>1207</c:v>
                </c:pt>
              </c:numCache>
            </c:numRef>
          </c:xVal>
          <c:yVal>
            <c:numRef>
              <c:f>Graph!$H$969:$H$1207</c:f>
              <c:numCache>
                <c:formatCode>General</c:formatCode>
                <c:ptCount val="23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440-4D16-A893-2A8B52ED1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027839"/>
        <c:axId val="392707103"/>
      </c:scatterChart>
      <c:valAx>
        <c:axId val="388027839"/>
        <c:scaling>
          <c:orientation val="minMax"/>
          <c:max val="1207"/>
          <c:min val="967"/>
        </c:scaling>
        <c:delete val="0"/>
        <c:axPos val="b"/>
        <c:numFmt formatCode="General" sourceLinked="1"/>
        <c:majorTickMark val="out"/>
        <c:minorTickMark val="none"/>
        <c:tickLblPos val="nextTo"/>
        <c:crossAx val="392707103"/>
        <c:crosses val="autoZero"/>
        <c:crossBetween val="midCat"/>
      </c:valAx>
      <c:valAx>
        <c:axId val="3927071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802783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6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Graph!$A$1210:$A$1450</c:f>
              <c:numCache>
                <c:formatCode>General</c:formatCode>
                <c:ptCount val="241"/>
                <c:pt idx="0">
                  <c:v>1209</c:v>
                </c:pt>
                <c:pt idx="1">
                  <c:v>1210</c:v>
                </c:pt>
                <c:pt idx="2">
                  <c:v>1211</c:v>
                </c:pt>
                <c:pt idx="3">
                  <c:v>1212</c:v>
                </c:pt>
                <c:pt idx="4">
                  <c:v>1213</c:v>
                </c:pt>
                <c:pt idx="5">
                  <c:v>1214</c:v>
                </c:pt>
                <c:pt idx="6">
                  <c:v>1215</c:v>
                </c:pt>
                <c:pt idx="7">
                  <c:v>1216</c:v>
                </c:pt>
                <c:pt idx="8">
                  <c:v>1217</c:v>
                </c:pt>
                <c:pt idx="9">
                  <c:v>1218</c:v>
                </c:pt>
                <c:pt idx="10">
                  <c:v>1219</c:v>
                </c:pt>
                <c:pt idx="11">
                  <c:v>1220</c:v>
                </c:pt>
                <c:pt idx="12">
                  <c:v>1221</c:v>
                </c:pt>
                <c:pt idx="13">
                  <c:v>1222</c:v>
                </c:pt>
                <c:pt idx="14">
                  <c:v>1223</c:v>
                </c:pt>
                <c:pt idx="15">
                  <c:v>1224</c:v>
                </c:pt>
                <c:pt idx="16">
                  <c:v>1225</c:v>
                </c:pt>
                <c:pt idx="17">
                  <c:v>1226</c:v>
                </c:pt>
                <c:pt idx="18">
                  <c:v>1227</c:v>
                </c:pt>
                <c:pt idx="19">
                  <c:v>1228</c:v>
                </c:pt>
                <c:pt idx="20">
                  <c:v>1229</c:v>
                </c:pt>
                <c:pt idx="21">
                  <c:v>1230</c:v>
                </c:pt>
                <c:pt idx="22">
                  <c:v>1231</c:v>
                </c:pt>
                <c:pt idx="23">
                  <c:v>1232</c:v>
                </c:pt>
                <c:pt idx="24">
                  <c:v>1233</c:v>
                </c:pt>
                <c:pt idx="25">
                  <c:v>1234</c:v>
                </c:pt>
                <c:pt idx="26">
                  <c:v>1235</c:v>
                </c:pt>
                <c:pt idx="27">
                  <c:v>1236</c:v>
                </c:pt>
                <c:pt idx="28">
                  <c:v>1237</c:v>
                </c:pt>
                <c:pt idx="29">
                  <c:v>1238</c:v>
                </c:pt>
                <c:pt idx="30">
                  <c:v>1239</c:v>
                </c:pt>
                <c:pt idx="31">
                  <c:v>1240</c:v>
                </c:pt>
                <c:pt idx="32">
                  <c:v>1241</c:v>
                </c:pt>
                <c:pt idx="33">
                  <c:v>1242</c:v>
                </c:pt>
                <c:pt idx="34">
                  <c:v>1243</c:v>
                </c:pt>
                <c:pt idx="35">
                  <c:v>1244</c:v>
                </c:pt>
                <c:pt idx="36">
                  <c:v>1245</c:v>
                </c:pt>
                <c:pt idx="37">
                  <c:v>1246</c:v>
                </c:pt>
                <c:pt idx="38">
                  <c:v>1247</c:v>
                </c:pt>
                <c:pt idx="39">
                  <c:v>1248</c:v>
                </c:pt>
                <c:pt idx="40">
                  <c:v>1249</c:v>
                </c:pt>
                <c:pt idx="41">
                  <c:v>1250</c:v>
                </c:pt>
                <c:pt idx="42">
                  <c:v>1251</c:v>
                </c:pt>
                <c:pt idx="43">
                  <c:v>1252</c:v>
                </c:pt>
                <c:pt idx="44">
                  <c:v>1253</c:v>
                </c:pt>
                <c:pt idx="45">
                  <c:v>1254</c:v>
                </c:pt>
                <c:pt idx="46">
                  <c:v>1255</c:v>
                </c:pt>
                <c:pt idx="47">
                  <c:v>1256</c:v>
                </c:pt>
                <c:pt idx="48">
                  <c:v>1257</c:v>
                </c:pt>
                <c:pt idx="49">
                  <c:v>1258</c:v>
                </c:pt>
                <c:pt idx="50">
                  <c:v>1259</c:v>
                </c:pt>
                <c:pt idx="51">
                  <c:v>1260</c:v>
                </c:pt>
                <c:pt idx="52">
                  <c:v>1261</c:v>
                </c:pt>
                <c:pt idx="53">
                  <c:v>1262</c:v>
                </c:pt>
                <c:pt idx="54">
                  <c:v>1263</c:v>
                </c:pt>
                <c:pt idx="55">
                  <c:v>1264</c:v>
                </c:pt>
                <c:pt idx="56">
                  <c:v>1265</c:v>
                </c:pt>
                <c:pt idx="57">
                  <c:v>1266</c:v>
                </c:pt>
                <c:pt idx="58">
                  <c:v>1267</c:v>
                </c:pt>
                <c:pt idx="59">
                  <c:v>1268</c:v>
                </c:pt>
                <c:pt idx="60">
                  <c:v>1269</c:v>
                </c:pt>
                <c:pt idx="61">
                  <c:v>1270</c:v>
                </c:pt>
                <c:pt idx="62">
                  <c:v>1271</c:v>
                </c:pt>
                <c:pt idx="63">
                  <c:v>1272</c:v>
                </c:pt>
                <c:pt idx="64">
                  <c:v>1273</c:v>
                </c:pt>
                <c:pt idx="65">
                  <c:v>1274</c:v>
                </c:pt>
                <c:pt idx="66">
                  <c:v>1275</c:v>
                </c:pt>
                <c:pt idx="67">
                  <c:v>1276</c:v>
                </c:pt>
                <c:pt idx="68">
                  <c:v>1277</c:v>
                </c:pt>
                <c:pt idx="69">
                  <c:v>1278</c:v>
                </c:pt>
                <c:pt idx="70">
                  <c:v>1279</c:v>
                </c:pt>
                <c:pt idx="71">
                  <c:v>1280</c:v>
                </c:pt>
                <c:pt idx="72">
                  <c:v>1281</c:v>
                </c:pt>
                <c:pt idx="73">
                  <c:v>1282</c:v>
                </c:pt>
                <c:pt idx="74">
                  <c:v>1283</c:v>
                </c:pt>
                <c:pt idx="75">
                  <c:v>1284</c:v>
                </c:pt>
                <c:pt idx="76">
                  <c:v>1285</c:v>
                </c:pt>
                <c:pt idx="77">
                  <c:v>1286</c:v>
                </c:pt>
                <c:pt idx="78">
                  <c:v>1287</c:v>
                </c:pt>
                <c:pt idx="79">
                  <c:v>1288</c:v>
                </c:pt>
                <c:pt idx="80">
                  <c:v>1289</c:v>
                </c:pt>
                <c:pt idx="81">
                  <c:v>1290</c:v>
                </c:pt>
                <c:pt idx="82">
                  <c:v>1291</c:v>
                </c:pt>
                <c:pt idx="83">
                  <c:v>1292</c:v>
                </c:pt>
                <c:pt idx="84">
                  <c:v>1293</c:v>
                </c:pt>
                <c:pt idx="85">
                  <c:v>1294</c:v>
                </c:pt>
                <c:pt idx="86">
                  <c:v>1295</c:v>
                </c:pt>
                <c:pt idx="87">
                  <c:v>1296</c:v>
                </c:pt>
                <c:pt idx="88">
                  <c:v>1297</c:v>
                </c:pt>
                <c:pt idx="89">
                  <c:v>1298</c:v>
                </c:pt>
                <c:pt idx="90">
                  <c:v>1299</c:v>
                </c:pt>
                <c:pt idx="91">
                  <c:v>1300</c:v>
                </c:pt>
                <c:pt idx="92">
                  <c:v>1301</c:v>
                </c:pt>
                <c:pt idx="93">
                  <c:v>1302</c:v>
                </c:pt>
                <c:pt idx="94">
                  <c:v>1303</c:v>
                </c:pt>
                <c:pt idx="95">
                  <c:v>1304</c:v>
                </c:pt>
                <c:pt idx="96">
                  <c:v>1305</c:v>
                </c:pt>
                <c:pt idx="97">
                  <c:v>1306</c:v>
                </c:pt>
                <c:pt idx="98">
                  <c:v>1307</c:v>
                </c:pt>
                <c:pt idx="99">
                  <c:v>1308</c:v>
                </c:pt>
                <c:pt idx="100">
                  <c:v>1309</c:v>
                </c:pt>
                <c:pt idx="101">
                  <c:v>1310</c:v>
                </c:pt>
                <c:pt idx="102">
                  <c:v>1311</c:v>
                </c:pt>
                <c:pt idx="103">
                  <c:v>1312</c:v>
                </c:pt>
                <c:pt idx="104">
                  <c:v>1313</c:v>
                </c:pt>
                <c:pt idx="105">
                  <c:v>1314</c:v>
                </c:pt>
                <c:pt idx="106">
                  <c:v>1315</c:v>
                </c:pt>
                <c:pt idx="107">
                  <c:v>1316</c:v>
                </c:pt>
                <c:pt idx="108">
                  <c:v>1317</c:v>
                </c:pt>
                <c:pt idx="109">
                  <c:v>1318</c:v>
                </c:pt>
                <c:pt idx="110">
                  <c:v>1319</c:v>
                </c:pt>
                <c:pt idx="111">
                  <c:v>1320</c:v>
                </c:pt>
                <c:pt idx="112">
                  <c:v>1321</c:v>
                </c:pt>
                <c:pt idx="113">
                  <c:v>1322</c:v>
                </c:pt>
                <c:pt idx="114">
                  <c:v>1323</c:v>
                </c:pt>
                <c:pt idx="115">
                  <c:v>1324</c:v>
                </c:pt>
                <c:pt idx="116">
                  <c:v>1325</c:v>
                </c:pt>
                <c:pt idx="117">
                  <c:v>1326</c:v>
                </c:pt>
                <c:pt idx="118">
                  <c:v>1327</c:v>
                </c:pt>
                <c:pt idx="119">
                  <c:v>1328</c:v>
                </c:pt>
                <c:pt idx="120">
                  <c:v>1329</c:v>
                </c:pt>
                <c:pt idx="121">
                  <c:v>1330</c:v>
                </c:pt>
                <c:pt idx="122">
                  <c:v>1331</c:v>
                </c:pt>
                <c:pt idx="123">
                  <c:v>1332</c:v>
                </c:pt>
                <c:pt idx="124">
                  <c:v>1333</c:v>
                </c:pt>
                <c:pt idx="125">
                  <c:v>1334</c:v>
                </c:pt>
                <c:pt idx="126">
                  <c:v>1335</c:v>
                </c:pt>
                <c:pt idx="127">
                  <c:v>1336</c:v>
                </c:pt>
                <c:pt idx="128">
                  <c:v>1337</c:v>
                </c:pt>
                <c:pt idx="129">
                  <c:v>1338</c:v>
                </c:pt>
                <c:pt idx="130">
                  <c:v>1339</c:v>
                </c:pt>
                <c:pt idx="131">
                  <c:v>1340</c:v>
                </c:pt>
                <c:pt idx="132">
                  <c:v>1341</c:v>
                </c:pt>
                <c:pt idx="133">
                  <c:v>1342</c:v>
                </c:pt>
                <c:pt idx="134">
                  <c:v>1343</c:v>
                </c:pt>
                <c:pt idx="135">
                  <c:v>1344</c:v>
                </c:pt>
                <c:pt idx="136">
                  <c:v>1345</c:v>
                </c:pt>
                <c:pt idx="137">
                  <c:v>1346</c:v>
                </c:pt>
                <c:pt idx="138">
                  <c:v>1347</c:v>
                </c:pt>
                <c:pt idx="139">
                  <c:v>1348</c:v>
                </c:pt>
                <c:pt idx="140">
                  <c:v>1349</c:v>
                </c:pt>
                <c:pt idx="141">
                  <c:v>1350</c:v>
                </c:pt>
                <c:pt idx="142">
                  <c:v>1351</c:v>
                </c:pt>
                <c:pt idx="143">
                  <c:v>1352</c:v>
                </c:pt>
                <c:pt idx="144">
                  <c:v>1353</c:v>
                </c:pt>
                <c:pt idx="145">
                  <c:v>1354</c:v>
                </c:pt>
                <c:pt idx="146">
                  <c:v>1355</c:v>
                </c:pt>
                <c:pt idx="147">
                  <c:v>1356</c:v>
                </c:pt>
                <c:pt idx="148">
                  <c:v>1357</c:v>
                </c:pt>
                <c:pt idx="149">
                  <c:v>1358</c:v>
                </c:pt>
                <c:pt idx="150">
                  <c:v>1359</c:v>
                </c:pt>
                <c:pt idx="151">
                  <c:v>1360</c:v>
                </c:pt>
                <c:pt idx="152">
                  <c:v>1361</c:v>
                </c:pt>
                <c:pt idx="153">
                  <c:v>1362</c:v>
                </c:pt>
                <c:pt idx="154">
                  <c:v>1363</c:v>
                </c:pt>
                <c:pt idx="155">
                  <c:v>1364</c:v>
                </c:pt>
                <c:pt idx="156">
                  <c:v>1365</c:v>
                </c:pt>
                <c:pt idx="157">
                  <c:v>1366</c:v>
                </c:pt>
                <c:pt idx="158">
                  <c:v>1367</c:v>
                </c:pt>
                <c:pt idx="159">
                  <c:v>1368</c:v>
                </c:pt>
                <c:pt idx="160">
                  <c:v>1369</c:v>
                </c:pt>
                <c:pt idx="161">
                  <c:v>1370</c:v>
                </c:pt>
                <c:pt idx="162">
                  <c:v>1371</c:v>
                </c:pt>
                <c:pt idx="163">
                  <c:v>1372</c:v>
                </c:pt>
                <c:pt idx="164">
                  <c:v>1373</c:v>
                </c:pt>
                <c:pt idx="165">
                  <c:v>1374</c:v>
                </c:pt>
                <c:pt idx="166">
                  <c:v>1375</c:v>
                </c:pt>
                <c:pt idx="167">
                  <c:v>1376</c:v>
                </c:pt>
                <c:pt idx="168">
                  <c:v>1377</c:v>
                </c:pt>
                <c:pt idx="169">
                  <c:v>1378</c:v>
                </c:pt>
                <c:pt idx="170">
                  <c:v>1379</c:v>
                </c:pt>
                <c:pt idx="171">
                  <c:v>1380</c:v>
                </c:pt>
                <c:pt idx="172">
                  <c:v>1381</c:v>
                </c:pt>
                <c:pt idx="173">
                  <c:v>1382</c:v>
                </c:pt>
                <c:pt idx="174">
                  <c:v>1383</c:v>
                </c:pt>
                <c:pt idx="175">
                  <c:v>1384</c:v>
                </c:pt>
                <c:pt idx="176">
                  <c:v>1385</c:v>
                </c:pt>
                <c:pt idx="177">
                  <c:v>1386</c:v>
                </c:pt>
                <c:pt idx="178">
                  <c:v>1387</c:v>
                </c:pt>
                <c:pt idx="179">
                  <c:v>1388</c:v>
                </c:pt>
                <c:pt idx="180">
                  <c:v>1389</c:v>
                </c:pt>
                <c:pt idx="181">
                  <c:v>1390</c:v>
                </c:pt>
                <c:pt idx="182">
                  <c:v>1391</c:v>
                </c:pt>
                <c:pt idx="183">
                  <c:v>1392</c:v>
                </c:pt>
                <c:pt idx="184">
                  <c:v>1393</c:v>
                </c:pt>
                <c:pt idx="185">
                  <c:v>1394</c:v>
                </c:pt>
                <c:pt idx="186">
                  <c:v>1395</c:v>
                </c:pt>
                <c:pt idx="187">
                  <c:v>1396</c:v>
                </c:pt>
                <c:pt idx="188">
                  <c:v>1397</c:v>
                </c:pt>
                <c:pt idx="189">
                  <c:v>1398</c:v>
                </c:pt>
                <c:pt idx="190">
                  <c:v>1399</c:v>
                </c:pt>
                <c:pt idx="191">
                  <c:v>1400</c:v>
                </c:pt>
                <c:pt idx="192">
                  <c:v>1401</c:v>
                </c:pt>
                <c:pt idx="193">
                  <c:v>1402</c:v>
                </c:pt>
                <c:pt idx="194">
                  <c:v>1403</c:v>
                </c:pt>
                <c:pt idx="195">
                  <c:v>1404</c:v>
                </c:pt>
                <c:pt idx="196">
                  <c:v>1405</c:v>
                </c:pt>
                <c:pt idx="197">
                  <c:v>1406</c:v>
                </c:pt>
                <c:pt idx="198">
                  <c:v>1407</c:v>
                </c:pt>
                <c:pt idx="199">
                  <c:v>1408</c:v>
                </c:pt>
                <c:pt idx="200">
                  <c:v>1409</c:v>
                </c:pt>
                <c:pt idx="201">
                  <c:v>1410</c:v>
                </c:pt>
                <c:pt idx="202">
                  <c:v>1411</c:v>
                </c:pt>
                <c:pt idx="203">
                  <c:v>1412</c:v>
                </c:pt>
                <c:pt idx="204">
                  <c:v>1413</c:v>
                </c:pt>
                <c:pt idx="205">
                  <c:v>1414</c:v>
                </c:pt>
                <c:pt idx="206">
                  <c:v>1415</c:v>
                </c:pt>
                <c:pt idx="207">
                  <c:v>1416</c:v>
                </c:pt>
                <c:pt idx="208">
                  <c:v>1417</c:v>
                </c:pt>
                <c:pt idx="209">
                  <c:v>1418</c:v>
                </c:pt>
                <c:pt idx="210">
                  <c:v>1419</c:v>
                </c:pt>
                <c:pt idx="211">
                  <c:v>1420</c:v>
                </c:pt>
                <c:pt idx="212">
                  <c:v>1421</c:v>
                </c:pt>
                <c:pt idx="213">
                  <c:v>1422</c:v>
                </c:pt>
                <c:pt idx="214">
                  <c:v>1423</c:v>
                </c:pt>
                <c:pt idx="215">
                  <c:v>1424</c:v>
                </c:pt>
                <c:pt idx="216">
                  <c:v>1425</c:v>
                </c:pt>
                <c:pt idx="217">
                  <c:v>1426</c:v>
                </c:pt>
                <c:pt idx="218">
                  <c:v>1427</c:v>
                </c:pt>
                <c:pt idx="219">
                  <c:v>1428</c:v>
                </c:pt>
                <c:pt idx="220">
                  <c:v>1429</c:v>
                </c:pt>
                <c:pt idx="221">
                  <c:v>1430</c:v>
                </c:pt>
                <c:pt idx="222">
                  <c:v>1431</c:v>
                </c:pt>
                <c:pt idx="223">
                  <c:v>1432</c:v>
                </c:pt>
                <c:pt idx="224">
                  <c:v>1433</c:v>
                </c:pt>
                <c:pt idx="225">
                  <c:v>1434</c:v>
                </c:pt>
                <c:pt idx="226">
                  <c:v>1435</c:v>
                </c:pt>
                <c:pt idx="227">
                  <c:v>1436</c:v>
                </c:pt>
                <c:pt idx="228">
                  <c:v>1437</c:v>
                </c:pt>
                <c:pt idx="229">
                  <c:v>1438</c:v>
                </c:pt>
                <c:pt idx="230">
                  <c:v>1439</c:v>
                </c:pt>
                <c:pt idx="231">
                  <c:v>1440</c:v>
                </c:pt>
                <c:pt idx="232">
                  <c:v>1441</c:v>
                </c:pt>
                <c:pt idx="233">
                  <c:v>1442</c:v>
                </c:pt>
                <c:pt idx="234">
                  <c:v>1443</c:v>
                </c:pt>
                <c:pt idx="235">
                  <c:v>1444</c:v>
                </c:pt>
                <c:pt idx="236">
                  <c:v>1445</c:v>
                </c:pt>
                <c:pt idx="237">
                  <c:v>1446</c:v>
                </c:pt>
                <c:pt idx="238">
                  <c:v>1447</c:v>
                </c:pt>
                <c:pt idx="239">
                  <c:v>1448</c:v>
                </c:pt>
                <c:pt idx="240">
                  <c:v>1449</c:v>
                </c:pt>
              </c:numCache>
            </c:numRef>
          </c:xVal>
          <c:yVal>
            <c:numRef>
              <c:f>Graph!$D$1211:$D$1449</c:f>
              <c:numCache>
                <c:formatCode>General</c:formatCode>
                <c:ptCount val="239"/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59-41CF-BA1B-EC3D55F6F966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Graph!$A$1210:$A$1450</c:f>
              <c:numCache>
                <c:formatCode>General</c:formatCode>
                <c:ptCount val="241"/>
                <c:pt idx="0">
                  <c:v>1209</c:v>
                </c:pt>
                <c:pt idx="1">
                  <c:v>1210</c:v>
                </c:pt>
                <c:pt idx="2">
                  <c:v>1211</c:v>
                </c:pt>
                <c:pt idx="3">
                  <c:v>1212</c:v>
                </c:pt>
                <c:pt idx="4">
                  <c:v>1213</c:v>
                </c:pt>
                <c:pt idx="5">
                  <c:v>1214</c:v>
                </c:pt>
                <c:pt idx="6">
                  <c:v>1215</c:v>
                </c:pt>
                <c:pt idx="7">
                  <c:v>1216</c:v>
                </c:pt>
                <c:pt idx="8">
                  <c:v>1217</c:v>
                </c:pt>
                <c:pt idx="9">
                  <c:v>1218</c:v>
                </c:pt>
                <c:pt idx="10">
                  <c:v>1219</c:v>
                </c:pt>
                <c:pt idx="11">
                  <c:v>1220</c:v>
                </c:pt>
                <c:pt idx="12">
                  <c:v>1221</c:v>
                </c:pt>
                <c:pt idx="13">
                  <c:v>1222</c:v>
                </c:pt>
                <c:pt idx="14">
                  <c:v>1223</c:v>
                </c:pt>
                <c:pt idx="15">
                  <c:v>1224</c:v>
                </c:pt>
                <c:pt idx="16">
                  <c:v>1225</c:v>
                </c:pt>
                <c:pt idx="17">
                  <c:v>1226</c:v>
                </c:pt>
                <c:pt idx="18">
                  <c:v>1227</c:v>
                </c:pt>
                <c:pt idx="19">
                  <c:v>1228</c:v>
                </c:pt>
                <c:pt idx="20">
                  <c:v>1229</c:v>
                </c:pt>
                <c:pt idx="21">
                  <c:v>1230</c:v>
                </c:pt>
                <c:pt idx="22">
                  <c:v>1231</c:v>
                </c:pt>
                <c:pt idx="23">
                  <c:v>1232</c:v>
                </c:pt>
                <c:pt idx="24">
                  <c:v>1233</c:v>
                </c:pt>
                <c:pt idx="25">
                  <c:v>1234</c:v>
                </c:pt>
                <c:pt idx="26">
                  <c:v>1235</c:v>
                </c:pt>
                <c:pt idx="27">
                  <c:v>1236</c:v>
                </c:pt>
                <c:pt idx="28">
                  <c:v>1237</c:v>
                </c:pt>
                <c:pt idx="29">
                  <c:v>1238</c:v>
                </c:pt>
                <c:pt idx="30">
                  <c:v>1239</c:v>
                </c:pt>
                <c:pt idx="31">
                  <c:v>1240</c:v>
                </c:pt>
                <c:pt idx="32">
                  <c:v>1241</c:v>
                </c:pt>
                <c:pt idx="33">
                  <c:v>1242</c:v>
                </c:pt>
                <c:pt idx="34">
                  <c:v>1243</c:v>
                </c:pt>
                <c:pt idx="35">
                  <c:v>1244</c:v>
                </c:pt>
                <c:pt idx="36">
                  <c:v>1245</c:v>
                </c:pt>
                <c:pt idx="37">
                  <c:v>1246</c:v>
                </c:pt>
                <c:pt idx="38">
                  <c:v>1247</c:v>
                </c:pt>
                <c:pt idx="39">
                  <c:v>1248</c:v>
                </c:pt>
                <c:pt idx="40">
                  <c:v>1249</c:v>
                </c:pt>
                <c:pt idx="41">
                  <c:v>1250</c:v>
                </c:pt>
                <c:pt idx="42">
                  <c:v>1251</c:v>
                </c:pt>
                <c:pt idx="43">
                  <c:v>1252</c:v>
                </c:pt>
                <c:pt idx="44">
                  <c:v>1253</c:v>
                </c:pt>
                <c:pt idx="45">
                  <c:v>1254</c:v>
                </c:pt>
                <c:pt idx="46">
                  <c:v>1255</c:v>
                </c:pt>
                <c:pt idx="47">
                  <c:v>1256</c:v>
                </c:pt>
                <c:pt idx="48">
                  <c:v>1257</c:v>
                </c:pt>
                <c:pt idx="49">
                  <c:v>1258</c:v>
                </c:pt>
                <c:pt idx="50">
                  <c:v>1259</c:v>
                </c:pt>
                <c:pt idx="51">
                  <c:v>1260</c:v>
                </c:pt>
                <c:pt idx="52">
                  <c:v>1261</c:v>
                </c:pt>
                <c:pt idx="53">
                  <c:v>1262</c:v>
                </c:pt>
                <c:pt idx="54">
                  <c:v>1263</c:v>
                </c:pt>
                <c:pt idx="55">
                  <c:v>1264</c:v>
                </c:pt>
                <c:pt idx="56">
                  <c:v>1265</c:v>
                </c:pt>
                <c:pt idx="57">
                  <c:v>1266</c:v>
                </c:pt>
                <c:pt idx="58">
                  <c:v>1267</c:v>
                </c:pt>
                <c:pt idx="59">
                  <c:v>1268</c:v>
                </c:pt>
                <c:pt idx="60">
                  <c:v>1269</c:v>
                </c:pt>
                <c:pt idx="61">
                  <c:v>1270</c:v>
                </c:pt>
                <c:pt idx="62">
                  <c:v>1271</c:v>
                </c:pt>
                <c:pt idx="63">
                  <c:v>1272</c:v>
                </c:pt>
                <c:pt idx="64">
                  <c:v>1273</c:v>
                </c:pt>
                <c:pt idx="65">
                  <c:v>1274</c:v>
                </c:pt>
                <c:pt idx="66">
                  <c:v>1275</c:v>
                </c:pt>
                <c:pt idx="67">
                  <c:v>1276</c:v>
                </c:pt>
                <c:pt idx="68">
                  <c:v>1277</c:v>
                </c:pt>
                <c:pt idx="69">
                  <c:v>1278</c:v>
                </c:pt>
                <c:pt idx="70">
                  <c:v>1279</c:v>
                </c:pt>
                <c:pt idx="71">
                  <c:v>1280</c:v>
                </c:pt>
                <c:pt idx="72">
                  <c:v>1281</c:v>
                </c:pt>
                <c:pt idx="73">
                  <c:v>1282</c:v>
                </c:pt>
                <c:pt idx="74">
                  <c:v>1283</c:v>
                </c:pt>
                <c:pt idx="75">
                  <c:v>1284</c:v>
                </c:pt>
                <c:pt idx="76">
                  <c:v>1285</c:v>
                </c:pt>
                <c:pt idx="77">
                  <c:v>1286</c:v>
                </c:pt>
                <c:pt idx="78">
                  <c:v>1287</c:v>
                </c:pt>
                <c:pt idx="79">
                  <c:v>1288</c:v>
                </c:pt>
                <c:pt idx="80">
                  <c:v>1289</c:v>
                </c:pt>
                <c:pt idx="81">
                  <c:v>1290</c:v>
                </c:pt>
                <c:pt idx="82">
                  <c:v>1291</c:v>
                </c:pt>
                <c:pt idx="83">
                  <c:v>1292</c:v>
                </c:pt>
                <c:pt idx="84">
                  <c:v>1293</c:v>
                </c:pt>
                <c:pt idx="85">
                  <c:v>1294</c:v>
                </c:pt>
                <c:pt idx="86">
                  <c:v>1295</c:v>
                </c:pt>
                <c:pt idx="87">
                  <c:v>1296</c:v>
                </c:pt>
                <c:pt idx="88">
                  <c:v>1297</c:v>
                </c:pt>
                <c:pt idx="89">
                  <c:v>1298</c:v>
                </c:pt>
                <c:pt idx="90">
                  <c:v>1299</c:v>
                </c:pt>
                <c:pt idx="91">
                  <c:v>1300</c:v>
                </c:pt>
                <c:pt idx="92">
                  <c:v>1301</c:v>
                </c:pt>
                <c:pt idx="93">
                  <c:v>1302</c:v>
                </c:pt>
                <c:pt idx="94">
                  <c:v>1303</c:v>
                </c:pt>
                <c:pt idx="95">
                  <c:v>1304</c:v>
                </c:pt>
                <c:pt idx="96">
                  <c:v>1305</c:v>
                </c:pt>
                <c:pt idx="97">
                  <c:v>1306</c:v>
                </c:pt>
                <c:pt idx="98">
                  <c:v>1307</c:v>
                </c:pt>
                <c:pt idx="99">
                  <c:v>1308</c:v>
                </c:pt>
                <c:pt idx="100">
                  <c:v>1309</c:v>
                </c:pt>
                <c:pt idx="101">
                  <c:v>1310</c:v>
                </c:pt>
                <c:pt idx="102">
                  <c:v>1311</c:v>
                </c:pt>
                <c:pt idx="103">
                  <c:v>1312</c:v>
                </c:pt>
                <c:pt idx="104">
                  <c:v>1313</c:v>
                </c:pt>
                <c:pt idx="105">
                  <c:v>1314</c:v>
                </c:pt>
                <c:pt idx="106">
                  <c:v>1315</c:v>
                </c:pt>
                <c:pt idx="107">
                  <c:v>1316</c:v>
                </c:pt>
                <c:pt idx="108">
                  <c:v>1317</c:v>
                </c:pt>
                <c:pt idx="109">
                  <c:v>1318</c:v>
                </c:pt>
                <c:pt idx="110">
                  <c:v>1319</c:v>
                </c:pt>
                <c:pt idx="111">
                  <c:v>1320</c:v>
                </c:pt>
                <c:pt idx="112">
                  <c:v>1321</c:v>
                </c:pt>
                <c:pt idx="113">
                  <c:v>1322</c:v>
                </c:pt>
                <c:pt idx="114">
                  <c:v>1323</c:v>
                </c:pt>
                <c:pt idx="115">
                  <c:v>1324</c:v>
                </c:pt>
                <c:pt idx="116">
                  <c:v>1325</c:v>
                </c:pt>
                <c:pt idx="117">
                  <c:v>1326</c:v>
                </c:pt>
                <c:pt idx="118">
                  <c:v>1327</c:v>
                </c:pt>
                <c:pt idx="119">
                  <c:v>1328</c:v>
                </c:pt>
                <c:pt idx="120">
                  <c:v>1329</c:v>
                </c:pt>
                <c:pt idx="121">
                  <c:v>1330</c:v>
                </c:pt>
                <c:pt idx="122">
                  <c:v>1331</c:v>
                </c:pt>
                <c:pt idx="123">
                  <c:v>1332</c:v>
                </c:pt>
                <c:pt idx="124">
                  <c:v>1333</c:v>
                </c:pt>
                <c:pt idx="125">
                  <c:v>1334</c:v>
                </c:pt>
                <c:pt idx="126">
                  <c:v>1335</c:v>
                </c:pt>
                <c:pt idx="127">
                  <c:v>1336</c:v>
                </c:pt>
                <c:pt idx="128">
                  <c:v>1337</c:v>
                </c:pt>
                <c:pt idx="129">
                  <c:v>1338</c:v>
                </c:pt>
                <c:pt idx="130">
                  <c:v>1339</c:v>
                </c:pt>
                <c:pt idx="131">
                  <c:v>1340</c:v>
                </c:pt>
                <c:pt idx="132">
                  <c:v>1341</c:v>
                </c:pt>
                <c:pt idx="133">
                  <c:v>1342</c:v>
                </c:pt>
                <c:pt idx="134">
                  <c:v>1343</c:v>
                </c:pt>
                <c:pt idx="135">
                  <c:v>1344</c:v>
                </c:pt>
                <c:pt idx="136">
                  <c:v>1345</c:v>
                </c:pt>
                <c:pt idx="137">
                  <c:v>1346</c:v>
                </c:pt>
                <c:pt idx="138">
                  <c:v>1347</c:v>
                </c:pt>
                <c:pt idx="139">
                  <c:v>1348</c:v>
                </c:pt>
                <c:pt idx="140">
                  <c:v>1349</c:v>
                </c:pt>
                <c:pt idx="141">
                  <c:v>1350</c:v>
                </c:pt>
                <c:pt idx="142">
                  <c:v>1351</c:v>
                </c:pt>
                <c:pt idx="143">
                  <c:v>1352</c:v>
                </c:pt>
                <c:pt idx="144">
                  <c:v>1353</c:v>
                </c:pt>
                <c:pt idx="145">
                  <c:v>1354</c:v>
                </c:pt>
                <c:pt idx="146">
                  <c:v>1355</c:v>
                </c:pt>
                <c:pt idx="147">
                  <c:v>1356</c:v>
                </c:pt>
                <c:pt idx="148">
                  <c:v>1357</c:v>
                </c:pt>
                <c:pt idx="149">
                  <c:v>1358</c:v>
                </c:pt>
                <c:pt idx="150">
                  <c:v>1359</c:v>
                </c:pt>
                <c:pt idx="151">
                  <c:v>1360</c:v>
                </c:pt>
                <c:pt idx="152">
                  <c:v>1361</c:v>
                </c:pt>
                <c:pt idx="153">
                  <c:v>1362</c:v>
                </c:pt>
                <c:pt idx="154">
                  <c:v>1363</c:v>
                </c:pt>
                <c:pt idx="155">
                  <c:v>1364</c:v>
                </c:pt>
                <c:pt idx="156">
                  <c:v>1365</c:v>
                </c:pt>
                <c:pt idx="157">
                  <c:v>1366</c:v>
                </c:pt>
                <c:pt idx="158">
                  <c:v>1367</c:v>
                </c:pt>
                <c:pt idx="159">
                  <c:v>1368</c:v>
                </c:pt>
                <c:pt idx="160">
                  <c:v>1369</c:v>
                </c:pt>
                <c:pt idx="161">
                  <c:v>1370</c:v>
                </c:pt>
                <c:pt idx="162">
                  <c:v>1371</c:v>
                </c:pt>
                <c:pt idx="163">
                  <c:v>1372</c:v>
                </c:pt>
                <c:pt idx="164">
                  <c:v>1373</c:v>
                </c:pt>
                <c:pt idx="165">
                  <c:v>1374</c:v>
                </c:pt>
                <c:pt idx="166">
                  <c:v>1375</c:v>
                </c:pt>
                <c:pt idx="167">
                  <c:v>1376</c:v>
                </c:pt>
                <c:pt idx="168">
                  <c:v>1377</c:v>
                </c:pt>
                <c:pt idx="169">
                  <c:v>1378</c:v>
                </c:pt>
                <c:pt idx="170">
                  <c:v>1379</c:v>
                </c:pt>
                <c:pt idx="171">
                  <c:v>1380</c:v>
                </c:pt>
                <c:pt idx="172">
                  <c:v>1381</c:v>
                </c:pt>
                <c:pt idx="173">
                  <c:v>1382</c:v>
                </c:pt>
                <c:pt idx="174">
                  <c:v>1383</c:v>
                </c:pt>
                <c:pt idx="175">
                  <c:v>1384</c:v>
                </c:pt>
                <c:pt idx="176">
                  <c:v>1385</c:v>
                </c:pt>
                <c:pt idx="177">
                  <c:v>1386</c:v>
                </c:pt>
                <c:pt idx="178">
                  <c:v>1387</c:v>
                </c:pt>
                <c:pt idx="179">
                  <c:v>1388</c:v>
                </c:pt>
                <c:pt idx="180">
                  <c:v>1389</c:v>
                </c:pt>
                <c:pt idx="181">
                  <c:v>1390</c:v>
                </c:pt>
                <c:pt idx="182">
                  <c:v>1391</c:v>
                </c:pt>
                <c:pt idx="183">
                  <c:v>1392</c:v>
                </c:pt>
                <c:pt idx="184">
                  <c:v>1393</c:v>
                </c:pt>
                <c:pt idx="185">
                  <c:v>1394</c:v>
                </c:pt>
                <c:pt idx="186">
                  <c:v>1395</c:v>
                </c:pt>
                <c:pt idx="187">
                  <c:v>1396</c:v>
                </c:pt>
                <c:pt idx="188">
                  <c:v>1397</c:v>
                </c:pt>
                <c:pt idx="189">
                  <c:v>1398</c:v>
                </c:pt>
                <c:pt idx="190">
                  <c:v>1399</c:v>
                </c:pt>
                <c:pt idx="191">
                  <c:v>1400</c:v>
                </c:pt>
                <c:pt idx="192">
                  <c:v>1401</c:v>
                </c:pt>
                <c:pt idx="193">
                  <c:v>1402</c:v>
                </c:pt>
                <c:pt idx="194">
                  <c:v>1403</c:v>
                </c:pt>
                <c:pt idx="195">
                  <c:v>1404</c:v>
                </c:pt>
                <c:pt idx="196">
                  <c:v>1405</c:v>
                </c:pt>
                <c:pt idx="197">
                  <c:v>1406</c:v>
                </c:pt>
                <c:pt idx="198">
                  <c:v>1407</c:v>
                </c:pt>
                <c:pt idx="199">
                  <c:v>1408</c:v>
                </c:pt>
                <c:pt idx="200">
                  <c:v>1409</c:v>
                </c:pt>
                <c:pt idx="201">
                  <c:v>1410</c:v>
                </c:pt>
                <c:pt idx="202">
                  <c:v>1411</c:v>
                </c:pt>
                <c:pt idx="203">
                  <c:v>1412</c:v>
                </c:pt>
                <c:pt idx="204">
                  <c:v>1413</c:v>
                </c:pt>
                <c:pt idx="205">
                  <c:v>1414</c:v>
                </c:pt>
                <c:pt idx="206">
                  <c:v>1415</c:v>
                </c:pt>
                <c:pt idx="207">
                  <c:v>1416</c:v>
                </c:pt>
                <c:pt idx="208">
                  <c:v>1417</c:v>
                </c:pt>
                <c:pt idx="209">
                  <c:v>1418</c:v>
                </c:pt>
                <c:pt idx="210">
                  <c:v>1419</c:v>
                </c:pt>
                <c:pt idx="211">
                  <c:v>1420</c:v>
                </c:pt>
                <c:pt idx="212">
                  <c:v>1421</c:v>
                </c:pt>
                <c:pt idx="213">
                  <c:v>1422</c:v>
                </c:pt>
                <c:pt idx="214">
                  <c:v>1423</c:v>
                </c:pt>
                <c:pt idx="215">
                  <c:v>1424</c:v>
                </c:pt>
                <c:pt idx="216">
                  <c:v>1425</c:v>
                </c:pt>
                <c:pt idx="217">
                  <c:v>1426</c:v>
                </c:pt>
                <c:pt idx="218">
                  <c:v>1427</c:v>
                </c:pt>
                <c:pt idx="219">
                  <c:v>1428</c:v>
                </c:pt>
                <c:pt idx="220">
                  <c:v>1429</c:v>
                </c:pt>
                <c:pt idx="221">
                  <c:v>1430</c:v>
                </c:pt>
                <c:pt idx="222">
                  <c:v>1431</c:v>
                </c:pt>
                <c:pt idx="223">
                  <c:v>1432</c:v>
                </c:pt>
                <c:pt idx="224">
                  <c:v>1433</c:v>
                </c:pt>
                <c:pt idx="225">
                  <c:v>1434</c:v>
                </c:pt>
                <c:pt idx="226">
                  <c:v>1435</c:v>
                </c:pt>
                <c:pt idx="227">
                  <c:v>1436</c:v>
                </c:pt>
                <c:pt idx="228">
                  <c:v>1437</c:v>
                </c:pt>
                <c:pt idx="229">
                  <c:v>1438</c:v>
                </c:pt>
                <c:pt idx="230">
                  <c:v>1439</c:v>
                </c:pt>
                <c:pt idx="231">
                  <c:v>1440</c:v>
                </c:pt>
                <c:pt idx="232">
                  <c:v>1441</c:v>
                </c:pt>
                <c:pt idx="233">
                  <c:v>1442</c:v>
                </c:pt>
                <c:pt idx="234">
                  <c:v>1443</c:v>
                </c:pt>
                <c:pt idx="235">
                  <c:v>1444</c:v>
                </c:pt>
                <c:pt idx="236">
                  <c:v>1445</c:v>
                </c:pt>
                <c:pt idx="237">
                  <c:v>1446</c:v>
                </c:pt>
                <c:pt idx="238">
                  <c:v>1447</c:v>
                </c:pt>
                <c:pt idx="239">
                  <c:v>1448</c:v>
                </c:pt>
                <c:pt idx="240">
                  <c:v>1449</c:v>
                </c:pt>
              </c:numCache>
            </c:numRef>
          </c:xVal>
          <c:yVal>
            <c:numRef>
              <c:f>Graph!$B$1211:$B$1449</c:f>
              <c:numCache>
                <c:formatCode>General</c:formatCode>
                <c:ptCount val="2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3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59-41CF-BA1B-EC3D55F6F966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Graph!$A$1210:$A$1450</c:f>
              <c:numCache>
                <c:formatCode>General</c:formatCode>
                <c:ptCount val="241"/>
                <c:pt idx="0">
                  <c:v>1209</c:v>
                </c:pt>
                <c:pt idx="1">
                  <c:v>1210</c:v>
                </c:pt>
                <c:pt idx="2">
                  <c:v>1211</c:v>
                </c:pt>
                <c:pt idx="3">
                  <c:v>1212</c:v>
                </c:pt>
                <c:pt idx="4">
                  <c:v>1213</c:v>
                </c:pt>
                <c:pt idx="5">
                  <c:v>1214</c:v>
                </c:pt>
                <c:pt idx="6">
                  <c:v>1215</c:v>
                </c:pt>
                <c:pt idx="7">
                  <c:v>1216</c:v>
                </c:pt>
                <c:pt idx="8">
                  <c:v>1217</c:v>
                </c:pt>
                <c:pt idx="9">
                  <c:v>1218</c:v>
                </c:pt>
                <c:pt idx="10">
                  <c:v>1219</c:v>
                </c:pt>
                <c:pt idx="11">
                  <c:v>1220</c:v>
                </c:pt>
                <c:pt idx="12">
                  <c:v>1221</c:v>
                </c:pt>
                <c:pt idx="13">
                  <c:v>1222</c:v>
                </c:pt>
                <c:pt idx="14">
                  <c:v>1223</c:v>
                </c:pt>
                <c:pt idx="15">
                  <c:v>1224</c:v>
                </c:pt>
                <c:pt idx="16">
                  <c:v>1225</c:v>
                </c:pt>
                <c:pt idx="17">
                  <c:v>1226</c:v>
                </c:pt>
                <c:pt idx="18">
                  <c:v>1227</c:v>
                </c:pt>
                <c:pt idx="19">
                  <c:v>1228</c:v>
                </c:pt>
                <c:pt idx="20">
                  <c:v>1229</c:v>
                </c:pt>
                <c:pt idx="21">
                  <c:v>1230</c:v>
                </c:pt>
                <c:pt idx="22">
                  <c:v>1231</c:v>
                </c:pt>
                <c:pt idx="23">
                  <c:v>1232</c:v>
                </c:pt>
                <c:pt idx="24">
                  <c:v>1233</c:v>
                </c:pt>
                <c:pt idx="25">
                  <c:v>1234</c:v>
                </c:pt>
                <c:pt idx="26">
                  <c:v>1235</c:v>
                </c:pt>
                <c:pt idx="27">
                  <c:v>1236</c:v>
                </c:pt>
                <c:pt idx="28">
                  <c:v>1237</c:v>
                </c:pt>
                <c:pt idx="29">
                  <c:v>1238</c:v>
                </c:pt>
                <c:pt idx="30">
                  <c:v>1239</c:v>
                </c:pt>
                <c:pt idx="31">
                  <c:v>1240</c:v>
                </c:pt>
                <c:pt idx="32">
                  <c:v>1241</c:v>
                </c:pt>
                <c:pt idx="33">
                  <c:v>1242</c:v>
                </c:pt>
                <c:pt idx="34">
                  <c:v>1243</c:v>
                </c:pt>
                <c:pt idx="35">
                  <c:v>1244</c:v>
                </c:pt>
                <c:pt idx="36">
                  <c:v>1245</c:v>
                </c:pt>
                <c:pt idx="37">
                  <c:v>1246</c:v>
                </c:pt>
                <c:pt idx="38">
                  <c:v>1247</c:v>
                </c:pt>
                <c:pt idx="39">
                  <c:v>1248</c:v>
                </c:pt>
                <c:pt idx="40">
                  <c:v>1249</c:v>
                </c:pt>
                <c:pt idx="41">
                  <c:v>1250</c:v>
                </c:pt>
                <c:pt idx="42">
                  <c:v>1251</c:v>
                </c:pt>
                <c:pt idx="43">
                  <c:v>1252</c:v>
                </c:pt>
                <c:pt idx="44">
                  <c:v>1253</c:v>
                </c:pt>
                <c:pt idx="45">
                  <c:v>1254</c:v>
                </c:pt>
                <c:pt idx="46">
                  <c:v>1255</c:v>
                </c:pt>
                <c:pt idx="47">
                  <c:v>1256</c:v>
                </c:pt>
                <c:pt idx="48">
                  <c:v>1257</c:v>
                </c:pt>
                <c:pt idx="49">
                  <c:v>1258</c:v>
                </c:pt>
                <c:pt idx="50">
                  <c:v>1259</c:v>
                </c:pt>
                <c:pt idx="51">
                  <c:v>1260</c:v>
                </c:pt>
                <c:pt idx="52">
                  <c:v>1261</c:v>
                </c:pt>
                <c:pt idx="53">
                  <c:v>1262</c:v>
                </c:pt>
                <c:pt idx="54">
                  <c:v>1263</c:v>
                </c:pt>
                <c:pt idx="55">
                  <c:v>1264</c:v>
                </c:pt>
                <c:pt idx="56">
                  <c:v>1265</c:v>
                </c:pt>
                <c:pt idx="57">
                  <c:v>1266</c:v>
                </c:pt>
                <c:pt idx="58">
                  <c:v>1267</c:v>
                </c:pt>
                <c:pt idx="59">
                  <c:v>1268</c:v>
                </c:pt>
                <c:pt idx="60">
                  <c:v>1269</c:v>
                </c:pt>
                <c:pt idx="61">
                  <c:v>1270</c:v>
                </c:pt>
                <c:pt idx="62">
                  <c:v>1271</c:v>
                </c:pt>
                <c:pt idx="63">
                  <c:v>1272</c:v>
                </c:pt>
                <c:pt idx="64">
                  <c:v>1273</c:v>
                </c:pt>
                <c:pt idx="65">
                  <c:v>1274</c:v>
                </c:pt>
                <c:pt idx="66">
                  <c:v>1275</c:v>
                </c:pt>
                <c:pt idx="67">
                  <c:v>1276</c:v>
                </c:pt>
                <c:pt idx="68">
                  <c:v>1277</c:v>
                </c:pt>
                <c:pt idx="69">
                  <c:v>1278</c:v>
                </c:pt>
                <c:pt idx="70">
                  <c:v>1279</c:v>
                </c:pt>
                <c:pt idx="71">
                  <c:v>1280</c:v>
                </c:pt>
                <c:pt idx="72">
                  <c:v>1281</c:v>
                </c:pt>
                <c:pt idx="73">
                  <c:v>1282</c:v>
                </c:pt>
                <c:pt idx="74">
                  <c:v>1283</c:v>
                </c:pt>
                <c:pt idx="75">
                  <c:v>1284</c:v>
                </c:pt>
                <c:pt idx="76">
                  <c:v>1285</c:v>
                </c:pt>
                <c:pt idx="77">
                  <c:v>1286</c:v>
                </c:pt>
                <c:pt idx="78">
                  <c:v>1287</c:v>
                </c:pt>
                <c:pt idx="79">
                  <c:v>1288</c:v>
                </c:pt>
                <c:pt idx="80">
                  <c:v>1289</c:v>
                </c:pt>
                <c:pt idx="81">
                  <c:v>1290</c:v>
                </c:pt>
                <c:pt idx="82">
                  <c:v>1291</c:v>
                </c:pt>
                <c:pt idx="83">
                  <c:v>1292</c:v>
                </c:pt>
                <c:pt idx="84">
                  <c:v>1293</c:v>
                </c:pt>
                <c:pt idx="85">
                  <c:v>1294</c:v>
                </c:pt>
                <c:pt idx="86">
                  <c:v>1295</c:v>
                </c:pt>
                <c:pt idx="87">
                  <c:v>1296</c:v>
                </c:pt>
                <c:pt idx="88">
                  <c:v>1297</c:v>
                </c:pt>
                <c:pt idx="89">
                  <c:v>1298</c:v>
                </c:pt>
                <c:pt idx="90">
                  <c:v>1299</c:v>
                </c:pt>
                <c:pt idx="91">
                  <c:v>1300</c:v>
                </c:pt>
                <c:pt idx="92">
                  <c:v>1301</c:v>
                </c:pt>
                <c:pt idx="93">
                  <c:v>1302</c:v>
                </c:pt>
                <c:pt idx="94">
                  <c:v>1303</c:v>
                </c:pt>
                <c:pt idx="95">
                  <c:v>1304</c:v>
                </c:pt>
                <c:pt idx="96">
                  <c:v>1305</c:v>
                </c:pt>
                <c:pt idx="97">
                  <c:v>1306</c:v>
                </c:pt>
                <c:pt idx="98">
                  <c:v>1307</c:v>
                </c:pt>
                <c:pt idx="99">
                  <c:v>1308</c:v>
                </c:pt>
                <c:pt idx="100">
                  <c:v>1309</c:v>
                </c:pt>
                <c:pt idx="101">
                  <c:v>1310</c:v>
                </c:pt>
                <c:pt idx="102">
                  <c:v>1311</c:v>
                </c:pt>
                <c:pt idx="103">
                  <c:v>1312</c:v>
                </c:pt>
                <c:pt idx="104">
                  <c:v>1313</c:v>
                </c:pt>
                <c:pt idx="105">
                  <c:v>1314</c:v>
                </c:pt>
                <c:pt idx="106">
                  <c:v>1315</c:v>
                </c:pt>
                <c:pt idx="107">
                  <c:v>1316</c:v>
                </c:pt>
                <c:pt idx="108">
                  <c:v>1317</c:v>
                </c:pt>
                <c:pt idx="109">
                  <c:v>1318</c:v>
                </c:pt>
                <c:pt idx="110">
                  <c:v>1319</c:v>
                </c:pt>
                <c:pt idx="111">
                  <c:v>1320</c:v>
                </c:pt>
                <c:pt idx="112">
                  <c:v>1321</c:v>
                </c:pt>
                <c:pt idx="113">
                  <c:v>1322</c:v>
                </c:pt>
                <c:pt idx="114">
                  <c:v>1323</c:v>
                </c:pt>
                <c:pt idx="115">
                  <c:v>1324</c:v>
                </c:pt>
                <c:pt idx="116">
                  <c:v>1325</c:v>
                </c:pt>
                <c:pt idx="117">
                  <c:v>1326</c:v>
                </c:pt>
                <c:pt idx="118">
                  <c:v>1327</c:v>
                </c:pt>
                <c:pt idx="119">
                  <c:v>1328</c:v>
                </c:pt>
                <c:pt idx="120">
                  <c:v>1329</c:v>
                </c:pt>
                <c:pt idx="121">
                  <c:v>1330</c:v>
                </c:pt>
                <c:pt idx="122">
                  <c:v>1331</c:v>
                </c:pt>
                <c:pt idx="123">
                  <c:v>1332</c:v>
                </c:pt>
                <c:pt idx="124">
                  <c:v>1333</c:v>
                </c:pt>
                <c:pt idx="125">
                  <c:v>1334</c:v>
                </c:pt>
                <c:pt idx="126">
                  <c:v>1335</c:v>
                </c:pt>
                <c:pt idx="127">
                  <c:v>1336</c:v>
                </c:pt>
                <c:pt idx="128">
                  <c:v>1337</c:v>
                </c:pt>
                <c:pt idx="129">
                  <c:v>1338</c:v>
                </c:pt>
                <c:pt idx="130">
                  <c:v>1339</c:v>
                </c:pt>
                <c:pt idx="131">
                  <c:v>1340</c:v>
                </c:pt>
                <c:pt idx="132">
                  <c:v>1341</c:v>
                </c:pt>
                <c:pt idx="133">
                  <c:v>1342</c:v>
                </c:pt>
                <c:pt idx="134">
                  <c:v>1343</c:v>
                </c:pt>
                <c:pt idx="135">
                  <c:v>1344</c:v>
                </c:pt>
                <c:pt idx="136">
                  <c:v>1345</c:v>
                </c:pt>
                <c:pt idx="137">
                  <c:v>1346</c:v>
                </c:pt>
                <c:pt idx="138">
                  <c:v>1347</c:v>
                </c:pt>
                <c:pt idx="139">
                  <c:v>1348</c:v>
                </c:pt>
                <c:pt idx="140">
                  <c:v>1349</c:v>
                </c:pt>
                <c:pt idx="141">
                  <c:v>1350</c:v>
                </c:pt>
                <c:pt idx="142">
                  <c:v>1351</c:v>
                </c:pt>
                <c:pt idx="143">
                  <c:v>1352</c:v>
                </c:pt>
                <c:pt idx="144">
                  <c:v>1353</c:v>
                </c:pt>
                <c:pt idx="145">
                  <c:v>1354</c:v>
                </c:pt>
                <c:pt idx="146">
                  <c:v>1355</c:v>
                </c:pt>
                <c:pt idx="147">
                  <c:v>1356</c:v>
                </c:pt>
                <c:pt idx="148">
                  <c:v>1357</c:v>
                </c:pt>
                <c:pt idx="149">
                  <c:v>1358</c:v>
                </c:pt>
                <c:pt idx="150">
                  <c:v>1359</c:v>
                </c:pt>
                <c:pt idx="151">
                  <c:v>1360</c:v>
                </c:pt>
                <c:pt idx="152">
                  <c:v>1361</c:v>
                </c:pt>
                <c:pt idx="153">
                  <c:v>1362</c:v>
                </c:pt>
                <c:pt idx="154">
                  <c:v>1363</c:v>
                </c:pt>
                <c:pt idx="155">
                  <c:v>1364</c:v>
                </c:pt>
                <c:pt idx="156">
                  <c:v>1365</c:v>
                </c:pt>
                <c:pt idx="157">
                  <c:v>1366</c:v>
                </c:pt>
                <c:pt idx="158">
                  <c:v>1367</c:v>
                </c:pt>
                <c:pt idx="159">
                  <c:v>1368</c:v>
                </c:pt>
                <c:pt idx="160">
                  <c:v>1369</c:v>
                </c:pt>
                <c:pt idx="161">
                  <c:v>1370</c:v>
                </c:pt>
                <c:pt idx="162">
                  <c:v>1371</c:v>
                </c:pt>
                <c:pt idx="163">
                  <c:v>1372</c:v>
                </c:pt>
                <c:pt idx="164">
                  <c:v>1373</c:v>
                </c:pt>
                <c:pt idx="165">
                  <c:v>1374</c:v>
                </c:pt>
                <c:pt idx="166">
                  <c:v>1375</c:v>
                </c:pt>
                <c:pt idx="167">
                  <c:v>1376</c:v>
                </c:pt>
                <c:pt idx="168">
                  <c:v>1377</c:v>
                </c:pt>
                <c:pt idx="169">
                  <c:v>1378</c:v>
                </c:pt>
                <c:pt idx="170">
                  <c:v>1379</c:v>
                </c:pt>
                <c:pt idx="171">
                  <c:v>1380</c:v>
                </c:pt>
                <c:pt idx="172">
                  <c:v>1381</c:v>
                </c:pt>
                <c:pt idx="173">
                  <c:v>1382</c:v>
                </c:pt>
                <c:pt idx="174">
                  <c:v>1383</c:v>
                </c:pt>
                <c:pt idx="175">
                  <c:v>1384</c:v>
                </c:pt>
                <c:pt idx="176">
                  <c:v>1385</c:v>
                </c:pt>
                <c:pt idx="177">
                  <c:v>1386</c:v>
                </c:pt>
                <c:pt idx="178">
                  <c:v>1387</c:v>
                </c:pt>
                <c:pt idx="179">
                  <c:v>1388</c:v>
                </c:pt>
                <c:pt idx="180">
                  <c:v>1389</c:v>
                </c:pt>
                <c:pt idx="181">
                  <c:v>1390</c:v>
                </c:pt>
                <c:pt idx="182">
                  <c:v>1391</c:v>
                </c:pt>
                <c:pt idx="183">
                  <c:v>1392</c:v>
                </c:pt>
                <c:pt idx="184">
                  <c:v>1393</c:v>
                </c:pt>
                <c:pt idx="185">
                  <c:v>1394</c:v>
                </c:pt>
                <c:pt idx="186">
                  <c:v>1395</c:v>
                </c:pt>
                <c:pt idx="187">
                  <c:v>1396</c:v>
                </c:pt>
                <c:pt idx="188">
                  <c:v>1397</c:v>
                </c:pt>
                <c:pt idx="189">
                  <c:v>1398</c:v>
                </c:pt>
                <c:pt idx="190">
                  <c:v>1399</c:v>
                </c:pt>
                <c:pt idx="191">
                  <c:v>1400</c:v>
                </c:pt>
                <c:pt idx="192">
                  <c:v>1401</c:v>
                </c:pt>
                <c:pt idx="193">
                  <c:v>1402</c:v>
                </c:pt>
                <c:pt idx="194">
                  <c:v>1403</c:v>
                </c:pt>
                <c:pt idx="195">
                  <c:v>1404</c:v>
                </c:pt>
                <c:pt idx="196">
                  <c:v>1405</c:v>
                </c:pt>
                <c:pt idx="197">
                  <c:v>1406</c:v>
                </c:pt>
                <c:pt idx="198">
                  <c:v>1407</c:v>
                </c:pt>
                <c:pt idx="199">
                  <c:v>1408</c:v>
                </c:pt>
                <c:pt idx="200">
                  <c:v>1409</c:v>
                </c:pt>
                <c:pt idx="201">
                  <c:v>1410</c:v>
                </c:pt>
                <c:pt idx="202">
                  <c:v>1411</c:v>
                </c:pt>
                <c:pt idx="203">
                  <c:v>1412</c:v>
                </c:pt>
                <c:pt idx="204">
                  <c:v>1413</c:v>
                </c:pt>
                <c:pt idx="205">
                  <c:v>1414</c:v>
                </c:pt>
                <c:pt idx="206">
                  <c:v>1415</c:v>
                </c:pt>
                <c:pt idx="207">
                  <c:v>1416</c:v>
                </c:pt>
                <c:pt idx="208">
                  <c:v>1417</c:v>
                </c:pt>
                <c:pt idx="209">
                  <c:v>1418</c:v>
                </c:pt>
                <c:pt idx="210">
                  <c:v>1419</c:v>
                </c:pt>
                <c:pt idx="211">
                  <c:v>1420</c:v>
                </c:pt>
                <c:pt idx="212">
                  <c:v>1421</c:v>
                </c:pt>
                <c:pt idx="213">
                  <c:v>1422</c:v>
                </c:pt>
                <c:pt idx="214">
                  <c:v>1423</c:v>
                </c:pt>
                <c:pt idx="215">
                  <c:v>1424</c:v>
                </c:pt>
                <c:pt idx="216">
                  <c:v>1425</c:v>
                </c:pt>
                <c:pt idx="217">
                  <c:v>1426</c:v>
                </c:pt>
                <c:pt idx="218">
                  <c:v>1427</c:v>
                </c:pt>
                <c:pt idx="219">
                  <c:v>1428</c:v>
                </c:pt>
                <c:pt idx="220">
                  <c:v>1429</c:v>
                </c:pt>
                <c:pt idx="221">
                  <c:v>1430</c:v>
                </c:pt>
                <c:pt idx="222">
                  <c:v>1431</c:v>
                </c:pt>
                <c:pt idx="223">
                  <c:v>1432</c:v>
                </c:pt>
                <c:pt idx="224">
                  <c:v>1433</c:v>
                </c:pt>
                <c:pt idx="225">
                  <c:v>1434</c:v>
                </c:pt>
                <c:pt idx="226">
                  <c:v>1435</c:v>
                </c:pt>
                <c:pt idx="227">
                  <c:v>1436</c:v>
                </c:pt>
                <c:pt idx="228">
                  <c:v>1437</c:v>
                </c:pt>
                <c:pt idx="229">
                  <c:v>1438</c:v>
                </c:pt>
                <c:pt idx="230">
                  <c:v>1439</c:v>
                </c:pt>
                <c:pt idx="231">
                  <c:v>1440</c:v>
                </c:pt>
                <c:pt idx="232">
                  <c:v>1441</c:v>
                </c:pt>
                <c:pt idx="233">
                  <c:v>1442</c:v>
                </c:pt>
                <c:pt idx="234">
                  <c:v>1443</c:v>
                </c:pt>
                <c:pt idx="235">
                  <c:v>1444</c:v>
                </c:pt>
                <c:pt idx="236">
                  <c:v>1445</c:v>
                </c:pt>
                <c:pt idx="237">
                  <c:v>1446</c:v>
                </c:pt>
                <c:pt idx="238">
                  <c:v>1447</c:v>
                </c:pt>
                <c:pt idx="239">
                  <c:v>1448</c:v>
                </c:pt>
                <c:pt idx="240">
                  <c:v>1449</c:v>
                </c:pt>
              </c:numCache>
            </c:numRef>
          </c:xVal>
          <c:yVal>
            <c:numRef>
              <c:f>Graph!$C$1211:$C$1449</c:f>
              <c:numCache>
                <c:formatCode>General</c:formatCode>
                <c:ptCount val="239"/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59-41CF-BA1B-EC3D55F6F966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Graph!$A$1210:$A$1450</c:f>
              <c:numCache>
                <c:formatCode>General</c:formatCode>
                <c:ptCount val="241"/>
                <c:pt idx="0">
                  <c:v>1209</c:v>
                </c:pt>
                <c:pt idx="1">
                  <c:v>1210</c:v>
                </c:pt>
                <c:pt idx="2">
                  <c:v>1211</c:v>
                </c:pt>
                <c:pt idx="3">
                  <c:v>1212</c:v>
                </c:pt>
                <c:pt idx="4">
                  <c:v>1213</c:v>
                </c:pt>
                <c:pt idx="5">
                  <c:v>1214</c:v>
                </c:pt>
                <c:pt idx="6">
                  <c:v>1215</c:v>
                </c:pt>
                <c:pt idx="7">
                  <c:v>1216</c:v>
                </c:pt>
                <c:pt idx="8">
                  <c:v>1217</c:v>
                </c:pt>
                <c:pt idx="9">
                  <c:v>1218</c:v>
                </c:pt>
                <c:pt idx="10">
                  <c:v>1219</c:v>
                </c:pt>
                <c:pt idx="11">
                  <c:v>1220</c:v>
                </c:pt>
                <c:pt idx="12">
                  <c:v>1221</c:v>
                </c:pt>
                <c:pt idx="13">
                  <c:v>1222</c:v>
                </c:pt>
                <c:pt idx="14">
                  <c:v>1223</c:v>
                </c:pt>
                <c:pt idx="15">
                  <c:v>1224</c:v>
                </c:pt>
                <c:pt idx="16">
                  <c:v>1225</c:v>
                </c:pt>
                <c:pt idx="17">
                  <c:v>1226</c:v>
                </c:pt>
                <c:pt idx="18">
                  <c:v>1227</c:v>
                </c:pt>
                <c:pt idx="19">
                  <c:v>1228</c:v>
                </c:pt>
                <c:pt idx="20">
                  <c:v>1229</c:v>
                </c:pt>
                <c:pt idx="21">
                  <c:v>1230</c:v>
                </c:pt>
                <c:pt idx="22">
                  <c:v>1231</c:v>
                </c:pt>
                <c:pt idx="23">
                  <c:v>1232</c:v>
                </c:pt>
                <c:pt idx="24">
                  <c:v>1233</c:v>
                </c:pt>
                <c:pt idx="25">
                  <c:v>1234</c:v>
                </c:pt>
                <c:pt idx="26">
                  <c:v>1235</c:v>
                </c:pt>
                <c:pt idx="27">
                  <c:v>1236</c:v>
                </c:pt>
                <c:pt idx="28">
                  <c:v>1237</c:v>
                </c:pt>
                <c:pt idx="29">
                  <c:v>1238</c:v>
                </c:pt>
                <c:pt idx="30">
                  <c:v>1239</c:v>
                </c:pt>
                <c:pt idx="31">
                  <c:v>1240</c:v>
                </c:pt>
                <c:pt idx="32">
                  <c:v>1241</c:v>
                </c:pt>
                <c:pt idx="33">
                  <c:v>1242</c:v>
                </c:pt>
                <c:pt idx="34">
                  <c:v>1243</c:v>
                </c:pt>
                <c:pt idx="35">
                  <c:v>1244</c:v>
                </c:pt>
                <c:pt idx="36">
                  <c:v>1245</c:v>
                </c:pt>
                <c:pt idx="37">
                  <c:v>1246</c:v>
                </c:pt>
                <c:pt idx="38">
                  <c:v>1247</c:v>
                </c:pt>
                <c:pt idx="39">
                  <c:v>1248</c:v>
                </c:pt>
                <c:pt idx="40">
                  <c:v>1249</c:v>
                </c:pt>
                <c:pt idx="41">
                  <c:v>1250</c:v>
                </c:pt>
                <c:pt idx="42">
                  <c:v>1251</c:v>
                </c:pt>
                <c:pt idx="43">
                  <c:v>1252</c:v>
                </c:pt>
                <c:pt idx="44">
                  <c:v>1253</c:v>
                </c:pt>
                <c:pt idx="45">
                  <c:v>1254</c:v>
                </c:pt>
                <c:pt idx="46">
                  <c:v>1255</c:v>
                </c:pt>
                <c:pt idx="47">
                  <c:v>1256</c:v>
                </c:pt>
                <c:pt idx="48">
                  <c:v>1257</c:v>
                </c:pt>
                <c:pt idx="49">
                  <c:v>1258</c:v>
                </c:pt>
                <c:pt idx="50">
                  <c:v>1259</c:v>
                </c:pt>
                <c:pt idx="51">
                  <c:v>1260</c:v>
                </c:pt>
                <c:pt idx="52">
                  <c:v>1261</c:v>
                </c:pt>
                <c:pt idx="53">
                  <c:v>1262</c:v>
                </c:pt>
                <c:pt idx="54">
                  <c:v>1263</c:v>
                </c:pt>
                <c:pt idx="55">
                  <c:v>1264</c:v>
                </c:pt>
                <c:pt idx="56">
                  <c:v>1265</c:v>
                </c:pt>
                <c:pt idx="57">
                  <c:v>1266</c:v>
                </c:pt>
                <c:pt idx="58">
                  <c:v>1267</c:v>
                </c:pt>
                <c:pt idx="59">
                  <c:v>1268</c:v>
                </c:pt>
                <c:pt idx="60">
                  <c:v>1269</c:v>
                </c:pt>
                <c:pt idx="61">
                  <c:v>1270</c:v>
                </c:pt>
                <c:pt idx="62">
                  <c:v>1271</c:v>
                </c:pt>
                <c:pt idx="63">
                  <c:v>1272</c:v>
                </c:pt>
                <c:pt idx="64">
                  <c:v>1273</c:v>
                </c:pt>
                <c:pt idx="65">
                  <c:v>1274</c:v>
                </c:pt>
                <c:pt idx="66">
                  <c:v>1275</c:v>
                </c:pt>
                <c:pt idx="67">
                  <c:v>1276</c:v>
                </c:pt>
                <c:pt idx="68">
                  <c:v>1277</c:v>
                </c:pt>
                <c:pt idx="69">
                  <c:v>1278</c:v>
                </c:pt>
                <c:pt idx="70">
                  <c:v>1279</c:v>
                </c:pt>
                <c:pt idx="71">
                  <c:v>1280</c:v>
                </c:pt>
                <c:pt idx="72">
                  <c:v>1281</c:v>
                </c:pt>
                <c:pt idx="73">
                  <c:v>1282</c:v>
                </c:pt>
                <c:pt idx="74">
                  <c:v>1283</c:v>
                </c:pt>
                <c:pt idx="75">
                  <c:v>1284</c:v>
                </c:pt>
                <c:pt idx="76">
                  <c:v>1285</c:v>
                </c:pt>
                <c:pt idx="77">
                  <c:v>1286</c:v>
                </c:pt>
                <c:pt idx="78">
                  <c:v>1287</c:v>
                </c:pt>
                <c:pt idx="79">
                  <c:v>1288</c:v>
                </c:pt>
                <c:pt idx="80">
                  <c:v>1289</c:v>
                </c:pt>
                <c:pt idx="81">
                  <c:v>1290</c:v>
                </c:pt>
                <c:pt idx="82">
                  <c:v>1291</c:v>
                </c:pt>
                <c:pt idx="83">
                  <c:v>1292</c:v>
                </c:pt>
                <c:pt idx="84">
                  <c:v>1293</c:v>
                </c:pt>
                <c:pt idx="85">
                  <c:v>1294</c:v>
                </c:pt>
                <c:pt idx="86">
                  <c:v>1295</c:v>
                </c:pt>
                <c:pt idx="87">
                  <c:v>1296</c:v>
                </c:pt>
                <c:pt idx="88">
                  <c:v>1297</c:v>
                </c:pt>
                <c:pt idx="89">
                  <c:v>1298</c:v>
                </c:pt>
                <c:pt idx="90">
                  <c:v>1299</c:v>
                </c:pt>
                <c:pt idx="91">
                  <c:v>1300</c:v>
                </c:pt>
                <c:pt idx="92">
                  <c:v>1301</c:v>
                </c:pt>
                <c:pt idx="93">
                  <c:v>1302</c:v>
                </c:pt>
                <c:pt idx="94">
                  <c:v>1303</c:v>
                </c:pt>
                <c:pt idx="95">
                  <c:v>1304</c:v>
                </c:pt>
                <c:pt idx="96">
                  <c:v>1305</c:v>
                </c:pt>
                <c:pt idx="97">
                  <c:v>1306</c:v>
                </c:pt>
                <c:pt idx="98">
                  <c:v>1307</c:v>
                </c:pt>
                <c:pt idx="99">
                  <c:v>1308</c:v>
                </c:pt>
                <c:pt idx="100">
                  <c:v>1309</c:v>
                </c:pt>
                <c:pt idx="101">
                  <c:v>1310</c:v>
                </c:pt>
                <c:pt idx="102">
                  <c:v>1311</c:v>
                </c:pt>
                <c:pt idx="103">
                  <c:v>1312</c:v>
                </c:pt>
                <c:pt idx="104">
                  <c:v>1313</c:v>
                </c:pt>
                <c:pt idx="105">
                  <c:v>1314</c:v>
                </c:pt>
                <c:pt idx="106">
                  <c:v>1315</c:v>
                </c:pt>
                <c:pt idx="107">
                  <c:v>1316</c:v>
                </c:pt>
                <c:pt idx="108">
                  <c:v>1317</c:v>
                </c:pt>
                <c:pt idx="109">
                  <c:v>1318</c:v>
                </c:pt>
                <c:pt idx="110">
                  <c:v>1319</c:v>
                </c:pt>
                <c:pt idx="111">
                  <c:v>1320</c:v>
                </c:pt>
                <c:pt idx="112">
                  <c:v>1321</c:v>
                </c:pt>
                <c:pt idx="113">
                  <c:v>1322</c:v>
                </c:pt>
                <c:pt idx="114">
                  <c:v>1323</c:v>
                </c:pt>
                <c:pt idx="115">
                  <c:v>1324</c:v>
                </c:pt>
                <c:pt idx="116">
                  <c:v>1325</c:v>
                </c:pt>
                <c:pt idx="117">
                  <c:v>1326</c:v>
                </c:pt>
                <c:pt idx="118">
                  <c:v>1327</c:v>
                </c:pt>
                <c:pt idx="119">
                  <c:v>1328</c:v>
                </c:pt>
                <c:pt idx="120">
                  <c:v>1329</c:v>
                </c:pt>
                <c:pt idx="121">
                  <c:v>1330</c:v>
                </c:pt>
                <c:pt idx="122">
                  <c:v>1331</c:v>
                </c:pt>
                <c:pt idx="123">
                  <c:v>1332</c:v>
                </c:pt>
                <c:pt idx="124">
                  <c:v>1333</c:v>
                </c:pt>
                <c:pt idx="125">
                  <c:v>1334</c:v>
                </c:pt>
                <c:pt idx="126">
                  <c:v>1335</c:v>
                </c:pt>
                <c:pt idx="127">
                  <c:v>1336</c:v>
                </c:pt>
                <c:pt idx="128">
                  <c:v>1337</c:v>
                </c:pt>
                <c:pt idx="129">
                  <c:v>1338</c:v>
                </c:pt>
                <c:pt idx="130">
                  <c:v>1339</c:v>
                </c:pt>
                <c:pt idx="131">
                  <c:v>1340</c:v>
                </c:pt>
                <c:pt idx="132">
                  <c:v>1341</c:v>
                </c:pt>
                <c:pt idx="133">
                  <c:v>1342</c:v>
                </c:pt>
                <c:pt idx="134">
                  <c:v>1343</c:v>
                </c:pt>
                <c:pt idx="135">
                  <c:v>1344</c:v>
                </c:pt>
                <c:pt idx="136">
                  <c:v>1345</c:v>
                </c:pt>
                <c:pt idx="137">
                  <c:v>1346</c:v>
                </c:pt>
                <c:pt idx="138">
                  <c:v>1347</c:v>
                </c:pt>
                <c:pt idx="139">
                  <c:v>1348</c:v>
                </c:pt>
                <c:pt idx="140">
                  <c:v>1349</c:v>
                </c:pt>
                <c:pt idx="141">
                  <c:v>1350</c:v>
                </c:pt>
                <c:pt idx="142">
                  <c:v>1351</c:v>
                </c:pt>
                <c:pt idx="143">
                  <c:v>1352</c:v>
                </c:pt>
                <c:pt idx="144">
                  <c:v>1353</c:v>
                </c:pt>
                <c:pt idx="145">
                  <c:v>1354</c:v>
                </c:pt>
                <c:pt idx="146">
                  <c:v>1355</c:v>
                </c:pt>
                <c:pt idx="147">
                  <c:v>1356</c:v>
                </c:pt>
                <c:pt idx="148">
                  <c:v>1357</c:v>
                </c:pt>
                <c:pt idx="149">
                  <c:v>1358</c:v>
                </c:pt>
                <c:pt idx="150">
                  <c:v>1359</c:v>
                </c:pt>
                <c:pt idx="151">
                  <c:v>1360</c:v>
                </c:pt>
                <c:pt idx="152">
                  <c:v>1361</c:v>
                </c:pt>
                <c:pt idx="153">
                  <c:v>1362</c:v>
                </c:pt>
                <c:pt idx="154">
                  <c:v>1363</c:v>
                </c:pt>
                <c:pt idx="155">
                  <c:v>1364</c:v>
                </c:pt>
                <c:pt idx="156">
                  <c:v>1365</c:v>
                </c:pt>
                <c:pt idx="157">
                  <c:v>1366</c:v>
                </c:pt>
                <c:pt idx="158">
                  <c:v>1367</c:v>
                </c:pt>
                <c:pt idx="159">
                  <c:v>1368</c:v>
                </c:pt>
                <c:pt idx="160">
                  <c:v>1369</c:v>
                </c:pt>
                <c:pt idx="161">
                  <c:v>1370</c:v>
                </c:pt>
                <c:pt idx="162">
                  <c:v>1371</c:v>
                </c:pt>
                <c:pt idx="163">
                  <c:v>1372</c:v>
                </c:pt>
                <c:pt idx="164">
                  <c:v>1373</c:v>
                </c:pt>
                <c:pt idx="165">
                  <c:v>1374</c:v>
                </c:pt>
                <c:pt idx="166">
                  <c:v>1375</c:v>
                </c:pt>
                <c:pt idx="167">
                  <c:v>1376</c:v>
                </c:pt>
                <c:pt idx="168">
                  <c:v>1377</c:v>
                </c:pt>
                <c:pt idx="169">
                  <c:v>1378</c:v>
                </c:pt>
                <c:pt idx="170">
                  <c:v>1379</c:v>
                </c:pt>
                <c:pt idx="171">
                  <c:v>1380</c:v>
                </c:pt>
                <c:pt idx="172">
                  <c:v>1381</c:v>
                </c:pt>
                <c:pt idx="173">
                  <c:v>1382</c:v>
                </c:pt>
                <c:pt idx="174">
                  <c:v>1383</c:v>
                </c:pt>
                <c:pt idx="175">
                  <c:v>1384</c:v>
                </c:pt>
                <c:pt idx="176">
                  <c:v>1385</c:v>
                </c:pt>
                <c:pt idx="177">
                  <c:v>1386</c:v>
                </c:pt>
                <c:pt idx="178">
                  <c:v>1387</c:v>
                </c:pt>
                <c:pt idx="179">
                  <c:v>1388</c:v>
                </c:pt>
                <c:pt idx="180">
                  <c:v>1389</c:v>
                </c:pt>
                <c:pt idx="181">
                  <c:v>1390</c:v>
                </c:pt>
                <c:pt idx="182">
                  <c:v>1391</c:v>
                </c:pt>
                <c:pt idx="183">
                  <c:v>1392</c:v>
                </c:pt>
                <c:pt idx="184">
                  <c:v>1393</c:v>
                </c:pt>
                <c:pt idx="185">
                  <c:v>1394</c:v>
                </c:pt>
                <c:pt idx="186">
                  <c:v>1395</c:v>
                </c:pt>
                <c:pt idx="187">
                  <c:v>1396</c:v>
                </c:pt>
                <c:pt idx="188">
                  <c:v>1397</c:v>
                </c:pt>
                <c:pt idx="189">
                  <c:v>1398</c:v>
                </c:pt>
                <c:pt idx="190">
                  <c:v>1399</c:v>
                </c:pt>
                <c:pt idx="191">
                  <c:v>1400</c:v>
                </c:pt>
                <c:pt idx="192">
                  <c:v>1401</c:v>
                </c:pt>
                <c:pt idx="193">
                  <c:v>1402</c:v>
                </c:pt>
                <c:pt idx="194">
                  <c:v>1403</c:v>
                </c:pt>
                <c:pt idx="195">
                  <c:v>1404</c:v>
                </c:pt>
                <c:pt idx="196">
                  <c:v>1405</c:v>
                </c:pt>
                <c:pt idx="197">
                  <c:v>1406</c:v>
                </c:pt>
                <c:pt idx="198">
                  <c:v>1407</c:v>
                </c:pt>
                <c:pt idx="199">
                  <c:v>1408</c:v>
                </c:pt>
                <c:pt idx="200">
                  <c:v>1409</c:v>
                </c:pt>
                <c:pt idx="201">
                  <c:v>1410</c:v>
                </c:pt>
                <c:pt idx="202">
                  <c:v>1411</c:v>
                </c:pt>
                <c:pt idx="203">
                  <c:v>1412</c:v>
                </c:pt>
                <c:pt idx="204">
                  <c:v>1413</c:v>
                </c:pt>
                <c:pt idx="205">
                  <c:v>1414</c:v>
                </c:pt>
                <c:pt idx="206">
                  <c:v>1415</c:v>
                </c:pt>
                <c:pt idx="207">
                  <c:v>1416</c:v>
                </c:pt>
                <c:pt idx="208">
                  <c:v>1417</c:v>
                </c:pt>
                <c:pt idx="209">
                  <c:v>1418</c:v>
                </c:pt>
                <c:pt idx="210">
                  <c:v>1419</c:v>
                </c:pt>
                <c:pt idx="211">
                  <c:v>1420</c:v>
                </c:pt>
                <c:pt idx="212">
                  <c:v>1421</c:v>
                </c:pt>
                <c:pt idx="213">
                  <c:v>1422</c:v>
                </c:pt>
                <c:pt idx="214">
                  <c:v>1423</c:v>
                </c:pt>
                <c:pt idx="215">
                  <c:v>1424</c:v>
                </c:pt>
                <c:pt idx="216">
                  <c:v>1425</c:v>
                </c:pt>
                <c:pt idx="217">
                  <c:v>1426</c:v>
                </c:pt>
                <c:pt idx="218">
                  <c:v>1427</c:v>
                </c:pt>
                <c:pt idx="219">
                  <c:v>1428</c:v>
                </c:pt>
                <c:pt idx="220">
                  <c:v>1429</c:v>
                </c:pt>
                <c:pt idx="221">
                  <c:v>1430</c:v>
                </c:pt>
                <c:pt idx="222">
                  <c:v>1431</c:v>
                </c:pt>
                <c:pt idx="223">
                  <c:v>1432</c:v>
                </c:pt>
                <c:pt idx="224">
                  <c:v>1433</c:v>
                </c:pt>
                <c:pt idx="225">
                  <c:v>1434</c:v>
                </c:pt>
                <c:pt idx="226">
                  <c:v>1435</c:v>
                </c:pt>
                <c:pt idx="227">
                  <c:v>1436</c:v>
                </c:pt>
                <c:pt idx="228">
                  <c:v>1437</c:v>
                </c:pt>
                <c:pt idx="229">
                  <c:v>1438</c:v>
                </c:pt>
                <c:pt idx="230">
                  <c:v>1439</c:v>
                </c:pt>
                <c:pt idx="231">
                  <c:v>1440</c:v>
                </c:pt>
                <c:pt idx="232">
                  <c:v>1441</c:v>
                </c:pt>
                <c:pt idx="233">
                  <c:v>1442</c:v>
                </c:pt>
                <c:pt idx="234">
                  <c:v>1443</c:v>
                </c:pt>
                <c:pt idx="235">
                  <c:v>1444</c:v>
                </c:pt>
                <c:pt idx="236">
                  <c:v>1445</c:v>
                </c:pt>
                <c:pt idx="237">
                  <c:v>1446</c:v>
                </c:pt>
                <c:pt idx="238">
                  <c:v>1447</c:v>
                </c:pt>
                <c:pt idx="239">
                  <c:v>1448</c:v>
                </c:pt>
                <c:pt idx="240">
                  <c:v>1449</c:v>
                </c:pt>
              </c:numCache>
            </c:numRef>
          </c:xVal>
          <c:yVal>
            <c:numRef>
              <c:f>Graph!$E$1211:$E$1449</c:f>
              <c:numCache>
                <c:formatCode>General</c:formatCode>
                <c:ptCount val="239"/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38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59-41CF-BA1B-EC3D55F6F966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Graph!$A$1210:$A$1450</c:f>
              <c:numCache>
                <c:formatCode>General</c:formatCode>
                <c:ptCount val="241"/>
                <c:pt idx="0">
                  <c:v>1209</c:v>
                </c:pt>
                <c:pt idx="1">
                  <c:v>1210</c:v>
                </c:pt>
                <c:pt idx="2">
                  <c:v>1211</c:v>
                </c:pt>
                <c:pt idx="3">
                  <c:v>1212</c:v>
                </c:pt>
                <c:pt idx="4">
                  <c:v>1213</c:v>
                </c:pt>
                <c:pt idx="5">
                  <c:v>1214</c:v>
                </c:pt>
                <c:pt idx="6">
                  <c:v>1215</c:v>
                </c:pt>
                <c:pt idx="7">
                  <c:v>1216</c:v>
                </c:pt>
                <c:pt idx="8">
                  <c:v>1217</c:v>
                </c:pt>
                <c:pt idx="9">
                  <c:v>1218</c:v>
                </c:pt>
                <c:pt idx="10">
                  <c:v>1219</c:v>
                </c:pt>
                <c:pt idx="11">
                  <c:v>1220</c:v>
                </c:pt>
                <c:pt idx="12">
                  <c:v>1221</c:v>
                </c:pt>
                <c:pt idx="13">
                  <c:v>1222</c:v>
                </c:pt>
                <c:pt idx="14">
                  <c:v>1223</c:v>
                </c:pt>
                <c:pt idx="15">
                  <c:v>1224</c:v>
                </c:pt>
                <c:pt idx="16">
                  <c:v>1225</c:v>
                </c:pt>
                <c:pt idx="17">
                  <c:v>1226</c:v>
                </c:pt>
                <c:pt idx="18">
                  <c:v>1227</c:v>
                </c:pt>
                <c:pt idx="19">
                  <c:v>1228</c:v>
                </c:pt>
                <c:pt idx="20">
                  <c:v>1229</c:v>
                </c:pt>
                <c:pt idx="21">
                  <c:v>1230</c:v>
                </c:pt>
                <c:pt idx="22">
                  <c:v>1231</c:v>
                </c:pt>
                <c:pt idx="23">
                  <c:v>1232</c:v>
                </c:pt>
                <c:pt idx="24">
                  <c:v>1233</c:v>
                </c:pt>
                <c:pt idx="25">
                  <c:v>1234</c:v>
                </c:pt>
                <c:pt idx="26">
                  <c:v>1235</c:v>
                </c:pt>
                <c:pt idx="27">
                  <c:v>1236</c:v>
                </c:pt>
                <c:pt idx="28">
                  <c:v>1237</c:v>
                </c:pt>
                <c:pt idx="29">
                  <c:v>1238</c:v>
                </c:pt>
                <c:pt idx="30">
                  <c:v>1239</c:v>
                </c:pt>
                <c:pt idx="31">
                  <c:v>1240</c:v>
                </c:pt>
                <c:pt idx="32">
                  <c:v>1241</c:v>
                </c:pt>
                <c:pt idx="33">
                  <c:v>1242</c:v>
                </c:pt>
                <c:pt idx="34">
                  <c:v>1243</c:v>
                </c:pt>
                <c:pt idx="35">
                  <c:v>1244</c:v>
                </c:pt>
                <c:pt idx="36">
                  <c:v>1245</c:v>
                </c:pt>
                <c:pt idx="37">
                  <c:v>1246</c:v>
                </c:pt>
                <c:pt idx="38">
                  <c:v>1247</c:v>
                </c:pt>
                <c:pt idx="39">
                  <c:v>1248</c:v>
                </c:pt>
                <c:pt idx="40">
                  <c:v>1249</c:v>
                </c:pt>
                <c:pt idx="41">
                  <c:v>1250</c:v>
                </c:pt>
                <c:pt idx="42">
                  <c:v>1251</c:v>
                </c:pt>
                <c:pt idx="43">
                  <c:v>1252</c:v>
                </c:pt>
                <c:pt idx="44">
                  <c:v>1253</c:v>
                </c:pt>
                <c:pt idx="45">
                  <c:v>1254</c:v>
                </c:pt>
                <c:pt idx="46">
                  <c:v>1255</c:v>
                </c:pt>
                <c:pt idx="47">
                  <c:v>1256</c:v>
                </c:pt>
                <c:pt idx="48">
                  <c:v>1257</c:v>
                </c:pt>
                <c:pt idx="49">
                  <c:v>1258</c:v>
                </c:pt>
                <c:pt idx="50">
                  <c:v>1259</c:v>
                </c:pt>
                <c:pt idx="51">
                  <c:v>1260</c:v>
                </c:pt>
                <c:pt idx="52">
                  <c:v>1261</c:v>
                </c:pt>
                <c:pt idx="53">
                  <c:v>1262</c:v>
                </c:pt>
                <c:pt idx="54">
                  <c:v>1263</c:v>
                </c:pt>
                <c:pt idx="55">
                  <c:v>1264</c:v>
                </c:pt>
                <c:pt idx="56">
                  <c:v>1265</c:v>
                </c:pt>
                <c:pt idx="57">
                  <c:v>1266</c:v>
                </c:pt>
                <c:pt idx="58">
                  <c:v>1267</c:v>
                </c:pt>
                <c:pt idx="59">
                  <c:v>1268</c:v>
                </c:pt>
                <c:pt idx="60">
                  <c:v>1269</c:v>
                </c:pt>
                <c:pt idx="61">
                  <c:v>1270</c:v>
                </c:pt>
                <c:pt idx="62">
                  <c:v>1271</c:v>
                </c:pt>
                <c:pt idx="63">
                  <c:v>1272</c:v>
                </c:pt>
                <c:pt idx="64">
                  <c:v>1273</c:v>
                </c:pt>
                <c:pt idx="65">
                  <c:v>1274</c:v>
                </c:pt>
                <c:pt idx="66">
                  <c:v>1275</c:v>
                </c:pt>
                <c:pt idx="67">
                  <c:v>1276</c:v>
                </c:pt>
                <c:pt idx="68">
                  <c:v>1277</c:v>
                </c:pt>
                <c:pt idx="69">
                  <c:v>1278</c:v>
                </c:pt>
                <c:pt idx="70">
                  <c:v>1279</c:v>
                </c:pt>
                <c:pt idx="71">
                  <c:v>1280</c:v>
                </c:pt>
                <c:pt idx="72">
                  <c:v>1281</c:v>
                </c:pt>
                <c:pt idx="73">
                  <c:v>1282</c:v>
                </c:pt>
                <c:pt idx="74">
                  <c:v>1283</c:v>
                </c:pt>
                <c:pt idx="75">
                  <c:v>1284</c:v>
                </c:pt>
                <c:pt idx="76">
                  <c:v>1285</c:v>
                </c:pt>
                <c:pt idx="77">
                  <c:v>1286</c:v>
                </c:pt>
                <c:pt idx="78">
                  <c:v>1287</c:v>
                </c:pt>
                <c:pt idx="79">
                  <c:v>1288</c:v>
                </c:pt>
                <c:pt idx="80">
                  <c:v>1289</c:v>
                </c:pt>
                <c:pt idx="81">
                  <c:v>1290</c:v>
                </c:pt>
                <c:pt idx="82">
                  <c:v>1291</c:v>
                </c:pt>
                <c:pt idx="83">
                  <c:v>1292</c:v>
                </c:pt>
                <c:pt idx="84">
                  <c:v>1293</c:v>
                </c:pt>
                <c:pt idx="85">
                  <c:v>1294</c:v>
                </c:pt>
                <c:pt idx="86">
                  <c:v>1295</c:v>
                </c:pt>
                <c:pt idx="87">
                  <c:v>1296</c:v>
                </c:pt>
                <c:pt idx="88">
                  <c:v>1297</c:v>
                </c:pt>
                <c:pt idx="89">
                  <c:v>1298</c:v>
                </c:pt>
                <c:pt idx="90">
                  <c:v>1299</c:v>
                </c:pt>
                <c:pt idx="91">
                  <c:v>1300</c:v>
                </c:pt>
                <c:pt idx="92">
                  <c:v>1301</c:v>
                </c:pt>
                <c:pt idx="93">
                  <c:v>1302</c:v>
                </c:pt>
                <c:pt idx="94">
                  <c:v>1303</c:v>
                </c:pt>
                <c:pt idx="95">
                  <c:v>1304</c:v>
                </c:pt>
                <c:pt idx="96">
                  <c:v>1305</c:v>
                </c:pt>
                <c:pt idx="97">
                  <c:v>1306</c:v>
                </c:pt>
                <c:pt idx="98">
                  <c:v>1307</c:v>
                </c:pt>
                <c:pt idx="99">
                  <c:v>1308</c:v>
                </c:pt>
                <c:pt idx="100">
                  <c:v>1309</c:v>
                </c:pt>
                <c:pt idx="101">
                  <c:v>1310</c:v>
                </c:pt>
                <c:pt idx="102">
                  <c:v>1311</c:v>
                </c:pt>
                <c:pt idx="103">
                  <c:v>1312</c:v>
                </c:pt>
                <c:pt idx="104">
                  <c:v>1313</c:v>
                </c:pt>
                <c:pt idx="105">
                  <c:v>1314</c:v>
                </c:pt>
                <c:pt idx="106">
                  <c:v>1315</c:v>
                </c:pt>
                <c:pt idx="107">
                  <c:v>1316</c:v>
                </c:pt>
                <c:pt idx="108">
                  <c:v>1317</c:v>
                </c:pt>
                <c:pt idx="109">
                  <c:v>1318</c:v>
                </c:pt>
                <c:pt idx="110">
                  <c:v>1319</c:v>
                </c:pt>
                <c:pt idx="111">
                  <c:v>1320</c:v>
                </c:pt>
                <c:pt idx="112">
                  <c:v>1321</c:v>
                </c:pt>
                <c:pt idx="113">
                  <c:v>1322</c:v>
                </c:pt>
                <c:pt idx="114">
                  <c:v>1323</c:v>
                </c:pt>
                <c:pt idx="115">
                  <c:v>1324</c:v>
                </c:pt>
                <c:pt idx="116">
                  <c:v>1325</c:v>
                </c:pt>
                <c:pt idx="117">
                  <c:v>1326</c:v>
                </c:pt>
                <c:pt idx="118">
                  <c:v>1327</c:v>
                </c:pt>
                <c:pt idx="119">
                  <c:v>1328</c:v>
                </c:pt>
                <c:pt idx="120">
                  <c:v>1329</c:v>
                </c:pt>
                <c:pt idx="121">
                  <c:v>1330</c:v>
                </c:pt>
                <c:pt idx="122">
                  <c:v>1331</c:v>
                </c:pt>
                <c:pt idx="123">
                  <c:v>1332</c:v>
                </c:pt>
                <c:pt idx="124">
                  <c:v>1333</c:v>
                </c:pt>
                <c:pt idx="125">
                  <c:v>1334</c:v>
                </c:pt>
                <c:pt idx="126">
                  <c:v>1335</c:v>
                </c:pt>
                <c:pt idx="127">
                  <c:v>1336</c:v>
                </c:pt>
                <c:pt idx="128">
                  <c:v>1337</c:v>
                </c:pt>
                <c:pt idx="129">
                  <c:v>1338</c:v>
                </c:pt>
                <c:pt idx="130">
                  <c:v>1339</c:v>
                </c:pt>
                <c:pt idx="131">
                  <c:v>1340</c:v>
                </c:pt>
                <c:pt idx="132">
                  <c:v>1341</c:v>
                </c:pt>
                <c:pt idx="133">
                  <c:v>1342</c:v>
                </c:pt>
                <c:pt idx="134">
                  <c:v>1343</c:v>
                </c:pt>
                <c:pt idx="135">
                  <c:v>1344</c:v>
                </c:pt>
                <c:pt idx="136">
                  <c:v>1345</c:v>
                </c:pt>
                <c:pt idx="137">
                  <c:v>1346</c:v>
                </c:pt>
                <c:pt idx="138">
                  <c:v>1347</c:v>
                </c:pt>
                <c:pt idx="139">
                  <c:v>1348</c:v>
                </c:pt>
                <c:pt idx="140">
                  <c:v>1349</c:v>
                </c:pt>
                <c:pt idx="141">
                  <c:v>1350</c:v>
                </c:pt>
                <c:pt idx="142">
                  <c:v>1351</c:v>
                </c:pt>
                <c:pt idx="143">
                  <c:v>1352</c:v>
                </c:pt>
                <c:pt idx="144">
                  <c:v>1353</c:v>
                </c:pt>
                <c:pt idx="145">
                  <c:v>1354</c:v>
                </c:pt>
                <c:pt idx="146">
                  <c:v>1355</c:v>
                </c:pt>
                <c:pt idx="147">
                  <c:v>1356</c:v>
                </c:pt>
                <c:pt idx="148">
                  <c:v>1357</c:v>
                </c:pt>
                <c:pt idx="149">
                  <c:v>1358</c:v>
                </c:pt>
                <c:pt idx="150">
                  <c:v>1359</c:v>
                </c:pt>
                <c:pt idx="151">
                  <c:v>1360</c:v>
                </c:pt>
                <c:pt idx="152">
                  <c:v>1361</c:v>
                </c:pt>
                <c:pt idx="153">
                  <c:v>1362</c:v>
                </c:pt>
                <c:pt idx="154">
                  <c:v>1363</c:v>
                </c:pt>
                <c:pt idx="155">
                  <c:v>1364</c:v>
                </c:pt>
                <c:pt idx="156">
                  <c:v>1365</c:v>
                </c:pt>
                <c:pt idx="157">
                  <c:v>1366</c:v>
                </c:pt>
                <c:pt idx="158">
                  <c:v>1367</c:v>
                </c:pt>
                <c:pt idx="159">
                  <c:v>1368</c:v>
                </c:pt>
                <c:pt idx="160">
                  <c:v>1369</c:v>
                </c:pt>
                <c:pt idx="161">
                  <c:v>1370</c:v>
                </c:pt>
                <c:pt idx="162">
                  <c:v>1371</c:v>
                </c:pt>
                <c:pt idx="163">
                  <c:v>1372</c:v>
                </c:pt>
                <c:pt idx="164">
                  <c:v>1373</c:v>
                </c:pt>
                <c:pt idx="165">
                  <c:v>1374</c:v>
                </c:pt>
                <c:pt idx="166">
                  <c:v>1375</c:v>
                </c:pt>
                <c:pt idx="167">
                  <c:v>1376</c:v>
                </c:pt>
                <c:pt idx="168">
                  <c:v>1377</c:v>
                </c:pt>
                <c:pt idx="169">
                  <c:v>1378</c:v>
                </c:pt>
                <c:pt idx="170">
                  <c:v>1379</c:v>
                </c:pt>
                <c:pt idx="171">
                  <c:v>1380</c:v>
                </c:pt>
                <c:pt idx="172">
                  <c:v>1381</c:v>
                </c:pt>
                <c:pt idx="173">
                  <c:v>1382</c:v>
                </c:pt>
                <c:pt idx="174">
                  <c:v>1383</c:v>
                </c:pt>
                <c:pt idx="175">
                  <c:v>1384</c:v>
                </c:pt>
                <c:pt idx="176">
                  <c:v>1385</c:v>
                </c:pt>
                <c:pt idx="177">
                  <c:v>1386</c:v>
                </c:pt>
                <c:pt idx="178">
                  <c:v>1387</c:v>
                </c:pt>
                <c:pt idx="179">
                  <c:v>1388</c:v>
                </c:pt>
                <c:pt idx="180">
                  <c:v>1389</c:v>
                </c:pt>
                <c:pt idx="181">
                  <c:v>1390</c:v>
                </c:pt>
                <c:pt idx="182">
                  <c:v>1391</c:v>
                </c:pt>
                <c:pt idx="183">
                  <c:v>1392</c:v>
                </c:pt>
                <c:pt idx="184">
                  <c:v>1393</c:v>
                </c:pt>
                <c:pt idx="185">
                  <c:v>1394</c:v>
                </c:pt>
                <c:pt idx="186">
                  <c:v>1395</c:v>
                </c:pt>
                <c:pt idx="187">
                  <c:v>1396</c:v>
                </c:pt>
                <c:pt idx="188">
                  <c:v>1397</c:v>
                </c:pt>
                <c:pt idx="189">
                  <c:v>1398</c:v>
                </c:pt>
                <c:pt idx="190">
                  <c:v>1399</c:v>
                </c:pt>
                <c:pt idx="191">
                  <c:v>1400</c:v>
                </c:pt>
                <c:pt idx="192">
                  <c:v>1401</c:v>
                </c:pt>
                <c:pt idx="193">
                  <c:v>1402</c:v>
                </c:pt>
                <c:pt idx="194">
                  <c:v>1403</c:v>
                </c:pt>
                <c:pt idx="195">
                  <c:v>1404</c:v>
                </c:pt>
                <c:pt idx="196">
                  <c:v>1405</c:v>
                </c:pt>
                <c:pt idx="197">
                  <c:v>1406</c:v>
                </c:pt>
                <c:pt idx="198">
                  <c:v>1407</c:v>
                </c:pt>
                <c:pt idx="199">
                  <c:v>1408</c:v>
                </c:pt>
                <c:pt idx="200">
                  <c:v>1409</c:v>
                </c:pt>
                <c:pt idx="201">
                  <c:v>1410</c:v>
                </c:pt>
                <c:pt idx="202">
                  <c:v>1411</c:v>
                </c:pt>
                <c:pt idx="203">
                  <c:v>1412</c:v>
                </c:pt>
                <c:pt idx="204">
                  <c:v>1413</c:v>
                </c:pt>
                <c:pt idx="205">
                  <c:v>1414</c:v>
                </c:pt>
                <c:pt idx="206">
                  <c:v>1415</c:v>
                </c:pt>
                <c:pt idx="207">
                  <c:v>1416</c:v>
                </c:pt>
                <c:pt idx="208">
                  <c:v>1417</c:v>
                </c:pt>
                <c:pt idx="209">
                  <c:v>1418</c:v>
                </c:pt>
                <c:pt idx="210">
                  <c:v>1419</c:v>
                </c:pt>
                <c:pt idx="211">
                  <c:v>1420</c:v>
                </c:pt>
                <c:pt idx="212">
                  <c:v>1421</c:v>
                </c:pt>
                <c:pt idx="213">
                  <c:v>1422</c:v>
                </c:pt>
                <c:pt idx="214">
                  <c:v>1423</c:v>
                </c:pt>
                <c:pt idx="215">
                  <c:v>1424</c:v>
                </c:pt>
                <c:pt idx="216">
                  <c:v>1425</c:v>
                </c:pt>
                <c:pt idx="217">
                  <c:v>1426</c:v>
                </c:pt>
                <c:pt idx="218">
                  <c:v>1427</c:v>
                </c:pt>
                <c:pt idx="219">
                  <c:v>1428</c:v>
                </c:pt>
                <c:pt idx="220">
                  <c:v>1429</c:v>
                </c:pt>
                <c:pt idx="221">
                  <c:v>1430</c:v>
                </c:pt>
                <c:pt idx="222">
                  <c:v>1431</c:v>
                </c:pt>
                <c:pt idx="223">
                  <c:v>1432</c:v>
                </c:pt>
                <c:pt idx="224">
                  <c:v>1433</c:v>
                </c:pt>
                <c:pt idx="225">
                  <c:v>1434</c:v>
                </c:pt>
                <c:pt idx="226">
                  <c:v>1435</c:v>
                </c:pt>
                <c:pt idx="227">
                  <c:v>1436</c:v>
                </c:pt>
                <c:pt idx="228">
                  <c:v>1437</c:v>
                </c:pt>
                <c:pt idx="229">
                  <c:v>1438</c:v>
                </c:pt>
                <c:pt idx="230">
                  <c:v>1439</c:v>
                </c:pt>
                <c:pt idx="231">
                  <c:v>1440</c:v>
                </c:pt>
                <c:pt idx="232">
                  <c:v>1441</c:v>
                </c:pt>
                <c:pt idx="233">
                  <c:v>1442</c:v>
                </c:pt>
                <c:pt idx="234">
                  <c:v>1443</c:v>
                </c:pt>
                <c:pt idx="235">
                  <c:v>1444</c:v>
                </c:pt>
                <c:pt idx="236">
                  <c:v>1445</c:v>
                </c:pt>
                <c:pt idx="237">
                  <c:v>1446</c:v>
                </c:pt>
                <c:pt idx="238">
                  <c:v>1447</c:v>
                </c:pt>
                <c:pt idx="239">
                  <c:v>1448</c:v>
                </c:pt>
                <c:pt idx="240">
                  <c:v>1449</c:v>
                </c:pt>
              </c:numCache>
            </c:numRef>
          </c:xVal>
          <c:yVal>
            <c:numRef>
              <c:f>Graph!$G$1211:$G$1449</c:f>
              <c:numCache>
                <c:formatCode>General</c:formatCode>
                <c:ptCount val="23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259-41CF-BA1B-EC3D55F6F966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Graph!$A$1210:$A$1450</c:f>
              <c:numCache>
                <c:formatCode>General</c:formatCode>
                <c:ptCount val="241"/>
                <c:pt idx="0">
                  <c:v>1209</c:v>
                </c:pt>
                <c:pt idx="1">
                  <c:v>1210</c:v>
                </c:pt>
                <c:pt idx="2">
                  <c:v>1211</c:v>
                </c:pt>
                <c:pt idx="3">
                  <c:v>1212</c:v>
                </c:pt>
                <c:pt idx="4">
                  <c:v>1213</c:v>
                </c:pt>
                <c:pt idx="5">
                  <c:v>1214</c:v>
                </c:pt>
                <c:pt idx="6">
                  <c:v>1215</c:v>
                </c:pt>
                <c:pt idx="7">
                  <c:v>1216</c:v>
                </c:pt>
                <c:pt idx="8">
                  <c:v>1217</c:v>
                </c:pt>
                <c:pt idx="9">
                  <c:v>1218</c:v>
                </c:pt>
                <c:pt idx="10">
                  <c:v>1219</c:v>
                </c:pt>
                <c:pt idx="11">
                  <c:v>1220</c:v>
                </c:pt>
                <c:pt idx="12">
                  <c:v>1221</c:v>
                </c:pt>
                <c:pt idx="13">
                  <c:v>1222</c:v>
                </c:pt>
                <c:pt idx="14">
                  <c:v>1223</c:v>
                </c:pt>
                <c:pt idx="15">
                  <c:v>1224</c:v>
                </c:pt>
                <c:pt idx="16">
                  <c:v>1225</c:v>
                </c:pt>
                <c:pt idx="17">
                  <c:v>1226</c:v>
                </c:pt>
                <c:pt idx="18">
                  <c:v>1227</c:v>
                </c:pt>
                <c:pt idx="19">
                  <c:v>1228</c:v>
                </c:pt>
                <c:pt idx="20">
                  <c:v>1229</c:v>
                </c:pt>
                <c:pt idx="21">
                  <c:v>1230</c:v>
                </c:pt>
                <c:pt idx="22">
                  <c:v>1231</c:v>
                </c:pt>
                <c:pt idx="23">
                  <c:v>1232</c:v>
                </c:pt>
                <c:pt idx="24">
                  <c:v>1233</c:v>
                </c:pt>
                <c:pt idx="25">
                  <c:v>1234</c:v>
                </c:pt>
                <c:pt idx="26">
                  <c:v>1235</c:v>
                </c:pt>
                <c:pt idx="27">
                  <c:v>1236</c:v>
                </c:pt>
                <c:pt idx="28">
                  <c:v>1237</c:v>
                </c:pt>
                <c:pt idx="29">
                  <c:v>1238</c:v>
                </c:pt>
                <c:pt idx="30">
                  <c:v>1239</c:v>
                </c:pt>
                <c:pt idx="31">
                  <c:v>1240</c:v>
                </c:pt>
                <c:pt idx="32">
                  <c:v>1241</c:v>
                </c:pt>
                <c:pt idx="33">
                  <c:v>1242</c:v>
                </c:pt>
                <c:pt idx="34">
                  <c:v>1243</c:v>
                </c:pt>
                <c:pt idx="35">
                  <c:v>1244</c:v>
                </c:pt>
                <c:pt idx="36">
                  <c:v>1245</c:v>
                </c:pt>
                <c:pt idx="37">
                  <c:v>1246</c:v>
                </c:pt>
                <c:pt idx="38">
                  <c:v>1247</c:v>
                </c:pt>
                <c:pt idx="39">
                  <c:v>1248</c:v>
                </c:pt>
                <c:pt idx="40">
                  <c:v>1249</c:v>
                </c:pt>
                <c:pt idx="41">
                  <c:v>1250</c:v>
                </c:pt>
                <c:pt idx="42">
                  <c:v>1251</c:v>
                </c:pt>
                <c:pt idx="43">
                  <c:v>1252</c:v>
                </c:pt>
                <c:pt idx="44">
                  <c:v>1253</c:v>
                </c:pt>
                <c:pt idx="45">
                  <c:v>1254</c:v>
                </c:pt>
                <c:pt idx="46">
                  <c:v>1255</c:v>
                </c:pt>
                <c:pt idx="47">
                  <c:v>1256</c:v>
                </c:pt>
                <c:pt idx="48">
                  <c:v>1257</c:v>
                </c:pt>
                <c:pt idx="49">
                  <c:v>1258</c:v>
                </c:pt>
                <c:pt idx="50">
                  <c:v>1259</c:v>
                </c:pt>
                <c:pt idx="51">
                  <c:v>1260</c:v>
                </c:pt>
                <c:pt idx="52">
                  <c:v>1261</c:v>
                </c:pt>
                <c:pt idx="53">
                  <c:v>1262</c:v>
                </c:pt>
                <c:pt idx="54">
                  <c:v>1263</c:v>
                </c:pt>
                <c:pt idx="55">
                  <c:v>1264</c:v>
                </c:pt>
                <c:pt idx="56">
                  <c:v>1265</c:v>
                </c:pt>
                <c:pt idx="57">
                  <c:v>1266</c:v>
                </c:pt>
                <c:pt idx="58">
                  <c:v>1267</c:v>
                </c:pt>
                <c:pt idx="59">
                  <c:v>1268</c:v>
                </c:pt>
                <c:pt idx="60">
                  <c:v>1269</c:v>
                </c:pt>
                <c:pt idx="61">
                  <c:v>1270</c:v>
                </c:pt>
                <c:pt idx="62">
                  <c:v>1271</c:v>
                </c:pt>
                <c:pt idx="63">
                  <c:v>1272</c:v>
                </c:pt>
                <c:pt idx="64">
                  <c:v>1273</c:v>
                </c:pt>
                <c:pt idx="65">
                  <c:v>1274</c:v>
                </c:pt>
                <c:pt idx="66">
                  <c:v>1275</c:v>
                </c:pt>
                <c:pt idx="67">
                  <c:v>1276</c:v>
                </c:pt>
                <c:pt idx="68">
                  <c:v>1277</c:v>
                </c:pt>
                <c:pt idx="69">
                  <c:v>1278</c:v>
                </c:pt>
                <c:pt idx="70">
                  <c:v>1279</c:v>
                </c:pt>
                <c:pt idx="71">
                  <c:v>1280</c:v>
                </c:pt>
                <c:pt idx="72">
                  <c:v>1281</c:v>
                </c:pt>
                <c:pt idx="73">
                  <c:v>1282</c:v>
                </c:pt>
                <c:pt idx="74">
                  <c:v>1283</c:v>
                </c:pt>
                <c:pt idx="75">
                  <c:v>1284</c:v>
                </c:pt>
                <c:pt idx="76">
                  <c:v>1285</c:v>
                </c:pt>
                <c:pt idx="77">
                  <c:v>1286</c:v>
                </c:pt>
                <c:pt idx="78">
                  <c:v>1287</c:v>
                </c:pt>
                <c:pt idx="79">
                  <c:v>1288</c:v>
                </c:pt>
                <c:pt idx="80">
                  <c:v>1289</c:v>
                </c:pt>
                <c:pt idx="81">
                  <c:v>1290</c:v>
                </c:pt>
                <c:pt idx="82">
                  <c:v>1291</c:v>
                </c:pt>
                <c:pt idx="83">
                  <c:v>1292</c:v>
                </c:pt>
                <c:pt idx="84">
                  <c:v>1293</c:v>
                </c:pt>
                <c:pt idx="85">
                  <c:v>1294</c:v>
                </c:pt>
                <c:pt idx="86">
                  <c:v>1295</c:v>
                </c:pt>
                <c:pt idx="87">
                  <c:v>1296</c:v>
                </c:pt>
                <c:pt idx="88">
                  <c:v>1297</c:v>
                </c:pt>
                <c:pt idx="89">
                  <c:v>1298</c:v>
                </c:pt>
                <c:pt idx="90">
                  <c:v>1299</c:v>
                </c:pt>
                <c:pt idx="91">
                  <c:v>1300</c:v>
                </c:pt>
                <c:pt idx="92">
                  <c:v>1301</c:v>
                </c:pt>
                <c:pt idx="93">
                  <c:v>1302</c:v>
                </c:pt>
                <c:pt idx="94">
                  <c:v>1303</c:v>
                </c:pt>
                <c:pt idx="95">
                  <c:v>1304</c:v>
                </c:pt>
                <c:pt idx="96">
                  <c:v>1305</c:v>
                </c:pt>
                <c:pt idx="97">
                  <c:v>1306</c:v>
                </c:pt>
                <c:pt idx="98">
                  <c:v>1307</c:v>
                </c:pt>
                <c:pt idx="99">
                  <c:v>1308</c:v>
                </c:pt>
                <c:pt idx="100">
                  <c:v>1309</c:v>
                </c:pt>
                <c:pt idx="101">
                  <c:v>1310</c:v>
                </c:pt>
                <c:pt idx="102">
                  <c:v>1311</c:v>
                </c:pt>
                <c:pt idx="103">
                  <c:v>1312</c:v>
                </c:pt>
                <c:pt idx="104">
                  <c:v>1313</c:v>
                </c:pt>
                <c:pt idx="105">
                  <c:v>1314</c:v>
                </c:pt>
                <c:pt idx="106">
                  <c:v>1315</c:v>
                </c:pt>
                <c:pt idx="107">
                  <c:v>1316</c:v>
                </c:pt>
                <c:pt idx="108">
                  <c:v>1317</c:v>
                </c:pt>
                <c:pt idx="109">
                  <c:v>1318</c:v>
                </c:pt>
                <c:pt idx="110">
                  <c:v>1319</c:v>
                </c:pt>
                <c:pt idx="111">
                  <c:v>1320</c:v>
                </c:pt>
                <c:pt idx="112">
                  <c:v>1321</c:v>
                </c:pt>
                <c:pt idx="113">
                  <c:v>1322</c:v>
                </c:pt>
                <c:pt idx="114">
                  <c:v>1323</c:v>
                </c:pt>
                <c:pt idx="115">
                  <c:v>1324</c:v>
                </c:pt>
                <c:pt idx="116">
                  <c:v>1325</c:v>
                </c:pt>
                <c:pt idx="117">
                  <c:v>1326</c:v>
                </c:pt>
                <c:pt idx="118">
                  <c:v>1327</c:v>
                </c:pt>
                <c:pt idx="119">
                  <c:v>1328</c:v>
                </c:pt>
                <c:pt idx="120">
                  <c:v>1329</c:v>
                </c:pt>
                <c:pt idx="121">
                  <c:v>1330</c:v>
                </c:pt>
                <c:pt idx="122">
                  <c:v>1331</c:v>
                </c:pt>
                <c:pt idx="123">
                  <c:v>1332</c:v>
                </c:pt>
                <c:pt idx="124">
                  <c:v>1333</c:v>
                </c:pt>
                <c:pt idx="125">
                  <c:v>1334</c:v>
                </c:pt>
                <c:pt idx="126">
                  <c:v>1335</c:v>
                </c:pt>
                <c:pt idx="127">
                  <c:v>1336</c:v>
                </c:pt>
                <c:pt idx="128">
                  <c:v>1337</c:v>
                </c:pt>
                <c:pt idx="129">
                  <c:v>1338</c:v>
                </c:pt>
                <c:pt idx="130">
                  <c:v>1339</c:v>
                </c:pt>
                <c:pt idx="131">
                  <c:v>1340</c:v>
                </c:pt>
                <c:pt idx="132">
                  <c:v>1341</c:v>
                </c:pt>
                <c:pt idx="133">
                  <c:v>1342</c:v>
                </c:pt>
                <c:pt idx="134">
                  <c:v>1343</c:v>
                </c:pt>
                <c:pt idx="135">
                  <c:v>1344</c:v>
                </c:pt>
                <c:pt idx="136">
                  <c:v>1345</c:v>
                </c:pt>
                <c:pt idx="137">
                  <c:v>1346</c:v>
                </c:pt>
                <c:pt idx="138">
                  <c:v>1347</c:v>
                </c:pt>
                <c:pt idx="139">
                  <c:v>1348</c:v>
                </c:pt>
                <c:pt idx="140">
                  <c:v>1349</c:v>
                </c:pt>
                <c:pt idx="141">
                  <c:v>1350</c:v>
                </c:pt>
                <c:pt idx="142">
                  <c:v>1351</c:v>
                </c:pt>
                <c:pt idx="143">
                  <c:v>1352</c:v>
                </c:pt>
                <c:pt idx="144">
                  <c:v>1353</c:v>
                </c:pt>
                <c:pt idx="145">
                  <c:v>1354</c:v>
                </c:pt>
                <c:pt idx="146">
                  <c:v>1355</c:v>
                </c:pt>
                <c:pt idx="147">
                  <c:v>1356</c:v>
                </c:pt>
                <c:pt idx="148">
                  <c:v>1357</c:v>
                </c:pt>
                <c:pt idx="149">
                  <c:v>1358</c:v>
                </c:pt>
                <c:pt idx="150">
                  <c:v>1359</c:v>
                </c:pt>
                <c:pt idx="151">
                  <c:v>1360</c:v>
                </c:pt>
                <c:pt idx="152">
                  <c:v>1361</c:v>
                </c:pt>
                <c:pt idx="153">
                  <c:v>1362</c:v>
                </c:pt>
                <c:pt idx="154">
                  <c:v>1363</c:v>
                </c:pt>
                <c:pt idx="155">
                  <c:v>1364</c:v>
                </c:pt>
                <c:pt idx="156">
                  <c:v>1365</c:v>
                </c:pt>
                <c:pt idx="157">
                  <c:v>1366</c:v>
                </c:pt>
                <c:pt idx="158">
                  <c:v>1367</c:v>
                </c:pt>
                <c:pt idx="159">
                  <c:v>1368</c:v>
                </c:pt>
                <c:pt idx="160">
                  <c:v>1369</c:v>
                </c:pt>
                <c:pt idx="161">
                  <c:v>1370</c:v>
                </c:pt>
                <c:pt idx="162">
                  <c:v>1371</c:v>
                </c:pt>
                <c:pt idx="163">
                  <c:v>1372</c:v>
                </c:pt>
                <c:pt idx="164">
                  <c:v>1373</c:v>
                </c:pt>
                <c:pt idx="165">
                  <c:v>1374</c:v>
                </c:pt>
                <c:pt idx="166">
                  <c:v>1375</c:v>
                </c:pt>
                <c:pt idx="167">
                  <c:v>1376</c:v>
                </c:pt>
                <c:pt idx="168">
                  <c:v>1377</c:v>
                </c:pt>
                <c:pt idx="169">
                  <c:v>1378</c:v>
                </c:pt>
                <c:pt idx="170">
                  <c:v>1379</c:v>
                </c:pt>
                <c:pt idx="171">
                  <c:v>1380</c:v>
                </c:pt>
                <c:pt idx="172">
                  <c:v>1381</c:v>
                </c:pt>
                <c:pt idx="173">
                  <c:v>1382</c:v>
                </c:pt>
                <c:pt idx="174">
                  <c:v>1383</c:v>
                </c:pt>
                <c:pt idx="175">
                  <c:v>1384</c:v>
                </c:pt>
                <c:pt idx="176">
                  <c:v>1385</c:v>
                </c:pt>
                <c:pt idx="177">
                  <c:v>1386</c:v>
                </c:pt>
                <c:pt idx="178">
                  <c:v>1387</c:v>
                </c:pt>
                <c:pt idx="179">
                  <c:v>1388</c:v>
                </c:pt>
                <c:pt idx="180">
                  <c:v>1389</c:v>
                </c:pt>
                <c:pt idx="181">
                  <c:v>1390</c:v>
                </c:pt>
                <c:pt idx="182">
                  <c:v>1391</c:v>
                </c:pt>
                <c:pt idx="183">
                  <c:v>1392</c:v>
                </c:pt>
                <c:pt idx="184">
                  <c:v>1393</c:v>
                </c:pt>
                <c:pt idx="185">
                  <c:v>1394</c:v>
                </c:pt>
                <c:pt idx="186">
                  <c:v>1395</c:v>
                </c:pt>
                <c:pt idx="187">
                  <c:v>1396</c:v>
                </c:pt>
                <c:pt idx="188">
                  <c:v>1397</c:v>
                </c:pt>
                <c:pt idx="189">
                  <c:v>1398</c:v>
                </c:pt>
                <c:pt idx="190">
                  <c:v>1399</c:v>
                </c:pt>
                <c:pt idx="191">
                  <c:v>1400</c:v>
                </c:pt>
                <c:pt idx="192">
                  <c:v>1401</c:v>
                </c:pt>
                <c:pt idx="193">
                  <c:v>1402</c:v>
                </c:pt>
                <c:pt idx="194">
                  <c:v>1403</c:v>
                </c:pt>
                <c:pt idx="195">
                  <c:v>1404</c:v>
                </c:pt>
                <c:pt idx="196">
                  <c:v>1405</c:v>
                </c:pt>
                <c:pt idx="197">
                  <c:v>1406</c:v>
                </c:pt>
                <c:pt idx="198">
                  <c:v>1407</c:v>
                </c:pt>
                <c:pt idx="199">
                  <c:v>1408</c:v>
                </c:pt>
                <c:pt idx="200">
                  <c:v>1409</c:v>
                </c:pt>
                <c:pt idx="201">
                  <c:v>1410</c:v>
                </c:pt>
                <c:pt idx="202">
                  <c:v>1411</c:v>
                </c:pt>
                <c:pt idx="203">
                  <c:v>1412</c:v>
                </c:pt>
                <c:pt idx="204">
                  <c:v>1413</c:v>
                </c:pt>
                <c:pt idx="205">
                  <c:v>1414</c:v>
                </c:pt>
                <c:pt idx="206">
                  <c:v>1415</c:v>
                </c:pt>
                <c:pt idx="207">
                  <c:v>1416</c:v>
                </c:pt>
                <c:pt idx="208">
                  <c:v>1417</c:v>
                </c:pt>
                <c:pt idx="209">
                  <c:v>1418</c:v>
                </c:pt>
                <c:pt idx="210">
                  <c:v>1419</c:v>
                </c:pt>
                <c:pt idx="211">
                  <c:v>1420</c:v>
                </c:pt>
                <c:pt idx="212">
                  <c:v>1421</c:v>
                </c:pt>
                <c:pt idx="213">
                  <c:v>1422</c:v>
                </c:pt>
                <c:pt idx="214">
                  <c:v>1423</c:v>
                </c:pt>
                <c:pt idx="215">
                  <c:v>1424</c:v>
                </c:pt>
                <c:pt idx="216">
                  <c:v>1425</c:v>
                </c:pt>
                <c:pt idx="217">
                  <c:v>1426</c:v>
                </c:pt>
                <c:pt idx="218">
                  <c:v>1427</c:v>
                </c:pt>
                <c:pt idx="219">
                  <c:v>1428</c:v>
                </c:pt>
                <c:pt idx="220">
                  <c:v>1429</c:v>
                </c:pt>
                <c:pt idx="221">
                  <c:v>1430</c:v>
                </c:pt>
                <c:pt idx="222">
                  <c:v>1431</c:v>
                </c:pt>
                <c:pt idx="223">
                  <c:v>1432</c:v>
                </c:pt>
                <c:pt idx="224">
                  <c:v>1433</c:v>
                </c:pt>
                <c:pt idx="225">
                  <c:v>1434</c:v>
                </c:pt>
                <c:pt idx="226">
                  <c:v>1435</c:v>
                </c:pt>
                <c:pt idx="227">
                  <c:v>1436</c:v>
                </c:pt>
                <c:pt idx="228">
                  <c:v>1437</c:v>
                </c:pt>
                <c:pt idx="229">
                  <c:v>1438</c:v>
                </c:pt>
                <c:pt idx="230">
                  <c:v>1439</c:v>
                </c:pt>
                <c:pt idx="231">
                  <c:v>1440</c:v>
                </c:pt>
                <c:pt idx="232">
                  <c:v>1441</c:v>
                </c:pt>
                <c:pt idx="233">
                  <c:v>1442</c:v>
                </c:pt>
                <c:pt idx="234">
                  <c:v>1443</c:v>
                </c:pt>
                <c:pt idx="235">
                  <c:v>1444</c:v>
                </c:pt>
                <c:pt idx="236">
                  <c:v>1445</c:v>
                </c:pt>
                <c:pt idx="237">
                  <c:v>1446</c:v>
                </c:pt>
                <c:pt idx="238">
                  <c:v>1447</c:v>
                </c:pt>
                <c:pt idx="239">
                  <c:v>1448</c:v>
                </c:pt>
                <c:pt idx="240">
                  <c:v>1449</c:v>
                </c:pt>
              </c:numCache>
            </c:numRef>
          </c:xVal>
          <c:yVal>
            <c:numRef>
              <c:f>Graph!$H$1211:$H$1449</c:f>
              <c:numCache>
                <c:formatCode>General</c:formatCode>
                <c:ptCount val="23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259-41CF-BA1B-EC3D55F6F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638543"/>
        <c:axId val="390636623"/>
      </c:scatterChart>
      <c:valAx>
        <c:axId val="390638543"/>
        <c:scaling>
          <c:orientation val="minMax"/>
          <c:max val="1449"/>
          <c:min val="1209"/>
        </c:scaling>
        <c:delete val="0"/>
        <c:axPos val="b"/>
        <c:numFmt formatCode="General" sourceLinked="1"/>
        <c:majorTickMark val="out"/>
        <c:minorTickMark val="none"/>
        <c:tickLblPos val="nextTo"/>
        <c:crossAx val="390636623"/>
        <c:crosses val="autoZero"/>
        <c:crossBetween val="midCat"/>
      </c:valAx>
      <c:valAx>
        <c:axId val="3906366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906385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7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Graph!$A$1452:$A$1668</c:f>
              <c:numCache>
                <c:formatCode>General</c:formatCode>
                <c:ptCount val="217"/>
                <c:pt idx="0">
                  <c:v>1451</c:v>
                </c:pt>
                <c:pt idx="1">
                  <c:v>1452</c:v>
                </c:pt>
                <c:pt idx="2">
                  <c:v>1453</c:v>
                </c:pt>
                <c:pt idx="3">
                  <c:v>1454</c:v>
                </c:pt>
                <c:pt idx="4">
                  <c:v>1455</c:v>
                </c:pt>
                <c:pt idx="5">
                  <c:v>1456</c:v>
                </c:pt>
                <c:pt idx="6">
                  <c:v>1457</c:v>
                </c:pt>
                <c:pt idx="7">
                  <c:v>1458</c:v>
                </c:pt>
                <c:pt idx="8">
                  <c:v>1459</c:v>
                </c:pt>
                <c:pt idx="9">
                  <c:v>1460</c:v>
                </c:pt>
                <c:pt idx="10">
                  <c:v>1461</c:v>
                </c:pt>
                <c:pt idx="11">
                  <c:v>1462</c:v>
                </c:pt>
                <c:pt idx="12">
                  <c:v>1463</c:v>
                </c:pt>
                <c:pt idx="13">
                  <c:v>1464</c:v>
                </c:pt>
                <c:pt idx="14">
                  <c:v>1465</c:v>
                </c:pt>
                <c:pt idx="15">
                  <c:v>1466</c:v>
                </c:pt>
                <c:pt idx="16">
                  <c:v>1467</c:v>
                </c:pt>
                <c:pt idx="17">
                  <c:v>1468</c:v>
                </c:pt>
                <c:pt idx="18">
                  <c:v>1469</c:v>
                </c:pt>
                <c:pt idx="19">
                  <c:v>1470</c:v>
                </c:pt>
                <c:pt idx="20">
                  <c:v>1471</c:v>
                </c:pt>
                <c:pt idx="21">
                  <c:v>1472</c:v>
                </c:pt>
                <c:pt idx="22">
                  <c:v>1473</c:v>
                </c:pt>
                <c:pt idx="23">
                  <c:v>1474</c:v>
                </c:pt>
                <c:pt idx="24">
                  <c:v>1475</c:v>
                </c:pt>
                <c:pt idx="25">
                  <c:v>1476</c:v>
                </c:pt>
                <c:pt idx="26">
                  <c:v>1477</c:v>
                </c:pt>
                <c:pt idx="27">
                  <c:v>1478</c:v>
                </c:pt>
                <c:pt idx="28">
                  <c:v>1479</c:v>
                </c:pt>
                <c:pt idx="29">
                  <c:v>1480</c:v>
                </c:pt>
                <c:pt idx="30">
                  <c:v>1481</c:v>
                </c:pt>
                <c:pt idx="31">
                  <c:v>1482</c:v>
                </c:pt>
                <c:pt idx="32">
                  <c:v>1483</c:v>
                </c:pt>
                <c:pt idx="33">
                  <c:v>1484</c:v>
                </c:pt>
                <c:pt idx="34">
                  <c:v>1485</c:v>
                </c:pt>
                <c:pt idx="35">
                  <c:v>1486</c:v>
                </c:pt>
                <c:pt idx="36">
                  <c:v>1487</c:v>
                </c:pt>
                <c:pt idx="37">
                  <c:v>1488</c:v>
                </c:pt>
                <c:pt idx="38">
                  <c:v>1489</c:v>
                </c:pt>
                <c:pt idx="39">
                  <c:v>1490</c:v>
                </c:pt>
                <c:pt idx="40">
                  <c:v>1491</c:v>
                </c:pt>
                <c:pt idx="41">
                  <c:v>1492</c:v>
                </c:pt>
                <c:pt idx="42">
                  <c:v>1493</c:v>
                </c:pt>
                <c:pt idx="43">
                  <c:v>1494</c:v>
                </c:pt>
                <c:pt idx="44">
                  <c:v>1495</c:v>
                </c:pt>
                <c:pt idx="45">
                  <c:v>1496</c:v>
                </c:pt>
                <c:pt idx="46">
                  <c:v>1497</c:v>
                </c:pt>
                <c:pt idx="47">
                  <c:v>1498</c:v>
                </c:pt>
                <c:pt idx="48">
                  <c:v>1499</c:v>
                </c:pt>
                <c:pt idx="49">
                  <c:v>1500</c:v>
                </c:pt>
                <c:pt idx="50">
                  <c:v>1501</c:v>
                </c:pt>
                <c:pt idx="51">
                  <c:v>1502</c:v>
                </c:pt>
                <c:pt idx="52">
                  <c:v>1503</c:v>
                </c:pt>
                <c:pt idx="53">
                  <c:v>1504</c:v>
                </c:pt>
                <c:pt idx="54">
                  <c:v>1505</c:v>
                </c:pt>
                <c:pt idx="55">
                  <c:v>1506</c:v>
                </c:pt>
                <c:pt idx="56">
                  <c:v>1507</c:v>
                </c:pt>
                <c:pt idx="57">
                  <c:v>1508</c:v>
                </c:pt>
                <c:pt idx="58">
                  <c:v>1509</c:v>
                </c:pt>
                <c:pt idx="59">
                  <c:v>1510</c:v>
                </c:pt>
                <c:pt idx="60">
                  <c:v>1511</c:v>
                </c:pt>
                <c:pt idx="61">
                  <c:v>1512</c:v>
                </c:pt>
                <c:pt idx="62">
                  <c:v>1513</c:v>
                </c:pt>
                <c:pt idx="63">
                  <c:v>1514</c:v>
                </c:pt>
                <c:pt idx="64">
                  <c:v>1515</c:v>
                </c:pt>
                <c:pt idx="65">
                  <c:v>1516</c:v>
                </c:pt>
                <c:pt idx="66">
                  <c:v>1517</c:v>
                </c:pt>
                <c:pt idx="67">
                  <c:v>1518</c:v>
                </c:pt>
                <c:pt idx="68">
                  <c:v>1519</c:v>
                </c:pt>
                <c:pt idx="69">
                  <c:v>1520</c:v>
                </c:pt>
                <c:pt idx="70">
                  <c:v>1521</c:v>
                </c:pt>
                <c:pt idx="71">
                  <c:v>1522</c:v>
                </c:pt>
                <c:pt idx="72">
                  <c:v>1523</c:v>
                </c:pt>
                <c:pt idx="73">
                  <c:v>1524</c:v>
                </c:pt>
                <c:pt idx="74">
                  <c:v>1525</c:v>
                </c:pt>
                <c:pt idx="75">
                  <c:v>1526</c:v>
                </c:pt>
                <c:pt idx="76">
                  <c:v>1527</c:v>
                </c:pt>
                <c:pt idx="77">
                  <c:v>1528</c:v>
                </c:pt>
                <c:pt idx="78">
                  <c:v>1529</c:v>
                </c:pt>
                <c:pt idx="79">
                  <c:v>1530</c:v>
                </c:pt>
                <c:pt idx="80">
                  <c:v>1531</c:v>
                </c:pt>
                <c:pt idx="81">
                  <c:v>1532</c:v>
                </c:pt>
                <c:pt idx="82">
                  <c:v>1533</c:v>
                </c:pt>
                <c:pt idx="83">
                  <c:v>1534</c:v>
                </c:pt>
                <c:pt idx="84">
                  <c:v>1535</c:v>
                </c:pt>
                <c:pt idx="85">
                  <c:v>1536</c:v>
                </c:pt>
                <c:pt idx="86">
                  <c:v>1537</c:v>
                </c:pt>
                <c:pt idx="87">
                  <c:v>1538</c:v>
                </c:pt>
                <c:pt idx="88">
                  <c:v>1539</c:v>
                </c:pt>
                <c:pt idx="89">
                  <c:v>1540</c:v>
                </c:pt>
                <c:pt idx="90">
                  <c:v>1541</c:v>
                </c:pt>
                <c:pt idx="91">
                  <c:v>1542</c:v>
                </c:pt>
                <c:pt idx="92">
                  <c:v>1543</c:v>
                </c:pt>
                <c:pt idx="93">
                  <c:v>1544</c:v>
                </c:pt>
                <c:pt idx="94">
                  <c:v>1545</c:v>
                </c:pt>
                <c:pt idx="95">
                  <c:v>1546</c:v>
                </c:pt>
                <c:pt idx="96">
                  <c:v>1547</c:v>
                </c:pt>
                <c:pt idx="97">
                  <c:v>1548</c:v>
                </c:pt>
                <c:pt idx="98">
                  <c:v>1549</c:v>
                </c:pt>
                <c:pt idx="99">
                  <c:v>1550</c:v>
                </c:pt>
                <c:pt idx="100">
                  <c:v>1551</c:v>
                </c:pt>
                <c:pt idx="101">
                  <c:v>1552</c:v>
                </c:pt>
                <c:pt idx="102">
                  <c:v>1553</c:v>
                </c:pt>
                <c:pt idx="103">
                  <c:v>1554</c:v>
                </c:pt>
                <c:pt idx="104">
                  <c:v>1555</c:v>
                </c:pt>
                <c:pt idx="105">
                  <c:v>1556</c:v>
                </c:pt>
                <c:pt idx="106">
                  <c:v>1557</c:v>
                </c:pt>
                <c:pt idx="107">
                  <c:v>1558</c:v>
                </c:pt>
                <c:pt idx="108">
                  <c:v>1559</c:v>
                </c:pt>
                <c:pt idx="109">
                  <c:v>1560</c:v>
                </c:pt>
                <c:pt idx="110">
                  <c:v>1561</c:v>
                </c:pt>
                <c:pt idx="111">
                  <c:v>1562</c:v>
                </c:pt>
                <c:pt idx="112">
                  <c:v>1563</c:v>
                </c:pt>
                <c:pt idx="113">
                  <c:v>1564</c:v>
                </c:pt>
                <c:pt idx="114">
                  <c:v>1565</c:v>
                </c:pt>
                <c:pt idx="115">
                  <c:v>1566</c:v>
                </c:pt>
                <c:pt idx="116">
                  <c:v>1567</c:v>
                </c:pt>
                <c:pt idx="117">
                  <c:v>1568</c:v>
                </c:pt>
                <c:pt idx="118">
                  <c:v>1569</c:v>
                </c:pt>
                <c:pt idx="119">
                  <c:v>1570</c:v>
                </c:pt>
                <c:pt idx="120">
                  <c:v>1571</c:v>
                </c:pt>
                <c:pt idx="121">
                  <c:v>1572</c:v>
                </c:pt>
                <c:pt idx="122">
                  <c:v>1573</c:v>
                </c:pt>
                <c:pt idx="123">
                  <c:v>1574</c:v>
                </c:pt>
                <c:pt idx="124">
                  <c:v>1575</c:v>
                </c:pt>
                <c:pt idx="125">
                  <c:v>1576</c:v>
                </c:pt>
                <c:pt idx="126">
                  <c:v>1577</c:v>
                </c:pt>
                <c:pt idx="127">
                  <c:v>1578</c:v>
                </c:pt>
                <c:pt idx="128">
                  <c:v>1579</c:v>
                </c:pt>
                <c:pt idx="129">
                  <c:v>1580</c:v>
                </c:pt>
                <c:pt idx="130">
                  <c:v>1581</c:v>
                </c:pt>
                <c:pt idx="131">
                  <c:v>1582</c:v>
                </c:pt>
                <c:pt idx="132">
                  <c:v>1583</c:v>
                </c:pt>
                <c:pt idx="133">
                  <c:v>1584</c:v>
                </c:pt>
                <c:pt idx="134">
                  <c:v>1585</c:v>
                </c:pt>
                <c:pt idx="135">
                  <c:v>1586</c:v>
                </c:pt>
                <c:pt idx="136">
                  <c:v>1587</c:v>
                </c:pt>
                <c:pt idx="137">
                  <c:v>1588</c:v>
                </c:pt>
                <c:pt idx="138">
                  <c:v>1589</c:v>
                </c:pt>
                <c:pt idx="139">
                  <c:v>1590</c:v>
                </c:pt>
                <c:pt idx="140">
                  <c:v>1591</c:v>
                </c:pt>
                <c:pt idx="141">
                  <c:v>1592</c:v>
                </c:pt>
                <c:pt idx="142">
                  <c:v>1593</c:v>
                </c:pt>
                <c:pt idx="143">
                  <c:v>1594</c:v>
                </c:pt>
                <c:pt idx="144">
                  <c:v>1595</c:v>
                </c:pt>
                <c:pt idx="145">
                  <c:v>1596</c:v>
                </c:pt>
                <c:pt idx="146">
                  <c:v>1597</c:v>
                </c:pt>
                <c:pt idx="147">
                  <c:v>1598</c:v>
                </c:pt>
                <c:pt idx="148">
                  <c:v>1599</c:v>
                </c:pt>
                <c:pt idx="149">
                  <c:v>1600</c:v>
                </c:pt>
                <c:pt idx="150">
                  <c:v>1601</c:v>
                </c:pt>
                <c:pt idx="151">
                  <c:v>1602</c:v>
                </c:pt>
                <c:pt idx="152">
                  <c:v>1603</c:v>
                </c:pt>
                <c:pt idx="153">
                  <c:v>1604</c:v>
                </c:pt>
                <c:pt idx="154">
                  <c:v>1605</c:v>
                </c:pt>
                <c:pt idx="155">
                  <c:v>1606</c:v>
                </c:pt>
                <c:pt idx="156">
                  <c:v>1607</c:v>
                </c:pt>
                <c:pt idx="157">
                  <c:v>1608</c:v>
                </c:pt>
                <c:pt idx="158">
                  <c:v>1609</c:v>
                </c:pt>
                <c:pt idx="159">
                  <c:v>1610</c:v>
                </c:pt>
                <c:pt idx="160">
                  <c:v>1611</c:v>
                </c:pt>
                <c:pt idx="161">
                  <c:v>1612</c:v>
                </c:pt>
                <c:pt idx="162">
                  <c:v>1613</c:v>
                </c:pt>
                <c:pt idx="163">
                  <c:v>1614</c:v>
                </c:pt>
                <c:pt idx="164">
                  <c:v>1615</c:v>
                </c:pt>
                <c:pt idx="165">
                  <c:v>1616</c:v>
                </c:pt>
                <c:pt idx="166">
                  <c:v>1617</c:v>
                </c:pt>
                <c:pt idx="167">
                  <c:v>1618</c:v>
                </c:pt>
                <c:pt idx="168">
                  <c:v>1619</c:v>
                </c:pt>
                <c:pt idx="169">
                  <c:v>1620</c:v>
                </c:pt>
                <c:pt idx="170">
                  <c:v>1621</c:v>
                </c:pt>
                <c:pt idx="171">
                  <c:v>1622</c:v>
                </c:pt>
                <c:pt idx="172">
                  <c:v>1623</c:v>
                </c:pt>
                <c:pt idx="173">
                  <c:v>1624</c:v>
                </c:pt>
                <c:pt idx="174">
                  <c:v>1625</c:v>
                </c:pt>
                <c:pt idx="175">
                  <c:v>1626</c:v>
                </c:pt>
                <c:pt idx="176">
                  <c:v>1627</c:v>
                </c:pt>
                <c:pt idx="177">
                  <c:v>1628</c:v>
                </c:pt>
                <c:pt idx="178">
                  <c:v>1629</c:v>
                </c:pt>
                <c:pt idx="179">
                  <c:v>1630</c:v>
                </c:pt>
                <c:pt idx="180">
                  <c:v>1631</c:v>
                </c:pt>
                <c:pt idx="181">
                  <c:v>1632</c:v>
                </c:pt>
                <c:pt idx="182">
                  <c:v>1633</c:v>
                </c:pt>
                <c:pt idx="183">
                  <c:v>1634</c:v>
                </c:pt>
                <c:pt idx="184">
                  <c:v>1635</c:v>
                </c:pt>
                <c:pt idx="185">
                  <c:v>1636</c:v>
                </c:pt>
                <c:pt idx="186">
                  <c:v>1637</c:v>
                </c:pt>
                <c:pt idx="187">
                  <c:v>1638</c:v>
                </c:pt>
                <c:pt idx="188">
                  <c:v>1639</c:v>
                </c:pt>
                <c:pt idx="189">
                  <c:v>1640</c:v>
                </c:pt>
                <c:pt idx="190">
                  <c:v>1641</c:v>
                </c:pt>
                <c:pt idx="191">
                  <c:v>1642</c:v>
                </c:pt>
                <c:pt idx="192">
                  <c:v>1643</c:v>
                </c:pt>
                <c:pt idx="193">
                  <c:v>1644</c:v>
                </c:pt>
                <c:pt idx="194">
                  <c:v>1645</c:v>
                </c:pt>
                <c:pt idx="195">
                  <c:v>1646</c:v>
                </c:pt>
                <c:pt idx="196">
                  <c:v>1647</c:v>
                </c:pt>
                <c:pt idx="197">
                  <c:v>1648</c:v>
                </c:pt>
                <c:pt idx="198">
                  <c:v>1649</c:v>
                </c:pt>
                <c:pt idx="199">
                  <c:v>1650</c:v>
                </c:pt>
                <c:pt idx="200">
                  <c:v>1651</c:v>
                </c:pt>
                <c:pt idx="201">
                  <c:v>1652</c:v>
                </c:pt>
                <c:pt idx="202">
                  <c:v>1653</c:v>
                </c:pt>
                <c:pt idx="203">
                  <c:v>1654</c:v>
                </c:pt>
                <c:pt idx="204">
                  <c:v>1655</c:v>
                </c:pt>
                <c:pt idx="205">
                  <c:v>1656</c:v>
                </c:pt>
                <c:pt idx="206">
                  <c:v>1657</c:v>
                </c:pt>
                <c:pt idx="207">
                  <c:v>1658</c:v>
                </c:pt>
                <c:pt idx="208">
                  <c:v>1659</c:v>
                </c:pt>
                <c:pt idx="209">
                  <c:v>1660</c:v>
                </c:pt>
                <c:pt idx="210">
                  <c:v>1661</c:v>
                </c:pt>
                <c:pt idx="211">
                  <c:v>1662</c:v>
                </c:pt>
                <c:pt idx="212">
                  <c:v>1663</c:v>
                </c:pt>
                <c:pt idx="213">
                  <c:v>1664</c:v>
                </c:pt>
                <c:pt idx="214">
                  <c:v>1665</c:v>
                </c:pt>
                <c:pt idx="215">
                  <c:v>1666</c:v>
                </c:pt>
                <c:pt idx="216">
                  <c:v>1667</c:v>
                </c:pt>
              </c:numCache>
            </c:numRef>
          </c:xVal>
          <c:yVal>
            <c:numRef>
              <c:f>Graph!$D$1453:$D$1667</c:f>
              <c:numCache>
                <c:formatCode>General</c:formatCode>
                <c:ptCount val="215"/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4E-4ABB-8D84-56BC23A7F4BB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Graph!$A$1452:$A$1668</c:f>
              <c:numCache>
                <c:formatCode>General</c:formatCode>
                <c:ptCount val="217"/>
                <c:pt idx="0">
                  <c:v>1451</c:v>
                </c:pt>
                <c:pt idx="1">
                  <c:v>1452</c:v>
                </c:pt>
                <c:pt idx="2">
                  <c:v>1453</c:v>
                </c:pt>
                <c:pt idx="3">
                  <c:v>1454</c:v>
                </c:pt>
                <c:pt idx="4">
                  <c:v>1455</c:v>
                </c:pt>
                <c:pt idx="5">
                  <c:v>1456</c:v>
                </c:pt>
                <c:pt idx="6">
                  <c:v>1457</c:v>
                </c:pt>
                <c:pt idx="7">
                  <c:v>1458</c:v>
                </c:pt>
                <c:pt idx="8">
                  <c:v>1459</c:v>
                </c:pt>
                <c:pt idx="9">
                  <c:v>1460</c:v>
                </c:pt>
                <c:pt idx="10">
                  <c:v>1461</c:v>
                </c:pt>
                <c:pt idx="11">
                  <c:v>1462</c:v>
                </c:pt>
                <c:pt idx="12">
                  <c:v>1463</c:v>
                </c:pt>
                <c:pt idx="13">
                  <c:v>1464</c:v>
                </c:pt>
                <c:pt idx="14">
                  <c:v>1465</c:v>
                </c:pt>
                <c:pt idx="15">
                  <c:v>1466</c:v>
                </c:pt>
                <c:pt idx="16">
                  <c:v>1467</c:v>
                </c:pt>
                <c:pt idx="17">
                  <c:v>1468</c:v>
                </c:pt>
                <c:pt idx="18">
                  <c:v>1469</c:v>
                </c:pt>
                <c:pt idx="19">
                  <c:v>1470</c:v>
                </c:pt>
                <c:pt idx="20">
                  <c:v>1471</c:v>
                </c:pt>
                <c:pt idx="21">
                  <c:v>1472</c:v>
                </c:pt>
                <c:pt idx="22">
                  <c:v>1473</c:v>
                </c:pt>
                <c:pt idx="23">
                  <c:v>1474</c:v>
                </c:pt>
                <c:pt idx="24">
                  <c:v>1475</c:v>
                </c:pt>
                <c:pt idx="25">
                  <c:v>1476</c:v>
                </c:pt>
                <c:pt idx="26">
                  <c:v>1477</c:v>
                </c:pt>
                <c:pt idx="27">
                  <c:v>1478</c:v>
                </c:pt>
                <c:pt idx="28">
                  <c:v>1479</c:v>
                </c:pt>
                <c:pt idx="29">
                  <c:v>1480</c:v>
                </c:pt>
                <c:pt idx="30">
                  <c:v>1481</c:v>
                </c:pt>
                <c:pt idx="31">
                  <c:v>1482</c:v>
                </c:pt>
                <c:pt idx="32">
                  <c:v>1483</c:v>
                </c:pt>
                <c:pt idx="33">
                  <c:v>1484</c:v>
                </c:pt>
                <c:pt idx="34">
                  <c:v>1485</c:v>
                </c:pt>
                <c:pt idx="35">
                  <c:v>1486</c:v>
                </c:pt>
                <c:pt idx="36">
                  <c:v>1487</c:v>
                </c:pt>
                <c:pt idx="37">
                  <c:v>1488</c:v>
                </c:pt>
                <c:pt idx="38">
                  <c:v>1489</c:v>
                </c:pt>
                <c:pt idx="39">
                  <c:v>1490</c:v>
                </c:pt>
                <c:pt idx="40">
                  <c:v>1491</c:v>
                </c:pt>
                <c:pt idx="41">
                  <c:v>1492</c:v>
                </c:pt>
                <c:pt idx="42">
                  <c:v>1493</c:v>
                </c:pt>
                <c:pt idx="43">
                  <c:v>1494</c:v>
                </c:pt>
                <c:pt idx="44">
                  <c:v>1495</c:v>
                </c:pt>
                <c:pt idx="45">
                  <c:v>1496</c:v>
                </c:pt>
                <c:pt idx="46">
                  <c:v>1497</c:v>
                </c:pt>
                <c:pt idx="47">
                  <c:v>1498</c:v>
                </c:pt>
                <c:pt idx="48">
                  <c:v>1499</c:v>
                </c:pt>
                <c:pt idx="49">
                  <c:v>1500</c:v>
                </c:pt>
                <c:pt idx="50">
                  <c:v>1501</c:v>
                </c:pt>
                <c:pt idx="51">
                  <c:v>1502</c:v>
                </c:pt>
                <c:pt idx="52">
                  <c:v>1503</c:v>
                </c:pt>
                <c:pt idx="53">
                  <c:v>1504</c:v>
                </c:pt>
                <c:pt idx="54">
                  <c:v>1505</c:v>
                </c:pt>
                <c:pt idx="55">
                  <c:v>1506</c:v>
                </c:pt>
                <c:pt idx="56">
                  <c:v>1507</c:v>
                </c:pt>
                <c:pt idx="57">
                  <c:v>1508</c:v>
                </c:pt>
                <c:pt idx="58">
                  <c:v>1509</c:v>
                </c:pt>
                <c:pt idx="59">
                  <c:v>1510</c:v>
                </c:pt>
                <c:pt idx="60">
                  <c:v>1511</c:v>
                </c:pt>
                <c:pt idx="61">
                  <c:v>1512</c:v>
                </c:pt>
                <c:pt idx="62">
                  <c:v>1513</c:v>
                </c:pt>
                <c:pt idx="63">
                  <c:v>1514</c:v>
                </c:pt>
                <c:pt idx="64">
                  <c:v>1515</c:v>
                </c:pt>
                <c:pt idx="65">
                  <c:v>1516</c:v>
                </c:pt>
                <c:pt idx="66">
                  <c:v>1517</c:v>
                </c:pt>
                <c:pt idx="67">
                  <c:v>1518</c:v>
                </c:pt>
                <c:pt idx="68">
                  <c:v>1519</c:v>
                </c:pt>
                <c:pt idx="69">
                  <c:v>1520</c:v>
                </c:pt>
                <c:pt idx="70">
                  <c:v>1521</c:v>
                </c:pt>
                <c:pt idx="71">
                  <c:v>1522</c:v>
                </c:pt>
                <c:pt idx="72">
                  <c:v>1523</c:v>
                </c:pt>
                <c:pt idx="73">
                  <c:v>1524</c:v>
                </c:pt>
                <c:pt idx="74">
                  <c:v>1525</c:v>
                </c:pt>
                <c:pt idx="75">
                  <c:v>1526</c:v>
                </c:pt>
                <c:pt idx="76">
                  <c:v>1527</c:v>
                </c:pt>
                <c:pt idx="77">
                  <c:v>1528</c:v>
                </c:pt>
                <c:pt idx="78">
                  <c:v>1529</c:v>
                </c:pt>
                <c:pt idx="79">
                  <c:v>1530</c:v>
                </c:pt>
                <c:pt idx="80">
                  <c:v>1531</c:v>
                </c:pt>
                <c:pt idx="81">
                  <c:v>1532</c:v>
                </c:pt>
                <c:pt idx="82">
                  <c:v>1533</c:v>
                </c:pt>
                <c:pt idx="83">
                  <c:v>1534</c:v>
                </c:pt>
                <c:pt idx="84">
                  <c:v>1535</c:v>
                </c:pt>
                <c:pt idx="85">
                  <c:v>1536</c:v>
                </c:pt>
                <c:pt idx="86">
                  <c:v>1537</c:v>
                </c:pt>
                <c:pt idx="87">
                  <c:v>1538</c:v>
                </c:pt>
                <c:pt idx="88">
                  <c:v>1539</c:v>
                </c:pt>
                <c:pt idx="89">
                  <c:v>1540</c:v>
                </c:pt>
                <c:pt idx="90">
                  <c:v>1541</c:v>
                </c:pt>
                <c:pt idx="91">
                  <c:v>1542</c:v>
                </c:pt>
                <c:pt idx="92">
                  <c:v>1543</c:v>
                </c:pt>
                <c:pt idx="93">
                  <c:v>1544</c:v>
                </c:pt>
                <c:pt idx="94">
                  <c:v>1545</c:v>
                </c:pt>
                <c:pt idx="95">
                  <c:v>1546</c:v>
                </c:pt>
                <c:pt idx="96">
                  <c:v>1547</c:v>
                </c:pt>
                <c:pt idx="97">
                  <c:v>1548</c:v>
                </c:pt>
                <c:pt idx="98">
                  <c:v>1549</c:v>
                </c:pt>
                <c:pt idx="99">
                  <c:v>1550</c:v>
                </c:pt>
                <c:pt idx="100">
                  <c:v>1551</c:v>
                </c:pt>
                <c:pt idx="101">
                  <c:v>1552</c:v>
                </c:pt>
                <c:pt idx="102">
                  <c:v>1553</c:v>
                </c:pt>
                <c:pt idx="103">
                  <c:v>1554</c:v>
                </c:pt>
                <c:pt idx="104">
                  <c:v>1555</c:v>
                </c:pt>
                <c:pt idx="105">
                  <c:v>1556</c:v>
                </c:pt>
                <c:pt idx="106">
                  <c:v>1557</c:v>
                </c:pt>
                <c:pt idx="107">
                  <c:v>1558</c:v>
                </c:pt>
                <c:pt idx="108">
                  <c:v>1559</c:v>
                </c:pt>
                <c:pt idx="109">
                  <c:v>1560</c:v>
                </c:pt>
                <c:pt idx="110">
                  <c:v>1561</c:v>
                </c:pt>
                <c:pt idx="111">
                  <c:v>1562</c:v>
                </c:pt>
                <c:pt idx="112">
                  <c:v>1563</c:v>
                </c:pt>
                <c:pt idx="113">
                  <c:v>1564</c:v>
                </c:pt>
                <c:pt idx="114">
                  <c:v>1565</c:v>
                </c:pt>
                <c:pt idx="115">
                  <c:v>1566</c:v>
                </c:pt>
                <c:pt idx="116">
                  <c:v>1567</c:v>
                </c:pt>
                <c:pt idx="117">
                  <c:v>1568</c:v>
                </c:pt>
                <c:pt idx="118">
                  <c:v>1569</c:v>
                </c:pt>
                <c:pt idx="119">
                  <c:v>1570</c:v>
                </c:pt>
                <c:pt idx="120">
                  <c:v>1571</c:v>
                </c:pt>
                <c:pt idx="121">
                  <c:v>1572</c:v>
                </c:pt>
                <c:pt idx="122">
                  <c:v>1573</c:v>
                </c:pt>
                <c:pt idx="123">
                  <c:v>1574</c:v>
                </c:pt>
                <c:pt idx="124">
                  <c:v>1575</c:v>
                </c:pt>
                <c:pt idx="125">
                  <c:v>1576</c:v>
                </c:pt>
                <c:pt idx="126">
                  <c:v>1577</c:v>
                </c:pt>
                <c:pt idx="127">
                  <c:v>1578</c:v>
                </c:pt>
                <c:pt idx="128">
                  <c:v>1579</c:v>
                </c:pt>
                <c:pt idx="129">
                  <c:v>1580</c:v>
                </c:pt>
                <c:pt idx="130">
                  <c:v>1581</c:v>
                </c:pt>
                <c:pt idx="131">
                  <c:v>1582</c:v>
                </c:pt>
                <c:pt idx="132">
                  <c:v>1583</c:v>
                </c:pt>
                <c:pt idx="133">
                  <c:v>1584</c:v>
                </c:pt>
                <c:pt idx="134">
                  <c:v>1585</c:v>
                </c:pt>
                <c:pt idx="135">
                  <c:v>1586</c:v>
                </c:pt>
                <c:pt idx="136">
                  <c:v>1587</c:v>
                </c:pt>
                <c:pt idx="137">
                  <c:v>1588</c:v>
                </c:pt>
                <c:pt idx="138">
                  <c:v>1589</c:v>
                </c:pt>
                <c:pt idx="139">
                  <c:v>1590</c:v>
                </c:pt>
                <c:pt idx="140">
                  <c:v>1591</c:v>
                </c:pt>
                <c:pt idx="141">
                  <c:v>1592</c:v>
                </c:pt>
                <c:pt idx="142">
                  <c:v>1593</c:v>
                </c:pt>
                <c:pt idx="143">
                  <c:v>1594</c:v>
                </c:pt>
                <c:pt idx="144">
                  <c:v>1595</c:v>
                </c:pt>
                <c:pt idx="145">
                  <c:v>1596</c:v>
                </c:pt>
                <c:pt idx="146">
                  <c:v>1597</c:v>
                </c:pt>
                <c:pt idx="147">
                  <c:v>1598</c:v>
                </c:pt>
                <c:pt idx="148">
                  <c:v>1599</c:v>
                </c:pt>
                <c:pt idx="149">
                  <c:v>1600</c:v>
                </c:pt>
                <c:pt idx="150">
                  <c:v>1601</c:v>
                </c:pt>
                <c:pt idx="151">
                  <c:v>1602</c:v>
                </c:pt>
                <c:pt idx="152">
                  <c:v>1603</c:v>
                </c:pt>
                <c:pt idx="153">
                  <c:v>1604</c:v>
                </c:pt>
                <c:pt idx="154">
                  <c:v>1605</c:v>
                </c:pt>
                <c:pt idx="155">
                  <c:v>1606</c:v>
                </c:pt>
                <c:pt idx="156">
                  <c:v>1607</c:v>
                </c:pt>
                <c:pt idx="157">
                  <c:v>1608</c:v>
                </c:pt>
                <c:pt idx="158">
                  <c:v>1609</c:v>
                </c:pt>
                <c:pt idx="159">
                  <c:v>1610</c:v>
                </c:pt>
                <c:pt idx="160">
                  <c:v>1611</c:v>
                </c:pt>
                <c:pt idx="161">
                  <c:v>1612</c:v>
                </c:pt>
                <c:pt idx="162">
                  <c:v>1613</c:v>
                </c:pt>
                <c:pt idx="163">
                  <c:v>1614</c:v>
                </c:pt>
                <c:pt idx="164">
                  <c:v>1615</c:v>
                </c:pt>
                <c:pt idx="165">
                  <c:v>1616</c:v>
                </c:pt>
                <c:pt idx="166">
                  <c:v>1617</c:v>
                </c:pt>
                <c:pt idx="167">
                  <c:v>1618</c:v>
                </c:pt>
                <c:pt idx="168">
                  <c:v>1619</c:v>
                </c:pt>
                <c:pt idx="169">
                  <c:v>1620</c:v>
                </c:pt>
                <c:pt idx="170">
                  <c:v>1621</c:v>
                </c:pt>
                <c:pt idx="171">
                  <c:v>1622</c:v>
                </c:pt>
                <c:pt idx="172">
                  <c:v>1623</c:v>
                </c:pt>
                <c:pt idx="173">
                  <c:v>1624</c:v>
                </c:pt>
                <c:pt idx="174">
                  <c:v>1625</c:v>
                </c:pt>
                <c:pt idx="175">
                  <c:v>1626</c:v>
                </c:pt>
                <c:pt idx="176">
                  <c:v>1627</c:v>
                </c:pt>
                <c:pt idx="177">
                  <c:v>1628</c:v>
                </c:pt>
                <c:pt idx="178">
                  <c:v>1629</c:v>
                </c:pt>
                <c:pt idx="179">
                  <c:v>1630</c:v>
                </c:pt>
                <c:pt idx="180">
                  <c:v>1631</c:v>
                </c:pt>
                <c:pt idx="181">
                  <c:v>1632</c:v>
                </c:pt>
                <c:pt idx="182">
                  <c:v>1633</c:v>
                </c:pt>
                <c:pt idx="183">
                  <c:v>1634</c:v>
                </c:pt>
                <c:pt idx="184">
                  <c:v>1635</c:v>
                </c:pt>
                <c:pt idx="185">
                  <c:v>1636</c:v>
                </c:pt>
                <c:pt idx="186">
                  <c:v>1637</c:v>
                </c:pt>
                <c:pt idx="187">
                  <c:v>1638</c:v>
                </c:pt>
                <c:pt idx="188">
                  <c:v>1639</c:v>
                </c:pt>
                <c:pt idx="189">
                  <c:v>1640</c:v>
                </c:pt>
                <c:pt idx="190">
                  <c:v>1641</c:v>
                </c:pt>
                <c:pt idx="191">
                  <c:v>1642</c:v>
                </c:pt>
                <c:pt idx="192">
                  <c:v>1643</c:v>
                </c:pt>
                <c:pt idx="193">
                  <c:v>1644</c:v>
                </c:pt>
                <c:pt idx="194">
                  <c:v>1645</c:v>
                </c:pt>
                <c:pt idx="195">
                  <c:v>1646</c:v>
                </c:pt>
                <c:pt idx="196">
                  <c:v>1647</c:v>
                </c:pt>
                <c:pt idx="197">
                  <c:v>1648</c:v>
                </c:pt>
                <c:pt idx="198">
                  <c:v>1649</c:v>
                </c:pt>
                <c:pt idx="199">
                  <c:v>1650</c:v>
                </c:pt>
                <c:pt idx="200">
                  <c:v>1651</c:v>
                </c:pt>
                <c:pt idx="201">
                  <c:v>1652</c:v>
                </c:pt>
                <c:pt idx="202">
                  <c:v>1653</c:v>
                </c:pt>
                <c:pt idx="203">
                  <c:v>1654</c:v>
                </c:pt>
                <c:pt idx="204">
                  <c:v>1655</c:v>
                </c:pt>
                <c:pt idx="205">
                  <c:v>1656</c:v>
                </c:pt>
                <c:pt idx="206">
                  <c:v>1657</c:v>
                </c:pt>
                <c:pt idx="207">
                  <c:v>1658</c:v>
                </c:pt>
                <c:pt idx="208">
                  <c:v>1659</c:v>
                </c:pt>
                <c:pt idx="209">
                  <c:v>1660</c:v>
                </c:pt>
                <c:pt idx="210">
                  <c:v>1661</c:v>
                </c:pt>
                <c:pt idx="211">
                  <c:v>1662</c:v>
                </c:pt>
                <c:pt idx="212">
                  <c:v>1663</c:v>
                </c:pt>
                <c:pt idx="213">
                  <c:v>1664</c:v>
                </c:pt>
                <c:pt idx="214">
                  <c:v>1665</c:v>
                </c:pt>
                <c:pt idx="215">
                  <c:v>1666</c:v>
                </c:pt>
                <c:pt idx="216">
                  <c:v>1667</c:v>
                </c:pt>
              </c:numCache>
            </c:numRef>
          </c:xVal>
          <c:yVal>
            <c:numRef>
              <c:f>Graph!$B$1453:$B$1667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4E-4ABB-8D84-56BC23A7F4BB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Graph!$A$1452:$A$1668</c:f>
              <c:numCache>
                <c:formatCode>General</c:formatCode>
                <c:ptCount val="217"/>
                <c:pt idx="0">
                  <c:v>1451</c:v>
                </c:pt>
                <c:pt idx="1">
                  <c:v>1452</c:v>
                </c:pt>
                <c:pt idx="2">
                  <c:v>1453</c:v>
                </c:pt>
                <c:pt idx="3">
                  <c:v>1454</c:v>
                </c:pt>
                <c:pt idx="4">
                  <c:v>1455</c:v>
                </c:pt>
                <c:pt idx="5">
                  <c:v>1456</c:v>
                </c:pt>
                <c:pt idx="6">
                  <c:v>1457</c:v>
                </c:pt>
                <c:pt idx="7">
                  <c:v>1458</c:v>
                </c:pt>
                <c:pt idx="8">
                  <c:v>1459</c:v>
                </c:pt>
                <c:pt idx="9">
                  <c:v>1460</c:v>
                </c:pt>
                <c:pt idx="10">
                  <c:v>1461</c:v>
                </c:pt>
                <c:pt idx="11">
                  <c:v>1462</c:v>
                </c:pt>
                <c:pt idx="12">
                  <c:v>1463</c:v>
                </c:pt>
                <c:pt idx="13">
                  <c:v>1464</c:v>
                </c:pt>
                <c:pt idx="14">
                  <c:v>1465</c:v>
                </c:pt>
                <c:pt idx="15">
                  <c:v>1466</c:v>
                </c:pt>
                <c:pt idx="16">
                  <c:v>1467</c:v>
                </c:pt>
                <c:pt idx="17">
                  <c:v>1468</c:v>
                </c:pt>
                <c:pt idx="18">
                  <c:v>1469</c:v>
                </c:pt>
                <c:pt idx="19">
                  <c:v>1470</c:v>
                </c:pt>
                <c:pt idx="20">
                  <c:v>1471</c:v>
                </c:pt>
                <c:pt idx="21">
                  <c:v>1472</c:v>
                </c:pt>
                <c:pt idx="22">
                  <c:v>1473</c:v>
                </c:pt>
                <c:pt idx="23">
                  <c:v>1474</c:v>
                </c:pt>
                <c:pt idx="24">
                  <c:v>1475</c:v>
                </c:pt>
                <c:pt idx="25">
                  <c:v>1476</c:v>
                </c:pt>
                <c:pt idx="26">
                  <c:v>1477</c:v>
                </c:pt>
                <c:pt idx="27">
                  <c:v>1478</c:v>
                </c:pt>
                <c:pt idx="28">
                  <c:v>1479</c:v>
                </c:pt>
                <c:pt idx="29">
                  <c:v>1480</c:v>
                </c:pt>
                <c:pt idx="30">
                  <c:v>1481</c:v>
                </c:pt>
                <c:pt idx="31">
                  <c:v>1482</c:v>
                </c:pt>
                <c:pt idx="32">
                  <c:v>1483</c:v>
                </c:pt>
                <c:pt idx="33">
                  <c:v>1484</c:v>
                </c:pt>
                <c:pt idx="34">
                  <c:v>1485</c:v>
                </c:pt>
                <c:pt idx="35">
                  <c:v>1486</c:v>
                </c:pt>
                <c:pt idx="36">
                  <c:v>1487</c:v>
                </c:pt>
                <c:pt idx="37">
                  <c:v>1488</c:v>
                </c:pt>
                <c:pt idx="38">
                  <c:v>1489</c:v>
                </c:pt>
                <c:pt idx="39">
                  <c:v>1490</c:v>
                </c:pt>
                <c:pt idx="40">
                  <c:v>1491</c:v>
                </c:pt>
                <c:pt idx="41">
                  <c:v>1492</c:v>
                </c:pt>
                <c:pt idx="42">
                  <c:v>1493</c:v>
                </c:pt>
                <c:pt idx="43">
                  <c:v>1494</c:v>
                </c:pt>
                <c:pt idx="44">
                  <c:v>1495</c:v>
                </c:pt>
                <c:pt idx="45">
                  <c:v>1496</c:v>
                </c:pt>
                <c:pt idx="46">
                  <c:v>1497</c:v>
                </c:pt>
                <c:pt idx="47">
                  <c:v>1498</c:v>
                </c:pt>
                <c:pt idx="48">
                  <c:v>1499</c:v>
                </c:pt>
                <c:pt idx="49">
                  <c:v>1500</c:v>
                </c:pt>
                <c:pt idx="50">
                  <c:v>1501</c:v>
                </c:pt>
                <c:pt idx="51">
                  <c:v>1502</c:v>
                </c:pt>
                <c:pt idx="52">
                  <c:v>1503</c:v>
                </c:pt>
                <c:pt idx="53">
                  <c:v>1504</c:v>
                </c:pt>
                <c:pt idx="54">
                  <c:v>1505</c:v>
                </c:pt>
                <c:pt idx="55">
                  <c:v>1506</c:v>
                </c:pt>
                <c:pt idx="56">
                  <c:v>1507</c:v>
                </c:pt>
                <c:pt idx="57">
                  <c:v>1508</c:v>
                </c:pt>
                <c:pt idx="58">
                  <c:v>1509</c:v>
                </c:pt>
                <c:pt idx="59">
                  <c:v>1510</c:v>
                </c:pt>
                <c:pt idx="60">
                  <c:v>1511</c:v>
                </c:pt>
                <c:pt idx="61">
                  <c:v>1512</c:v>
                </c:pt>
                <c:pt idx="62">
                  <c:v>1513</c:v>
                </c:pt>
                <c:pt idx="63">
                  <c:v>1514</c:v>
                </c:pt>
                <c:pt idx="64">
                  <c:v>1515</c:v>
                </c:pt>
                <c:pt idx="65">
                  <c:v>1516</c:v>
                </c:pt>
                <c:pt idx="66">
                  <c:v>1517</c:v>
                </c:pt>
                <c:pt idx="67">
                  <c:v>1518</c:v>
                </c:pt>
                <c:pt idx="68">
                  <c:v>1519</c:v>
                </c:pt>
                <c:pt idx="69">
                  <c:v>1520</c:v>
                </c:pt>
                <c:pt idx="70">
                  <c:v>1521</c:v>
                </c:pt>
                <c:pt idx="71">
                  <c:v>1522</c:v>
                </c:pt>
                <c:pt idx="72">
                  <c:v>1523</c:v>
                </c:pt>
                <c:pt idx="73">
                  <c:v>1524</c:v>
                </c:pt>
                <c:pt idx="74">
                  <c:v>1525</c:v>
                </c:pt>
                <c:pt idx="75">
                  <c:v>1526</c:v>
                </c:pt>
                <c:pt idx="76">
                  <c:v>1527</c:v>
                </c:pt>
                <c:pt idx="77">
                  <c:v>1528</c:v>
                </c:pt>
                <c:pt idx="78">
                  <c:v>1529</c:v>
                </c:pt>
                <c:pt idx="79">
                  <c:v>1530</c:v>
                </c:pt>
                <c:pt idx="80">
                  <c:v>1531</c:v>
                </c:pt>
                <c:pt idx="81">
                  <c:v>1532</c:v>
                </c:pt>
                <c:pt idx="82">
                  <c:v>1533</c:v>
                </c:pt>
                <c:pt idx="83">
                  <c:v>1534</c:v>
                </c:pt>
                <c:pt idx="84">
                  <c:v>1535</c:v>
                </c:pt>
                <c:pt idx="85">
                  <c:v>1536</c:v>
                </c:pt>
                <c:pt idx="86">
                  <c:v>1537</c:v>
                </c:pt>
                <c:pt idx="87">
                  <c:v>1538</c:v>
                </c:pt>
                <c:pt idx="88">
                  <c:v>1539</c:v>
                </c:pt>
                <c:pt idx="89">
                  <c:v>1540</c:v>
                </c:pt>
                <c:pt idx="90">
                  <c:v>1541</c:v>
                </c:pt>
                <c:pt idx="91">
                  <c:v>1542</c:v>
                </c:pt>
                <c:pt idx="92">
                  <c:v>1543</c:v>
                </c:pt>
                <c:pt idx="93">
                  <c:v>1544</c:v>
                </c:pt>
                <c:pt idx="94">
                  <c:v>1545</c:v>
                </c:pt>
                <c:pt idx="95">
                  <c:v>1546</c:v>
                </c:pt>
                <c:pt idx="96">
                  <c:v>1547</c:v>
                </c:pt>
                <c:pt idx="97">
                  <c:v>1548</c:v>
                </c:pt>
                <c:pt idx="98">
                  <c:v>1549</c:v>
                </c:pt>
                <c:pt idx="99">
                  <c:v>1550</c:v>
                </c:pt>
                <c:pt idx="100">
                  <c:v>1551</c:v>
                </c:pt>
                <c:pt idx="101">
                  <c:v>1552</c:v>
                </c:pt>
                <c:pt idx="102">
                  <c:v>1553</c:v>
                </c:pt>
                <c:pt idx="103">
                  <c:v>1554</c:v>
                </c:pt>
                <c:pt idx="104">
                  <c:v>1555</c:v>
                </c:pt>
                <c:pt idx="105">
                  <c:v>1556</c:v>
                </c:pt>
                <c:pt idx="106">
                  <c:v>1557</c:v>
                </c:pt>
                <c:pt idx="107">
                  <c:v>1558</c:v>
                </c:pt>
                <c:pt idx="108">
                  <c:v>1559</c:v>
                </c:pt>
                <c:pt idx="109">
                  <c:v>1560</c:v>
                </c:pt>
                <c:pt idx="110">
                  <c:v>1561</c:v>
                </c:pt>
                <c:pt idx="111">
                  <c:v>1562</c:v>
                </c:pt>
                <c:pt idx="112">
                  <c:v>1563</c:v>
                </c:pt>
                <c:pt idx="113">
                  <c:v>1564</c:v>
                </c:pt>
                <c:pt idx="114">
                  <c:v>1565</c:v>
                </c:pt>
                <c:pt idx="115">
                  <c:v>1566</c:v>
                </c:pt>
                <c:pt idx="116">
                  <c:v>1567</c:v>
                </c:pt>
                <c:pt idx="117">
                  <c:v>1568</c:v>
                </c:pt>
                <c:pt idx="118">
                  <c:v>1569</c:v>
                </c:pt>
                <c:pt idx="119">
                  <c:v>1570</c:v>
                </c:pt>
                <c:pt idx="120">
                  <c:v>1571</c:v>
                </c:pt>
                <c:pt idx="121">
                  <c:v>1572</c:v>
                </c:pt>
                <c:pt idx="122">
                  <c:v>1573</c:v>
                </c:pt>
                <c:pt idx="123">
                  <c:v>1574</c:v>
                </c:pt>
                <c:pt idx="124">
                  <c:v>1575</c:v>
                </c:pt>
                <c:pt idx="125">
                  <c:v>1576</c:v>
                </c:pt>
                <c:pt idx="126">
                  <c:v>1577</c:v>
                </c:pt>
                <c:pt idx="127">
                  <c:v>1578</c:v>
                </c:pt>
                <c:pt idx="128">
                  <c:v>1579</c:v>
                </c:pt>
                <c:pt idx="129">
                  <c:v>1580</c:v>
                </c:pt>
                <c:pt idx="130">
                  <c:v>1581</c:v>
                </c:pt>
                <c:pt idx="131">
                  <c:v>1582</c:v>
                </c:pt>
                <c:pt idx="132">
                  <c:v>1583</c:v>
                </c:pt>
                <c:pt idx="133">
                  <c:v>1584</c:v>
                </c:pt>
                <c:pt idx="134">
                  <c:v>1585</c:v>
                </c:pt>
                <c:pt idx="135">
                  <c:v>1586</c:v>
                </c:pt>
                <c:pt idx="136">
                  <c:v>1587</c:v>
                </c:pt>
                <c:pt idx="137">
                  <c:v>1588</c:v>
                </c:pt>
                <c:pt idx="138">
                  <c:v>1589</c:v>
                </c:pt>
                <c:pt idx="139">
                  <c:v>1590</c:v>
                </c:pt>
                <c:pt idx="140">
                  <c:v>1591</c:v>
                </c:pt>
                <c:pt idx="141">
                  <c:v>1592</c:v>
                </c:pt>
                <c:pt idx="142">
                  <c:v>1593</c:v>
                </c:pt>
                <c:pt idx="143">
                  <c:v>1594</c:v>
                </c:pt>
                <c:pt idx="144">
                  <c:v>1595</c:v>
                </c:pt>
                <c:pt idx="145">
                  <c:v>1596</c:v>
                </c:pt>
                <c:pt idx="146">
                  <c:v>1597</c:v>
                </c:pt>
                <c:pt idx="147">
                  <c:v>1598</c:v>
                </c:pt>
                <c:pt idx="148">
                  <c:v>1599</c:v>
                </c:pt>
                <c:pt idx="149">
                  <c:v>1600</c:v>
                </c:pt>
                <c:pt idx="150">
                  <c:v>1601</c:v>
                </c:pt>
                <c:pt idx="151">
                  <c:v>1602</c:v>
                </c:pt>
                <c:pt idx="152">
                  <c:v>1603</c:v>
                </c:pt>
                <c:pt idx="153">
                  <c:v>1604</c:v>
                </c:pt>
                <c:pt idx="154">
                  <c:v>1605</c:v>
                </c:pt>
                <c:pt idx="155">
                  <c:v>1606</c:v>
                </c:pt>
                <c:pt idx="156">
                  <c:v>1607</c:v>
                </c:pt>
                <c:pt idx="157">
                  <c:v>1608</c:v>
                </c:pt>
                <c:pt idx="158">
                  <c:v>1609</c:v>
                </c:pt>
                <c:pt idx="159">
                  <c:v>1610</c:v>
                </c:pt>
                <c:pt idx="160">
                  <c:v>1611</c:v>
                </c:pt>
                <c:pt idx="161">
                  <c:v>1612</c:v>
                </c:pt>
                <c:pt idx="162">
                  <c:v>1613</c:v>
                </c:pt>
                <c:pt idx="163">
                  <c:v>1614</c:v>
                </c:pt>
                <c:pt idx="164">
                  <c:v>1615</c:v>
                </c:pt>
                <c:pt idx="165">
                  <c:v>1616</c:v>
                </c:pt>
                <c:pt idx="166">
                  <c:v>1617</c:v>
                </c:pt>
                <c:pt idx="167">
                  <c:v>1618</c:v>
                </c:pt>
                <c:pt idx="168">
                  <c:v>1619</c:v>
                </c:pt>
                <c:pt idx="169">
                  <c:v>1620</c:v>
                </c:pt>
                <c:pt idx="170">
                  <c:v>1621</c:v>
                </c:pt>
                <c:pt idx="171">
                  <c:v>1622</c:v>
                </c:pt>
                <c:pt idx="172">
                  <c:v>1623</c:v>
                </c:pt>
                <c:pt idx="173">
                  <c:v>1624</c:v>
                </c:pt>
                <c:pt idx="174">
                  <c:v>1625</c:v>
                </c:pt>
                <c:pt idx="175">
                  <c:v>1626</c:v>
                </c:pt>
                <c:pt idx="176">
                  <c:v>1627</c:v>
                </c:pt>
                <c:pt idx="177">
                  <c:v>1628</c:v>
                </c:pt>
                <c:pt idx="178">
                  <c:v>1629</c:v>
                </c:pt>
                <c:pt idx="179">
                  <c:v>1630</c:v>
                </c:pt>
                <c:pt idx="180">
                  <c:v>1631</c:v>
                </c:pt>
                <c:pt idx="181">
                  <c:v>1632</c:v>
                </c:pt>
                <c:pt idx="182">
                  <c:v>1633</c:v>
                </c:pt>
                <c:pt idx="183">
                  <c:v>1634</c:v>
                </c:pt>
                <c:pt idx="184">
                  <c:v>1635</c:v>
                </c:pt>
                <c:pt idx="185">
                  <c:v>1636</c:v>
                </c:pt>
                <c:pt idx="186">
                  <c:v>1637</c:v>
                </c:pt>
                <c:pt idx="187">
                  <c:v>1638</c:v>
                </c:pt>
                <c:pt idx="188">
                  <c:v>1639</c:v>
                </c:pt>
                <c:pt idx="189">
                  <c:v>1640</c:v>
                </c:pt>
                <c:pt idx="190">
                  <c:v>1641</c:v>
                </c:pt>
                <c:pt idx="191">
                  <c:v>1642</c:v>
                </c:pt>
                <c:pt idx="192">
                  <c:v>1643</c:v>
                </c:pt>
                <c:pt idx="193">
                  <c:v>1644</c:v>
                </c:pt>
                <c:pt idx="194">
                  <c:v>1645</c:v>
                </c:pt>
                <c:pt idx="195">
                  <c:v>1646</c:v>
                </c:pt>
                <c:pt idx="196">
                  <c:v>1647</c:v>
                </c:pt>
                <c:pt idx="197">
                  <c:v>1648</c:v>
                </c:pt>
                <c:pt idx="198">
                  <c:v>1649</c:v>
                </c:pt>
                <c:pt idx="199">
                  <c:v>1650</c:v>
                </c:pt>
                <c:pt idx="200">
                  <c:v>1651</c:v>
                </c:pt>
                <c:pt idx="201">
                  <c:v>1652</c:v>
                </c:pt>
                <c:pt idx="202">
                  <c:v>1653</c:v>
                </c:pt>
                <c:pt idx="203">
                  <c:v>1654</c:v>
                </c:pt>
                <c:pt idx="204">
                  <c:v>1655</c:v>
                </c:pt>
                <c:pt idx="205">
                  <c:v>1656</c:v>
                </c:pt>
                <c:pt idx="206">
                  <c:v>1657</c:v>
                </c:pt>
                <c:pt idx="207">
                  <c:v>1658</c:v>
                </c:pt>
                <c:pt idx="208">
                  <c:v>1659</c:v>
                </c:pt>
                <c:pt idx="209">
                  <c:v>1660</c:v>
                </c:pt>
                <c:pt idx="210">
                  <c:v>1661</c:v>
                </c:pt>
                <c:pt idx="211">
                  <c:v>1662</c:v>
                </c:pt>
                <c:pt idx="212">
                  <c:v>1663</c:v>
                </c:pt>
                <c:pt idx="213">
                  <c:v>1664</c:v>
                </c:pt>
                <c:pt idx="214">
                  <c:v>1665</c:v>
                </c:pt>
                <c:pt idx="215">
                  <c:v>1666</c:v>
                </c:pt>
                <c:pt idx="216">
                  <c:v>1667</c:v>
                </c:pt>
              </c:numCache>
            </c:numRef>
          </c:xVal>
          <c:yVal>
            <c:numRef>
              <c:f>Graph!$C$1453:$C$1667</c:f>
              <c:numCache>
                <c:formatCode>General</c:formatCode>
                <c:ptCount val="215"/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4E-4ABB-8D84-56BC23A7F4BB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Graph!$A$1452:$A$1668</c:f>
              <c:numCache>
                <c:formatCode>General</c:formatCode>
                <c:ptCount val="217"/>
                <c:pt idx="0">
                  <c:v>1451</c:v>
                </c:pt>
                <c:pt idx="1">
                  <c:v>1452</c:v>
                </c:pt>
                <c:pt idx="2">
                  <c:v>1453</c:v>
                </c:pt>
                <c:pt idx="3">
                  <c:v>1454</c:v>
                </c:pt>
                <c:pt idx="4">
                  <c:v>1455</c:v>
                </c:pt>
                <c:pt idx="5">
                  <c:v>1456</c:v>
                </c:pt>
                <c:pt idx="6">
                  <c:v>1457</c:v>
                </c:pt>
                <c:pt idx="7">
                  <c:v>1458</c:v>
                </c:pt>
                <c:pt idx="8">
                  <c:v>1459</c:v>
                </c:pt>
                <c:pt idx="9">
                  <c:v>1460</c:v>
                </c:pt>
                <c:pt idx="10">
                  <c:v>1461</c:v>
                </c:pt>
                <c:pt idx="11">
                  <c:v>1462</c:v>
                </c:pt>
                <c:pt idx="12">
                  <c:v>1463</c:v>
                </c:pt>
                <c:pt idx="13">
                  <c:v>1464</c:v>
                </c:pt>
                <c:pt idx="14">
                  <c:v>1465</c:v>
                </c:pt>
                <c:pt idx="15">
                  <c:v>1466</c:v>
                </c:pt>
                <c:pt idx="16">
                  <c:v>1467</c:v>
                </c:pt>
                <c:pt idx="17">
                  <c:v>1468</c:v>
                </c:pt>
                <c:pt idx="18">
                  <c:v>1469</c:v>
                </c:pt>
                <c:pt idx="19">
                  <c:v>1470</c:v>
                </c:pt>
                <c:pt idx="20">
                  <c:v>1471</c:v>
                </c:pt>
                <c:pt idx="21">
                  <c:v>1472</c:v>
                </c:pt>
                <c:pt idx="22">
                  <c:v>1473</c:v>
                </c:pt>
                <c:pt idx="23">
                  <c:v>1474</c:v>
                </c:pt>
                <c:pt idx="24">
                  <c:v>1475</c:v>
                </c:pt>
                <c:pt idx="25">
                  <c:v>1476</c:v>
                </c:pt>
                <c:pt idx="26">
                  <c:v>1477</c:v>
                </c:pt>
                <c:pt idx="27">
                  <c:v>1478</c:v>
                </c:pt>
                <c:pt idx="28">
                  <c:v>1479</c:v>
                </c:pt>
                <c:pt idx="29">
                  <c:v>1480</c:v>
                </c:pt>
                <c:pt idx="30">
                  <c:v>1481</c:v>
                </c:pt>
                <c:pt idx="31">
                  <c:v>1482</c:v>
                </c:pt>
                <c:pt idx="32">
                  <c:v>1483</c:v>
                </c:pt>
                <c:pt idx="33">
                  <c:v>1484</c:v>
                </c:pt>
                <c:pt idx="34">
                  <c:v>1485</c:v>
                </c:pt>
                <c:pt idx="35">
                  <c:v>1486</c:v>
                </c:pt>
                <c:pt idx="36">
                  <c:v>1487</c:v>
                </c:pt>
                <c:pt idx="37">
                  <c:v>1488</c:v>
                </c:pt>
                <c:pt idx="38">
                  <c:v>1489</c:v>
                </c:pt>
                <c:pt idx="39">
                  <c:v>1490</c:v>
                </c:pt>
                <c:pt idx="40">
                  <c:v>1491</c:v>
                </c:pt>
                <c:pt idx="41">
                  <c:v>1492</c:v>
                </c:pt>
                <c:pt idx="42">
                  <c:v>1493</c:v>
                </c:pt>
                <c:pt idx="43">
                  <c:v>1494</c:v>
                </c:pt>
                <c:pt idx="44">
                  <c:v>1495</c:v>
                </c:pt>
                <c:pt idx="45">
                  <c:v>1496</c:v>
                </c:pt>
                <c:pt idx="46">
                  <c:v>1497</c:v>
                </c:pt>
                <c:pt idx="47">
                  <c:v>1498</c:v>
                </c:pt>
                <c:pt idx="48">
                  <c:v>1499</c:v>
                </c:pt>
                <c:pt idx="49">
                  <c:v>1500</c:v>
                </c:pt>
                <c:pt idx="50">
                  <c:v>1501</c:v>
                </c:pt>
                <c:pt idx="51">
                  <c:v>1502</c:v>
                </c:pt>
                <c:pt idx="52">
                  <c:v>1503</c:v>
                </c:pt>
                <c:pt idx="53">
                  <c:v>1504</c:v>
                </c:pt>
                <c:pt idx="54">
                  <c:v>1505</c:v>
                </c:pt>
                <c:pt idx="55">
                  <c:v>1506</c:v>
                </c:pt>
                <c:pt idx="56">
                  <c:v>1507</c:v>
                </c:pt>
                <c:pt idx="57">
                  <c:v>1508</c:v>
                </c:pt>
                <c:pt idx="58">
                  <c:v>1509</c:v>
                </c:pt>
                <c:pt idx="59">
                  <c:v>1510</c:v>
                </c:pt>
                <c:pt idx="60">
                  <c:v>1511</c:v>
                </c:pt>
                <c:pt idx="61">
                  <c:v>1512</c:v>
                </c:pt>
                <c:pt idx="62">
                  <c:v>1513</c:v>
                </c:pt>
                <c:pt idx="63">
                  <c:v>1514</c:v>
                </c:pt>
                <c:pt idx="64">
                  <c:v>1515</c:v>
                </c:pt>
                <c:pt idx="65">
                  <c:v>1516</c:v>
                </c:pt>
                <c:pt idx="66">
                  <c:v>1517</c:v>
                </c:pt>
                <c:pt idx="67">
                  <c:v>1518</c:v>
                </c:pt>
                <c:pt idx="68">
                  <c:v>1519</c:v>
                </c:pt>
                <c:pt idx="69">
                  <c:v>1520</c:v>
                </c:pt>
                <c:pt idx="70">
                  <c:v>1521</c:v>
                </c:pt>
                <c:pt idx="71">
                  <c:v>1522</c:v>
                </c:pt>
                <c:pt idx="72">
                  <c:v>1523</c:v>
                </c:pt>
                <c:pt idx="73">
                  <c:v>1524</c:v>
                </c:pt>
                <c:pt idx="74">
                  <c:v>1525</c:v>
                </c:pt>
                <c:pt idx="75">
                  <c:v>1526</c:v>
                </c:pt>
                <c:pt idx="76">
                  <c:v>1527</c:v>
                </c:pt>
                <c:pt idx="77">
                  <c:v>1528</c:v>
                </c:pt>
                <c:pt idx="78">
                  <c:v>1529</c:v>
                </c:pt>
                <c:pt idx="79">
                  <c:v>1530</c:v>
                </c:pt>
                <c:pt idx="80">
                  <c:v>1531</c:v>
                </c:pt>
                <c:pt idx="81">
                  <c:v>1532</c:v>
                </c:pt>
                <c:pt idx="82">
                  <c:v>1533</c:v>
                </c:pt>
                <c:pt idx="83">
                  <c:v>1534</c:v>
                </c:pt>
                <c:pt idx="84">
                  <c:v>1535</c:v>
                </c:pt>
                <c:pt idx="85">
                  <c:v>1536</c:v>
                </c:pt>
                <c:pt idx="86">
                  <c:v>1537</c:v>
                </c:pt>
                <c:pt idx="87">
                  <c:v>1538</c:v>
                </c:pt>
                <c:pt idx="88">
                  <c:v>1539</c:v>
                </c:pt>
                <c:pt idx="89">
                  <c:v>1540</c:v>
                </c:pt>
                <c:pt idx="90">
                  <c:v>1541</c:v>
                </c:pt>
                <c:pt idx="91">
                  <c:v>1542</c:v>
                </c:pt>
                <c:pt idx="92">
                  <c:v>1543</c:v>
                </c:pt>
                <c:pt idx="93">
                  <c:v>1544</c:v>
                </c:pt>
                <c:pt idx="94">
                  <c:v>1545</c:v>
                </c:pt>
                <c:pt idx="95">
                  <c:v>1546</c:v>
                </c:pt>
                <c:pt idx="96">
                  <c:v>1547</c:v>
                </c:pt>
                <c:pt idx="97">
                  <c:v>1548</c:v>
                </c:pt>
                <c:pt idx="98">
                  <c:v>1549</c:v>
                </c:pt>
                <c:pt idx="99">
                  <c:v>1550</c:v>
                </c:pt>
                <c:pt idx="100">
                  <c:v>1551</c:v>
                </c:pt>
                <c:pt idx="101">
                  <c:v>1552</c:v>
                </c:pt>
                <c:pt idx="102">
                  <c:v>1553</c:v>
                </c:pt>
                <c:pt idx="103">
                  <c:v>1554</c:v>
                </c:pt>
                <c:pt idx="104">
                  <c:v>1555</c:v>
                </c:pt>
                <c:pt idx="105">
                  <c:v>1556</c:v>
                </c:pt>
                <c:pt idx="106">
                  <c:v>1557</c:v>
                </c:pt>
                <c:pt idx="107">
                  <c:v>1558</c:v>
                </c:pt>
                <c:pt idx="108">
                  <c:v>1559</c:v>
                </c:pt>
                <c:pt idx="109">
                  <c:v>1560</c:v>
                </c:pt>
                <c:pt idx="110">
                  <c:v>1561</c:v>
                </c:pt>
                <c:pt idx="111">
                  <c:v>1562</c:v>
                </c:pt>
                <c:pt idx="112">
                  <c:v>1563</c:v>
                </c:pt>
                <c:pt idx="113">
                  <c:v>1564</c:v>
                </c:pt>
                <c:pt idx="114">
                  <c:v>1565</c:v>
                </c:pt>
                <c:pt idx="115">
                  <c:v>1566</c:v>
                </c:pt>
                <c:pt idx="116">
                  <c:v>1567</c:v>
                </c:pt>
                <c:pt idx="117">
                  <c:v>1568</c:v>
                </c:pt>
                <c:pt idx="118">
                  <c:v>1569</c:v>
                </c:pt>
                <c:pt idx="119">
                  <c:v>1570</c:v>
                </c:pt>
                <c:pt idx="120">
                  <c:v>1571</c:v>
                </c:pt>
                <c:pt idx="121">
                  <c:v>1572</c:v>
                </c:pt>
                <c:pt idx="122">
                  <c:v>1573</c:v>
                </c:pt>
                <c:pt idx="123">
                  <c:v>1574</c:v>
                </c:pt>
                <c:pt idx="124">
                  <c:v>1575</c:v>
                </c:pt>
                <c:pt idx="125">
                  <c:v>1576</c:v>
                </c:pt>
                <c:pt idx="126">
                  <c:v>1577</c:v>
                </c:pt>
                <c:pt idx="127">
                  <c:v>1578</c:v>
                </c:pt>
                <c:pt idx="128">
                  <c:v>1579</c:v>
                </c:pt>
                <c:pt idx="129">
                  <c:v>1580</c:v>
                </c:pt>
                <c:pt idx="130">
                  <c:v>1581</c:v>
                </c:pt>
                <c:pt idx="131">
                  <c:v>1582</c:v>
                </c:pt>
                <c:pt idx="132">
                  <c:v>1583</c:v>
                </c:pt>
                <c:pt idx="133">
                  <c:v>1584</c:v>
                </c:pt>
                <c:pt idx="134">
                  <c:v>1585</c:v>
                </c:pt>
                <c:pt idx="135">
                  <c:v>1586</c:v>
                </c:pt>
                <c:pt idx="136">
                  <c:v>1587</c:v>
                </c:pt>
                <c:pt idx="137">
                  <c:v>1588</c:v>
                </c:pt>
                <c:pt idx="138">
                  <c:v>1589</c:v>
                </c:pt>
                <c:pt idx="139">
                  <c:v>1590</c:v>
                </c:pt>
                <c:pt idx="140">
                  <c:v>1591</c:v>
                </c:pt>
                <c:pt idx="141">
                  <c:v>1592</c:v>
                </c:pt>
                <c:pt idx="142">
                  <c:v>1593</c:v>
                </c:pt>
                <c:pt idx="143">
                  <c:v>1594</c:v>
                </c:pt>
                <c:pt idx="144">
                  <c:v>1595</c:v>
                </c:pt>
                <c:pt idx="145">
                  <c:v>1596</c:v>
                </c:pt>
                <c:pt idx="146">
                  <c:v>1597</c:v>
                </c:pt>
                <c:pt idx="147">
                  <c:v>1598</c:v>
                </c:pt>
                <c:pt idx="148">
                  <c:v>1599</c:v>
                </c:pt>
                <c:pt idx="149">
                  <c:v>1600</c:v>
                </c:pt>
                <c:pt idx="150">
                  <c:v>1601</c:v>
                </c:pt>
                <c:pt idx="151">
                  <c:v>1602</c:v>
                </c:pt>
                <c:pt idx="152">
                  <c:v>1603</c:v>
                </c:pt>
                <c:pt idx="153">
                  <c:v>1604</c:v>
                </c:pt>
                <c:pt idx="154">
                  <c:v>1605</c:v>
                </c:pt>
                <c:pt idx="155">
                  <c:v>1606</c:v>
                </c:pt>
                <c:pt idx="156">
                  <c:v>1607</c:v>
                </c:pt>
                <c:pt idx="157">
                  <c:v>1608</c:v>
                </c:pt>
                <c:pt idx="158">
                  <c:v>1609</c:v>
                </c:pt>
                <c:pt idx="159">
                  <c:v>1610</c:v>
                </c:pt>
                <c:pt idx="160">
                  <c:v>1611</c:v>
                </c:pt>
                <c:pt idx="161">
                  <c:v>1612</c:v>
                </c:pt>
                <c:pt idx="162">
                  <c:v>1613</c:v>
                </c:pt>
                <c:pt idx="163">
                  <c:v>1614</c:v>
                </c:pt>
                <c:pt idx="164">
                  <c:v>1615</c:v>
                </c:pt>
                <c:pt idx="165">
                  <c:v>1616</c:v>
                </c:pt>
                <c:pt idx="166">
                  <c:v>1617</c:v>
                </c:pt>
                <c:pt idx="167">
                  <c:v>1618</c:v>
                </c:pt>
                <c:pt idx="168">
                  <c:v>1619</c:v>
                </c:pt>
                <c:pt idx="169">
                  <c:v>1620</c:v>
                </c:pt>
                <c:pt idx="170">
                  <c:v>1621</c:v>
                </c:pt>
                <c:pt idx="171">
                  <c:v>1622</c:v>
                </c:pt>
                <c:pt idx="172">
                  <c:v>1623</c:v>
                </c:pt>
                <c:pt idx="173">
                  <c:v>1624</c:v>
                </c:pt>
                <c:pt idx="174">
                  <c:v>1625</c:v>
                </c:pt>
                <c:pt idx="175">
                  <c:v>1626</c:v>
                </c:pt>
                <c:pt idx="176">
                  <c:v>1627</c:v>
                </c:pt>
                <c:pt idx="177">
                  <c:v>1628</c:v>
                </c:pt>
                <c:pt idx="178">
                  <c:v>1629</c:v>
                </c:pt>
                <c:pt idx="179">
                  <c:v>1630</c:v>
                </c:pt>
                <c:pt idx="180">
                  <c:v>1631</c:v>
                </c:pt>
                <c:pt idx="181">
                  <c:v>1632</c:v>
                </c:pt>
                <c:pt idx="182">
                  <c:v>1633</c:v>
                </c:pt>
                <c:pt idx="183">
                  <c:v>1634</c:v>
                </c:pt>
                <c:pt idx="184">
                  <c:v>1635</c:v>
                </c:pt>
                <c:pt idx="185">
                  <c:v>1636</c:v>
                </c:pt>
                <c:pt idx="186">
                  <c:v>1637</c:v>
                </c:pt>
                <c:pt idx="187">
                  <c:v>1638</c:v>
                </c:pt>
                <c:pt idx="188">
                  <c:v>1639</c:v>
                </c:pt>
                <c:pt idx="189">
                  <c:v>1640</c:v>
                </c:pt>
                <c:pt idx="190">
                  <c:v>1641</c:v>
                </c:pt>
                <c:pt idx="191">
                  <c:v>1642</c:v>
                </c:pt>
                <c:pt idx="192">
                  <c:v>1643</c:v>
                </c:pt>
                <c:pt idx="193">
                  <c:v>1644</c:v>
                </c:pt>
                <c:pt idx="194">
                  <c:v>1645</c:v>
                </c:pt>
                <c:pt idx="195">
                  <c:v>1646</c:v>
                </c:pt>
                <c:pt idx="196">
                  <c:v>1647</c:v>
                </c:pt>
                <c:pt idx="197">
                  <c:v>1648</c:v>
                </c:pt>
                <c:pt idx="198">
                  <c:v>1649</c:v>
                </c:pt>
                <c:pt idx="199">
                  <c:v>1650</c:v>
                </c:pt>
                <c:pt idx="200">
                  <c:v>1651</c:v>
                </c:pt>
                <c:pt idx="201">
                  <c:v>1652</c:v>
                </c:pt>
                <c:pt idx="202">
                  <c:v>1653</c:v>
                </c:pt>
                <c:pt idx="203">
                  <c:v>1654</c:v>
                </c:pt>
                <c:pt idx="204">
                  <c:v>1655</c:v>
                </c:pt>
                <c:pt idx="205">
                  <c:v>1656</c:v>
                </c:pt>
                <c:pt idx="206">
                  <c:v>1657</c:v>
                </c:pt>
                <c:pt idx="207">
                  <c:v>1658</c:v>
                </c:pt>
                <c:pt idx="208">
                  <c:v>1659</c:v>
                </c:pt>
                <c:pt idx="209">
                  <c:v>1660</c:v>
                </c:pt>
                <c:pt idx="210">
                  <c:v>1661</c:v>
                </c:pt>
                <c:pt idx="211">
                  <c:v>1662</c:v>
                </c:pt>
                <c:pt idx="212">
                  <c:v>1663</c:v>
                </c:pt>
                <c:pt idx="213">
                  <c:v>1664</c:v>
                </c:pt>
                <c:pt idx="214">
                  <c:v>1665</c:v>
                </c:pt>
                <c:pt idx="215">
                  <c:v>1666</c:v>
                </c:pt>
                <c:pt idx="216">
                  <c:v>1667</c:v>
                </c:pt>
              </c:numCache>
            </c:numRef>
          </c:xVal>
          <c:yVal>
            <c:numRef>
              <c:f>Graph!$E$1453:$E$1667</c:f>
              <c:numCache>
                <c:formatCode>General</c:formatCode>
                <c:ptCount val="2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4E-4ABB-8D84-56BC23A7F4BB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Graph!$A$1452:$A$1668</c:f>
              <c:numCache>
                <c:formatCode>General</c:formatCode>
                <c:ptCount val="217"/>
                <c:pt idx="0">
                  <c:v>1451</c:v>
                </c:pt>
                <c:pt idx="1">
                  <c:v>1452</c:v>
                </c:pt>
                <c:pt idx="2">
                  <c:v>1453</c:v>
                </c:pt>
                <c:pt idx="3">
                  <c:v>1454</c:v>
                </c:pt>
                <c:pt idx="4">
                  <c:v>1455</c:v>
                </c:pt>
                <c:pt idx="5">
                  <c:v>1456</c:v>
                </c:pt>
                <c:pt idx="6">
                  <c:v>1457</c:v>
                </c:pt>
                <c:pt idx="7">
                  <c:v>1458</c:v>
                </c:pt>
                <c:pt idx="8">
                  <c:v>1459</c:v>
                </c:pt>
                <c:pt idx="9">
                  <c:v>1460</c:v>
                </c:pt>
                <c:pt idx="10">
                  <c:v>1461</c:v>
                </c:pt>
                <c:pt idx="11">
                  <c:v>1462</c:v>
                </c:pt>
                <c:pt idx="12">
                  <c:v>1463</c:v>
                </c:pt>
                <c:pt idx="13">
                  <c:v>1464</c:v>
                </c:pt>
                <c:pt idx="14">
                  <c:v>1465</c:v>
                </c:pt>
                <c:pt idx="15">
                  <c:v>1466</c:v>
                </c:pt>
                <c:pt idx="16">
                  <c:v>1467</c:v>
                </c:pt>
                <c:pt idx="17">
                  <c:v>1468</c:v>
                </c:pt>
                <c:pt idx="18">
                  <c:v>1469</c:v>
                </c:pt>
                <c:pt idx="19">
                  <c:v>1470</c:v>
                </c:pt>
                <c:pt idx="20">
                  <c:v>1471</c:v>
                </c:pt>
                <c:pt idx="21">
                  <c:v>1472</c:v>
                </c:pt>
                <c:pt idx="22">
                  <c:v>1473</c:v>
                </c:pt>
                <c:pt idx="23">
                  <c:v>1474</c:v>
                </c:pt>
                <c:pt idx="24">
                  <c:v>1475</c:v>
                </c:pt>
                <c:pt idx="25">
                  <c:v>1476</c:v>
                </c:pt>
                <c:pt idx="26">
                  <c:v>1477</c:v>
                </c:pt>
                <c:pt idx="27">
                  <c:v>1478</c:v>
                </c:pt>
                <c:pt idx="28">
                  <c:v>1479</c:v>
                </c:pt>
                <c:pt idx="29">
                  <c:v>1480</c:v>
                </c:pt>
                <c:pt idx="30">
                  <c:v>1481</c:v>
                </c:pt>
                <c:pt idx="31">
                  <c:v>1482</c:v>
                </c:pt>
                <c:pt idx="32">
                  <c:v>1483</c:v>
                </c:pt>
                <c:pt idx="33">
                  <c:v>1484</c:v>
                </c:pt>
                <c:pt idx="34">
                  <c:v>1485</c:v>
                </c:pt>
                <c:pt idx="35">
                  <c:v>1486</c:v>
                </c:pt>
                <c:pt idx="36">
                  <c:v>1487</c:v>
                </c:pt>
                <c:pt idx="37">
                  <c:v>1488</c:v>
                </c:pt>
                <c:pt idx="38">
                  <c:v>1489</c:v>
                </c:pt>
                <c:pt idx="39">
                  <c:v>1490</c:v>
                </c:pt>
                <c:pt idx="40">
                  <c:v>1491</c:v>
                </c:pt>
                <c:pt idx="41">
                  <c:v>1492</c:v>
                </c:pt>
                <c:pt idx="42">
                  <c:v>1493</c:v>
                </c:pt>
                <c:pt idx="43">
                  <c:v>1494</c:v>
                </c:pt>
                <c:pt idx="44">
                  <c:v>1495</c:v>
                </c:pt>
                <c:pt idx="45">
                  <c:v>1496</c:v>
                </c:pt>
                <c:pt idx="46">
                  <c:v>1497</c:v>
                </c:pt>
                <c:pt idx="47">
                  <c:v>1498</c:v>
                </c:pt>
                <c:pt idx="48">
                  <c:v>1499</c:v>
                </c:pt>
                <c:pt idx="49">
                  <c:v>1500</c:v>
                </c:pt>
                <c:pt idx="50">
                  <c:v>1501</c:v>
                </c:pt>
                <c:pt idx="51">
                  <c:v>1502</c:v>
                </c:pt>
                <c:pt idx="52">
                  <c:v>1503</c:v>
                </c:pt>
                <c:pt idx="53">
                  <c:v>1504</c:v>
                </c:pt>
                <c:pt idx="54">
                  <c:v>1505</c:v>
                </c:pt>
                <c:pt idx="55">
                  <c:v>1506</c:v>
                </c:pt>
                <c:pt idx="56">
                  <c:v>1507</c:v>
                </c:pt>
                <c:pt idx="57">
                  <c:v>1508</c:v>
                </c:pt>
                <c:pt idx="58">
                  <c:v>1509</c:v>
                </c:pt>
                <c:pt idx="59">
                  <c:v>1510</c:v>
                </c:pt>
                <c:pt idx="60">
                  <c:v>1511</c:v>
                </c:pt>
                <c:pt idx="61">
                  <c:v>1512</c:v>
                </c:pt>
                <c:pt idx="62">
                  <c:v>1513</c:v>
                </c:pt>
                <c:pt idx="63">
                  <c:v>1514</c:v>
                </c:pt>
                <c:pt idx="64">
                  <c:v>1515</c:v>
                </c:pt>
                <c:pt idx="65">
                  <c:v>1516</c:v>
                </c:pt>
                <c:pt idx="66">
                  <c:v>1517</c:v>
                </c:pt>
                <c:pt idx="67">
                  <c:v>1518</c:v>
                </c:pt>
                <c:pt idx="68">
                  <c:v>1519</c:v>
                </c:pt>
                <c:pt idx="69">
                  <c:v>1520</c:v>
                </c:pt>
                <c:pt idx="70">
                  <c:v>1521</c:v>
                </c:pt>
                <c:pt idx="71">
                  <c:v>1522</c:v>
                </c:pt>
                <c:pt idx="72">
                  <c:v>1523</c:v>
                </c:pt>
                <c:pt idx="73">
                  <c:v>1524</c:v>
                </c:pt>
                <c:pt idx="74">
                  <c:v>1525</c:v>
                </c:pt>
                <c:pt idx="75">
                  <c:v>1526</c:v>
                </c:pt>
                <c:pt idx="76">
                  <c:v>1527</c:v>
                </c:pt>
                <c:pt idx="77">
                  <c:v>1528</c:v>
                </c:pt>
                <c:pt idx="78">
                  <c:v>1529</c:v>
                </c:pt>
                <c:pt idx="79">
                  <c:v>1530</c:v>
                </c:pt>
                <c:pt idx="80">
                  <c:v>1531</c:v>
                </c:pt>
                <c:pt idx="81">
                  <c:v>1532</c:v>
                </c:pt>
                <c:pt idx="82">
                  <c:v>1533</c:v>
                </c:pt>
                <c:pt idx="83">
                  <c:v>1534</c:v>
                </c:pt>
                <c:pt idx="84">
                  <c:v>1535</c:v>
                </c:pt>
                <c:pt idx="85">
                  <c:v>1536</c:v>
                </c:pt>
                <c:pt idx="86">
                  <c:v>1537</c:v>
                </c:pt>
                <c:pt idx="87">
                  <c:v>1538</c:v>
                </c:pt>
                <c:pt idx="88">
                  <c:v>1539</c:v>
                </c:pt>
                <c:pt idx="89">
                  <c:v>1540</c:v>
                </c:pt>
                <c:pt idx="90">
                  <c:v>1541</c:v>
                </c:pt>
                <c:pt idx="91">
                  <c:v>1542</c:v>
                </c:pt>
                <c:pt idx="92">
                  <c:v>1543</c:v>
                </c:pt>
                <c:pt idx="93">
                  <c:v>1544</c:v>
                </c:pt>
                <c:pt idx="94">
                  <c:v>1545</c:v>
                </c:pt>
                <c:pt idx="95">
                  <c:v>1546</c:v>
                </c:pt>
                <c:pt idx="96">
                  <c:v>1547</c:v>
                </c:pt>
                <c:pt idx="97">
                  <c:v>1548</c:v>
                </c:pt>
                <c:pt idx="98">
                  <c:v>1549</c:v>
                </c:pt>
                <c:pt idx="99">
                  <c:v>1550</c:v>
                </c:pt>
                <c:pt idx="100">
                  <c:v>1551</c:v>
                </c:pt>
                <c:pt idx="101">
                  <c:v>1552</c:v>
                </c:pt>
                <c:pt idx="102">
                  <c:v>1553</c:v>
                </c:pt>
                <c:pt idx="103">
                  <c:v>1554</c:v>
                </c:pt>
                <c:pt idx="104">
                  <c:v>1555</c:v>
                </c:pt>
                <c:pt idx="105">
                  <c:v>1556</c:v>
                </c:pt>
                <c:pt idx="106">
                  <c:v>1557</c:v>
                </c:pt>
                <c:pt idx="107">
                  <c:v>1558</c:v>
                </c:pt>
                <c:pt idx="108">
                  <c:v>1559</c:v>
                </c:pt>
                <c:pt idx="109">
                  <c:v>1560</c:v>
                </c:pt>
                <c:pt idx="110">
                  <c:v>1561</c:v>
                </c:pt>
                <c:pt idx="111">
                  <c:v>1562</c:v>
                </c:pt>
                <c:pt idx="112">
                  <c:v>1563</c:v>
                </c:pt>
                <c:pt idx="113">
                  <c:v>1564</c:v>
                </c:pt>
                <c:pt idx="114">
                  <c:v>1565</c:v>
                </c:pt>
                <c:pt idx="115">
                  <c:v>1566</c:v>
                </c:pt>
                <c:pt idx="116">
                  <c:v>1567</c:v>
                </c:pt>
                <c:pt idx="117">
                  <c:v>1568</c:v>
                </c:pt>
                <c:pt idx="118">
                  <c:v>1569</c:v>
                </c:pt>
                <c:pt idx="119">
                  <c:v>1570</c:v>
                </c:pt>
                <c:pt idx="120">
                  <c:v>1571</c:v>
                </c:pt>
                <c:pt idx="121">
                  <c:v>1572</c:v>
                </c:pt>
                <c:pt idx="122">
                  <c:v>1573</c:v>
                </c:pt>
                <c:pt idx="123">
                  <c:v>1574</c:v>
                </c:pt>
                <c:pt idx="124">
                  <c:v>1575</c:v>
                </c:pt>
                <c:pt idx="125">
                  <c:v>1576</c:v>
                </c:pt>
                <c:pt idx="126">
                  <c:v>1577</c:v>
                </c:pt>
                <c:pt idx="127">
                  <c:v>1578</c:v>
                </c:pt>
                <c:pt idx="128">
                  <c:v>1579</c:v>
                </c:pt>
                <c:pt idx="129">
                  <c:v>1580</c:v>
                </c:pt>
                <c:pt idx="130">
                  <c:v>1581</c:v>
                </c:pt>
                <c:pt idx="131">
                  <c:v>1582</c:v>
                </c:pt>
                <c:pt idx="132">
                  <c:v>1583</c:v>
                </c:pt>
                <c:pt idx="133">
                  <c:v>1584</c:v>
                </c:pt>
                <c:pt idx="134">
                  <c:v>1585</c:v>
                </c:pt>
                <c:pt idx="135">
                  <c:v>1586</c:v>
                </c:pt>
                <c:pt idx="136">
                  <c:v>1587</c:v>
                </c:pt>
                <c:pt idx="137">
                  <c:v>1588</c:v>
                </c:pt>
                <c:pt idx="138">
                  <c:v>1589</c:v>
                </c:pt>
                <c:pt idx="139">
                  <c:v>1590</c:v>
                </c:pt>
                <c:pt idx="140">
                  <c:v>1591</c:v>
                </c:pt>
                <c:pt idx="141">
                  <c:v>1592</c:v>
                </c:pt>
                <c:pt idx="142">
                  <c:v>1593</c:v>
                </c:pt>
                <c:pt idx="143">
                  <c:v>1594</c:v>
                </c:pt>
                <c:pt idx="144">
                  <c:v>1595</c:v>
                </c:pt>
                <c:pt idx="145">
                  <c:v>1596</c:v>
                </c:pt>
                <c:pt idx="146">
                  <c:v>1597</c:v>
                </c:pt>
                <c:pt idx="147">
                  <c:v>1598</c:v>
                </c:pt>
                <c:pt idx="148">
                  <c:v>1599</c:v>
                </c:pt>
                <c:pt idx="149">
                  <c:v>1600</c:v>
                </c:pt>
                <c:pt idx="150">
                  <c:v>1601</c:v>
                </c:pt>
                <c:pt idx="151">
                  <c:v>1602</c:v>
                </c:pt>
                <c:pt idx="152">
                  <c:v>1603</c:v>
                </c:pt>
                <c:pt idx="153">
                  <c:v>1604</c:v>
                </c:pt>
                <c:pt idx="154">
                  <c:v>1605</c:v>
                </c:pt>
                <c:pt idx="155">
                  <c:v>1606</c:v>
                </c:pt>
                <c:pt idx="156">
                  <c:v>1607</c:v>
                </c:pt>
                <c:pt idx="157">
                  <c:v>1608</c:v>
                </c:pt>
                <c:pt idx="158">
                  <c:v>1609</c:v>
                </c:pt>
                <c:pt idx="159">
                  <c:v>1610</c:v>
                </c:pt>
                <c:pt idx="160">
                  <c:v>1611</c:v>
                </c:pt>
                <c:pt idx="161">
                  <c:v>1612</c:v>
                </c:pt>
                <c:pt idx="162">
                  <c:v>1613</c:v>
                </c:pt>
                <c:pt idx="163">
                  <c:v>1614</c:v>
                </c:pt>
                <c:pt idx="164">
                  <c:v>1615</c:v>
                </c:pt>
                <c:pt idx="165">
                  <c:v>1616</c:v>
                </c:pt>
                <c:pt idx="166">
                  <c:v>1617</c:v>
                </c:pt>
                <c:pt idx="167">
                  <c:v>1618</c:v>
                </c:pt>
                <c:pt idx="168">
                  <c:v>1619</c:v>
                </c:pt>
                <c:pt idx="169">
                  <c:v>1620</c:v>
                </c:pt>
                <c:pt idx="170">
                  <c:v>1621</c:v>
                </c:pt>
                <c:pt idx="171">
                  <c:v>1622</c:v>
                </c:pt>
                <c:pt idx="172">
                  <c:v>1623</c:v>
                </c:pt>
                <c:pt idx="173">
                  <c:v>1624</c:v>
                </c:pt>
                <c:pt idx="174">
                  <c:v>1625</c:v>
                </c:pt>
                <c:pt idx="175">
                  <c:v>1626</c:v>
                </c:pt>
                <c:pt idx="176">
                  <c:v>1627</c:v>
                </c:pt>
                <c:pt idx="177">
                  <c:v>1628</c:v>
                </c:pt>
                <c:pt idx="178">
                  <c:v>1629</c:v>
                </c:pt>
                <c:pt idx="179">
                  <c:v>1630</c:v>
                </c:pt>
                <c:pt idx="180">
                  <c:v>1631</c:v>
                </c:pt>
                <c:pt idx="181">
                  <c:v>1632</c:v>
                </c:pt>
                <c:pt idx="182">
                  <c:v>1633</c:v>
                </c:pt>
                <c:pt idx="183">
                  <c:v>1634</c:v>
                </c:pt>
                <c:pt idx="184">
                  <c:v>1635</c:v>
                </c:pt>
                <c:pt idx="185">
                  <c:v>1636</c:v>
                </c:pt>
                <c:pt idx="186">
                  <c:v>1637</c:v>
                </c:pt>
                <c:pt idx="187">
                  <c:v>1638</c:v>
                </c:pt>
                <c:pt idx="188">
                  <c:v>1639</c:v>
                </c:pt>
                <c:pt idx="189">
                  <c:v>1640</c:v>
                </c:pt>
                <c:pt idx="190">
                  <c:v>1641</c:v>
                </c:pt>
                <c:pt idx="191">
                  <c:v>1642</c:v>
                </c:pt>
                <c:pt idx="192">
                  <c:v>1643</c:v>
                </c:pt>
                <c:pt idx="193">
                  <c:v>1644</c:v>
                </c:pt>
                <c:pt idx="194">
                  <c:v>1645</c:v>
                </c:pt>
                <c:pt idx="195">
                  <c:v>1646</c:v>
                </c:pt>
                <c:pt idx="196">
                  <c:v>1647</c:v>
                </c:pt>
                <c:pt idx="197">
                  <c:v>1648</c:v>
                </c:pt>
                <c:pt idx="198">
                  <c:v>1649</c:v>
                </c:pt>
                <c:pt idx="199">
                  <c:v>1650</c:v>
                </c:pt>
                <c:pt idx="200">
                  <c:v>1651</c:v>
                </c:pt>
                <c:pt idx="201">
                  <c:v>1652</c:v>
                </c:pt>
                <c:pt idx="202">
                  <c:v>1653</c:v>
                </c:pt>
                <c:pt idx="203">
                  <c:v>1654</c:v>
                </c:pt>
                <c:pt idx="204">
                  <c:v>1655</c:v>
                </c:pt>
                <c:pt idx="205">
                  <c:v>1656</c:v>
                </c:pt>
                <c:pt idx="206">
                  <c:v>1657</c:v>
                </c:pt>
                <c:pt idx="207">
                  <c:v>1658</c:v>
                </c:pt>
                <c:pt idx="208">
                  <c:v>1659</c:v>
                </c:pt>
                <c:pt idx="209">
                  <c:v>1660</c:v>
                </c:pt>
                <c:pt idx="210">
                  <c:v>1661</c:v>
                </c:pt>
                <c:pt idx="211">
                  <c:v>1662</c:v>
                </c:pt>
                <c:pt idx="212">
                  <c:v>1663</c:v>
                </c:pt>
                <c:pt idx="213">
                  <c:v>1664</c:v>
                </c:pt>
                <c:pt idx="214">
                  <c:v>1665</c:v>
                </c:pt>
                <c:pt idx="215">
                  <c:v>1666</c:v>
                </c:pt>
                <c:pt idx="216">
                  <c:v>1667</c:v>
                </c:pt>
              </c:numCache>
            </c:numRef>
          </c:xVal>
          <c:yVal>
            <c:numRef>
              <c:f>Graph!$G$1453:$G$1667</c:f>
              <c:numCache>
                <c:formatCode>General</c:formatCode>
                <c:ptCount val="2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14E-4ABB-8D84-56BC23A7F4BB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Graph!$A$1452:$A$1668</c:f>
              <c:numCache>
                <c:formatCode>General</c:formatCode>
                <c:ptCount val="217"/>
                <c:pt idx="0">
                  <c:v>1451</c:v>
                </c:pt>
                <c:pt idx="1">
                  <c:v>1452</c:v>
                </c:pt>
                <c:pt idx="2">
                  <c:v>1453</c:v>
                </c:pt>
                <c:pt idx="3">
                  <c:v>1454</c:v>
                </c:pt>
                <c:pt idx="4">
                  <c:v>1455</c:v>
                </c:pt>
                <c:pt idx="5">
                  <c:v>1456</c:v>
                </c:pt>
                <c:pt idx="6">
                  <c:v>1457</c:v>
                </c:pt>
                <c:pt idx="7">
                  <c:v>1458</c:v>
                </c:pt>
                <c:pt idx="8">
                  <c:v>1459</c:v>
                </c:pt>
                <c:pt idx="9">
                  <c:v>1460</c:v>
                </c:pt>
                <c:pt idx="10">
                  <c:v>1461</c:v>
                </c:pt>
                <c:pt idx="11">
                  <c:v>1462</c:v>
                </c:pt>
                <c:pt idx="12">
                  <c:v>1463</c:v>
                </c:pt>
                <c:pt idx="13">
                  <c:v>1464</c:v>
                </c:pt>
                <c:pt idx="14">
                  <c:v>1465</c:v>
                </c:pt>
                <c:pt idx="15">
                  <c:v>1466</c:v>
                </c:pt>
                <c:pt idx="16">
                  <c:v>1467</c:v>
                </c:pt>
                <c:pt idx="17">
                  <c:v>1468</c:v>
                </c:pt>
                <c:pt idx="18">
                  <c:v>1469</c:v>
                </c:pt>
                <c:pt idx="19">
                  <c:v>1470</c:v>
                </c:pt>
                <c:pt idx="20">
                  <c:v>1471</c:v>
                </c:pt>
                <c:pt idx="21">
                  <c:v>1472</c:v>
                </c:pt>
                <c:pt idx="22">
                  <c:v>1473</c:v>
                </c:pt>
                <c:pt idx="23">
                  <c:v>1474</c:v>
                </c:pt>
                <c:pt idx="24">
                  <c:v>1475</c:v>
                </c:pt>
                <c:pt idx="25">
                  <c:v>1476</c:v>
                </c:pt>
                <c:pt idx="26">
                  <c:v>1477</c:v>
                </c:pt>
                <c:pt idx="27">
                  <c:v>1478</c:v>
                </c:pt>
                <c:pt idx="28">
                  <c:v>1479</c:v>
                </c:pt>
                <c:pt idx="29">
                  <c:v>1480</c:v>
                </c:pt>
                <c:pt idx="30">
                  <c:v>1481</c:v>
                </c:pt>
                <c:pt idx="31">
                  <c:v>1482</c:v>
                </c:pt>
                <c:pt idx="32">
                  <c:v>1483</c:v>
                </c:pt>
                <c:pt idx="33">
                  <c:v>1484</c:v>
                </c:pt>
                <c:pt idx="34">
                  <c:v>1485</c:v>
                </c:pt>
                <c:pt idx="35">
                  <c:v>1486</c:v>
                </c:pt>
                <c:pt idx="36">
                  <c:v>1487</c:v>
                </c:pt>
                <c:pt idx="37">
                  <c:v>1488</c:v>
                </c:pt>
                <c:pt idx="38">
                  <c:v>1489</c:v>
                </c:pt>
                <c:pt idx="39">
                  <c:v>1490</c:v>
                </c:pt>
                <c:pt idx="40">
                  <c:v>1491</c:v>
                </c:pt>
                <c:pt idx="41">
                  <c:v>1492</c:v>
                </c:pt>
                <c:pt idx="42">
                  <c:v>1493</c:v>
                </c:pt>
                <c:pt idx="43">
                  <c:v>1494</c:v>
                </c:pt>
                <c:pt idx="44">
                  <c:v>1495</c:v>
                </c:pt>
                <c:pt idx="45">
                  <c:v>1496</c:v>
                </c:pt>
                <c:pt idx="46">
                  <c:v>1497</c:v>
                </c:pt>
                <c:pt idx="47">
                  <c:v>1498</c:v>
                </c:pt>
                <c:pt idx="48">
                  <c:v>1499</c:v>
                </c:pt>
                <c:pt idx="49">
                  <c:v>1500</c:v>
                </c:pt>
                <c:pt idx="50">
                  <c:v>1501</c:v>
                </c:pt>
                <c:pt idx="51">
                  <c:v>1502</c:v>
                </c:pt>
                <c:pt idx="52">
                  <c:v>1503</c:v>
                </c:pt>
                <c:pt idx="53">
                  <c:v>1504</c:v>
                </c:pt>
                <c:pt idx="54">
                  <c:v>1505</c:v>
                </c:pt>
                <c:pt idx="55">
                  <c:v>1506</c:v>
                </c:pt>
                <c:pt idx="56">
                  <c:v>1507</c:v>
                </c:pt>
                <c:pt idx="57">
                  <c:v>1508</c:v>
                </c:pt>
                <c:pt idx="58">
                  <c:v>1509</c:v>
                </c:pt>
                <c:pt idx="59">
                  <c:v>1510</c:v>
                </c:pt>
                <c:pt idx="60">
                  <c:v>1511</c:v>
                </c:pt>
                <c:pt idx="61">
                  <c:v>1512</c:v>
                </c:pt>
                <c:pt idx="62">
                  <c:v>1513</c:v>
                </c:pt>
                <c:pt idx="63">
                  <c:v>1514</c:v>
                </c:pt>
                <c:pt idx="64">
                  <c:v>1515</c:v>
                </c:pt>
                <c:pt idx="65">
                  <c:v>1516</c:v>
                </c:pt>
                <c:pt idx="66">
                  <c:v>1517</c:v>
                </c:pt>
                <c:pt idx="67">
                  <c:v>1518</c:v>
                </c:pt>
                <c:pt idx="68">
                  <c:v>1519</c:v>
                </c:pt>
                <c:pt idx="69">
                  <c:v>1520</c:v>
                </c:pt>
                <c:pt idx="70">
                  <c:v>1521</c:v>
                </c:pt>
                <c:pt idx="71">
                  <c:v>1522</c:v>
                </c:pt>
                <c:pt idx="72">
                  <c:v>1523</c:v>
                </c:pt>
                <c:pt idx="73">
                  <c:v>1524</c:v>
                </c:pt>
                <c:pt idx="74">
                  <c:v>1525</c:v>
                </c:pt>
                <c:pt idx="75">
                  <c:v>1526</c:v>
                </c:pt>
                <c:pt idx="76">
                  <c:v>1527</c:v>
                </c:pt>
                <c:pt idx="77">
                  <c:v>1528</c:v>
                </c:pt>
                <c:pt idx="78">
                  <c:v>1529</c:v>
                </c:pt>
                <c:pt idx="79">
                  <c:v>1530</c:v>
                </c:pt>
                <c:pt idx="80">
                  <c:v>1531</c:v>
                </c:pt>
                <c:pt idx="81">
                  <c:v>1532</c:v>
                </c:pt>
                <c:pt idx="82">
                  <c:v>1533</c:v>
                </c:pt>
                <c:pt idx="83">
                  <c:v>1534</c:v>
                </c:pt>
                <c:pt idx="84">
                  <c:v>1535</c:v>
                </c:pt>
                <c:pt idx="85">
                  <c:v>1536</c:v>
                </c:pt>
                <c:pt idx="86">
                  <c:v>1537</c:v>
                </c:pt>
                <c:pt idx="87">
                  <c:v>1538</c:v>
                </c:pt>
                <c:pt idx="88">
                  <c:v>1539</c:v>
                </c:pt>
                <c:pt idx="89">
                  <c:v>1540</c:v>
                </c:pt>
                <c:pt idx="90">
                  <c:v>1541</c:v>
                </c:pt>
                <c:pt idx="91">
                  <c:v>1542</c:v>
                </c:pt>
                <c:pt idx="92">
                  <c:v>1543</c:v>
                </c:pt>
                <c:pt idx="93">
                  <c:v>1544</c:v>
                </c:pt>
                <c:pt idx="94">
                  <c:v>1545</c:v>
                </c:pt>
                <c:pt idx="95">
                  <c:v>1546</c:v>
                </c:pt>
                <c:pt idx="96">
                  <c:v>1547</c:v>
                </c:pt>
                <c:pt idx="97">
                  <c:v>1548</c:v>
                </c:pt>
                <c:pt idx="98">
                  <c:v>1549</c:v>
                </c:pt>
                <c:pt idx="99">
                  <c:v>1550</c:v>
                </c:pt>
                <c:pt idx="100">
                  <c:v>1551</c:v>
                </c:pt>
                <c:pt idx="101">
                  <c:v>1552</c:v>
                </c:pt>
                <c:pt idx="102">
                  <c:v>1553</c:v>
                </c:pt>
                <c:pt idx="103">
                  <c:v>1554</c:v>
                </c:pt>
                <c:pt idx="104">
                  <c:v>1555</c:v>
                </c:pt>
                <c:pt idx="105">
                  <c:v>1556</c:v>
                </c:pt>
                <c:pt idx="106">
                  <c:v>1557</c:v>
                </c:pt>
                <c:pt idx="107">
                  <c:v>1558</c:v>
                </c:pt>
                <c:pt idx="108">
                  <c:v>1559</c:v>
                </c:pt>
                <c:pt idx="109">
                  <c:v>1560</c:v>
                </c:pt>
                <c:pt idx="110">
                  <c:v>1561</c:v>
                </c:pt>
                <c:pt idx="111">
                  <c:v>1562</c:v>
                </c:pt>
                <c:pt idx="112">
                  <c:v>1563</c:v>
                </c:pt>
                <c:pt idx="113">
                  <c:v>1564</c:v>
                </c:pt>
                <c:pt idx="114">
                  <c:v>1565</c:v>
                </c:pt>
                <c:pt idx="115">
                  <c:v>1566</c:v>
                </c:pt>
                <c:pt idx="116">
                  <c:v>1567</c:v>
                </c:pt>
                <c:pt idx="117">
                  <c:v>1568</c:v>
                </c:pt>
                <c:pt idx="118">
                  <c:v>1569</c:v>
                </c:pt>
                <c:pt idx="119">
                  <c:v>1570</c:v>
                </c:pt>
                <c:pt idx="120">
                  <c:v>1571</c:v>
                </c:pt>
                <c:pt idx="121">
                  <c:v>1572</c:v>
                </c:pt>
                <c:pt idx="122">
                  <c:v>1573</c:v>
                </c:pt>
                <c:pt idx="123">
                  <c:v>1574</c:v>
                </c:pt>
                <c:pt idx="124">
                  <c:v>1575</c:v>
                </c:pt>
                <c:pt idx="125">
                  <c:v>1576</c:v>
                </c:pt>
                <c:pt idx="126">
                  <c:v>1577</c:v>
                </c:pt>
                <c:pt idx="127">
                  <c:v>1578</c:v>
                </c:pt>
                <c:pt idx="128">
                  <c:v>1579</c:v>
                </c:pt>
                <c:pt idx="129">
                  <c:v>1580</c:v>
                </c:pt>
                <c:pt idx="130">
                  <c:v>1581</c:v>
                </c:pt>
                <c:pt idx="131">
                  <c:v>1582</c:v>
                </c:pt>
                <c:pt idx="132">
                  <c:v>1583</c:v>
                </c:pt>
                <c:pt idx="133">
                  <c:v>1584</c:v>
                </c:pt>
                <c:pt idx="134">
                  <c:v>1585</c:v>
                </c:pt>
                <c:pt idx="135">
                  <c:v>1586</c:v>
                </c:pt>
                <c:pt idx="136">
                  <c:v>1587</c:v>
                </c:pt>
                <c:pt idx="137">
                  <c:v>1588</c:v>
                </c:pt>
                <c:pt idx="138">
                  <c:v>1589</c:v>
                </c:pt>
                <c:pt idx="139">
                  <c:v>1590</c:v>
                </c:pt>
                <c:pt idx="140">
                  <c:v>1591</c:v>
                </c:pt>
                <c:pt idx="141">
                  <c:v>1592</c:v>
                </c:pt>
                <c:pt idx="142">
                  <c:v>1593</c:v>
                </c:pt>
                <c:pt idx="143">
                  <c:v>1594</c:v>
                </c:pt>
                <c:pt idx="144">
                  <c:v>1595</c:v>
                </c:pt>
                <c:pt idx="145">
                  <c:v>1596</c:v>
                </c:pt>
                <c:pt idx="146">
                  <c:v>1597</c:v>
                </c:pt>
                <c:pt idx="147">
                  <c:v>1598</c:v>
                </c:pt>
                <c:pt idx="148">
                  <c:v>1599</c:v>
                </c:pt>
                <c:pt idx="149">
                  <c:v>1600</c:v>
                </c:pt>
                <c:pt idx="150">
                  <c:v>1601</c:v>
                </c:pt>
                <c:pt idx="151">
                  <c:v>1602</c:v>
                </c:pt>
                <c:pt idx="152">
                  <c:v>1603</c:v>
                </c:pt>
                <c:pt idx="153">
                  <c:v>1604</c:v>
                </c:pt>
                <c:pt idx="154">
                  <c:v>1605</c:v>
                </c:pt>
                <c:pt idx="155">
                  <c:v>1606</c:v>
                </c:pt>
                <c:pt idx="156">
                  <c:v>1607</c:v>
                </c:pt>
                <c:pt idx="157">
                  <c:v>1608</c:v>
                </c:pt>
                <c:pt idx="158">
                  <c:v>1609</c:v>
                </c:pt>
                <c:pt idx="159">
                  <c:v>1610</c:v>
                </c:pt>
                <c:pt idx="160">
                  <c:v>1611</c:v>
                </c:pt>
                <c:pt idx="161">
                  <c:v>1612</c:v>
                </c:pt>
                <c:pt idx="162">
                  <c:v>1613</c:v>
                </c:pt>
                <c:pt idx="163">
                  <c:v>1614</c:v>
                </c:pt>
                <c:pt idx="164">
                  <c:v>1615</c:v>
                </c:pt>
                <c:pt idx="165">
                  <c:v>1616</c:v>
                </c:pt>
                <c:pt idx="166">
                  <c:v>1617</c:v>
                </c:pt>
                <c:pt idx="167">
                  <c:v>1618</c:v>
                </c:pt>
                <c:pt idx="168">
                  <c:v>1619</c:v>
                </c:pt>
                <c:pt idx="169">
                  <c:v>1620</c:v>
                </c:pt>
                <c:pt idx="170">
                  <c:v>1621</c:v>
                </c:pt>
                <c:pt idx="171">
                  <c:v>1622</c:v>
                </c:pt>
                <c:pt idx="172">
                  <c:v>1623</c:v>
                </c:pt>
                <c:pt idx="173">
                  <c:v>1624</c:v>
                </c:pt>
                <c:pt idx="174">
                  <c:v>1625</c:v>
                </c:pt>
                <c:pt idx="175">
                  <c:v>1626</c:v>
                </c:pt>
                <c:pt idx="176">
                  <c:v>1627</c:v>
                </c:pt>
                <c:pt idx="177">
                  <c:v>1628</c:v>
                </c:pt>
                <c:pt idx="178">
                  <c:v>1629</c:v>
                </c:pt>
                <c:pt idx="179">
                  <c:v>1630</c:v>
                </c:pt>
                <c:pt idx="180">
                  <c:v>1631</c:v>
                </c:pt>
                <c:pt idx="181">
                  <c:v>1632</c:v>
                </c:pt>
                <c:pt idx="182">
                  <c:v>1633</c:v>
                </c:pt>
                <c:pt idx="183">
                  <c:v>1634</c:v>
                </c:pt>
                <c:pt idx="184">
                  <c:v>1635</c:v>
                </c:pt>
                <c:pt idx="185">
                  <c:v>1636</c:v>
                </c:pt>
                <c:pt idx="186">
                  <c:v>1637</c:v>
                </c:pt>
                <c:pt idx="187">
                  <c:v>1638</c:v>
                </c:pt>
                <c:pt idx="188">
                  <c:v>1639</c:v>
                </c:pt>
                <c:pt idx="189">
                  <c:v>1640</c:v>
                </c:pt>
                <c:pt idx="190">
                  <c:v>1641</c:v>
                </c:pt>
                <c:pt idx="191">
                  <c:v>1642</c:v>
                </c:pt>
                <c:pt idx="192">
                  <c:v>1643</c:v>
                </c:pt>
                <c:pt idx="193">
                  <c:v>1644</c:v>
                </c:pt>
                <c:pt idx="194">
                  <c:v>1645</c:v>
                </c:pt>
                <c:pt idx="195">
                  <c:v>1646</c:v>
                </c:pt>
                <c:pt idx="196">
                  <c:v>1647</c:v>
                </c:pt>
                <c:pt idx="197">
                  <c:v>1648</c:v>
                </c:pt>
                <c:pt idx="198">
                  <c:v>1649</c:v>
                </c:pt>
                <c:pt idx="199">
                  <c:v>1650</c:v>
                </c:pt>
                <c:pt idx="200">
                  <c:v>1651</c:v>
                </c:pt>
                <c:pt idx="201">
                  <c:v>1652</c:v>
                </c:pt>
                <c:pt idx="202">
                  <c:v>1653</c:v>
                </c:pt>
                <c:pt idx="203">
                  <c:v>1654</c:v>
                </c:pt>
                <c:pt idx="204">
                  <c:v>1655</c:v>
                </c:pt>
                <c:pt idx="205">
                  <c:v>1656</c:v>
                </c:pt>
                <c:pt idx="206">
                  <c:v>1657</c:v>
                </c:pt>
                <c:pt idx="207">
                  <c:v>1658</c:v>
                </c:pt>
                <c:pt idx="208">
                  <c:v>1659</c:v>
                </c:pt>
                <c:pt idx="209">
                  <c:v>1660</c:v>
                </c:pt>
                <c:pt idx="210">
                  <c:v>1661</c:v>
                </c:pt>
                <c:pt idx="211">
                  <c:v>1662</c:v>
                </c:pt>
                <c:pt idx="212">
                  <c:v>1663</c:v>
                </c:pt>
                <c:pt idx="213">
                  <c:v>1664</c:v>
                </c:pt>
                <c:pt idx="214">
                  <c:v>1665</c:v>
                </c:pt>
                <c:pt idx="215">
                  <c:v>1666</c:v>
                </c:pt>
                <c:pt idx="216">
                  <c:v>1667</c:v>
                </c:pt>
              </c:numCache>
            </c:numRef>
          </c:xVal>
          <c:yVal>
            <c:numRef>
              <c:f>Graph!$H$1453:$H$1667</c:f>
              <c:numCache>
                <c:formatCode>General</c:formatCode>
                <c:ptCount val="2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14E-4ABB-8D84-56BC23A7F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518175"/>
        <c:axId val="505519135"/>
      </c:scatterChart>
      <c:valAx>
        <c:axId val="505518175"/>
        <c:scaling>
          <c:orientation val="minMax"/>
          <c:max val="1667"/>
          <c:min val="1451"/>
        </c:scaling>
        <c:delete val="0"/>
        <c:axPos val="b"/>
        <c:numFmt formatCode="General" sourceLinked="1"/>
        <c:majorTickMark val="out"/>
        <c:minorTickMark val="none"/>
        <c:tickLblPos val="nextTo"/>
        <c:crossAx val="505519135"/>
        <c:crosses val="autoZero"/>
        <c:crossBetween val="midCat"/>
      </c:valAx>
      <c:valAx>
        <c:axId val="50551913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0551817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8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Graph!$A$1670:$A$1933</c:f>
              <c:numCache>
                <c:formatCode>General</c:formatCode>
                <c:ptCount val="264"/>
                <c:pt idx="0">
                  <c:v>1669</c:v>
                </c:pt>
                <c:pt idx="1">
                  <c:v>1670</c:v>
                </c:pt>
                <c:pt idx="2">
                  <c:v>1671</c:v>
                </c:pt>
                <c:pt idx="3">
                  <c:v>1672</c:v>
                </c:pt>
                <c:pt idx="4">
                  <c:v>1673</c:v>
                </c:pt>
                <c:pt idx="5">
                  <c:v>1674</c:v>
                </c:pt>
                <c:pt idx="6">
                  <c:v>1675</c:v>
                </c:pt>
                <c:pt idx="7">
                  <c:v>1676</c:v>
                </c:pt>
                <c:pt idx="8">
                  <c:v>1677</c:v>
                </c:pt>
                <c:pt idx="9">
                  <c:v>1678</c:v>
                </c:pt>
                <c:pt idx="10">
                  <c:v>1679</c:v>
                </c:pt>
                <c:pt idx="11">
                  <c:v>1680</c:v>
                </c:pt>
                <c:pt idx="12">
                  <c:v>1681</c:v>
                </c:pt>
                <c:pt idx="13">
                  <c:v>1682</c:v>
                </c:pt>
                <c:pt idx="14">
                  <c:v>1683</c:v>
                </c:pt>
                <c:pt idx="15">
                  <c:v>1684</c:v>
                </c:pt>
                <c:pt idx="16">
                  <c:v>1685</c:v>
                </c:pt>
                <c:pt idx="17">
                  <c:v>1686</c:v>
                </c:pt>
                <c:pt idx="18">
                  <c:v>1687</c:v>
                </c:pt>
                <c:pt idx="19">
                  <c:v>1688</c:v>
                </c:pt>
                <c:pt idx="20">
                  <c:v>1689</c:v>
                </c:pt>
                <c:pt idx="21">
                  <c:v>1690</c:v>
                </c:pt>
                <c:pt idx="22">
                  <c:v>1691</c:v>
                </c:pt>
                <c:pt idx="23">
                  <c:v>1692</c:v>
                </c:pt>
                <c:pt idx="24">
                  <c:v>1693</c:v>
                </c:pt>
                <c:pt idx="25">
                  <c:v>1694</c:v>
                </c:pt>
                <c:pt idx="26">
                  <c:v>1695</c:v>
                </c:pt>
                <c:pt idx="27">
                  <c:v>1696</c:v>
                </c:pt>
                <c:pt idx="28">
                  <c:v>1697</c:v>
                </c:pt>
                <c:pt idx="29">
                  <c:v>1698</c:v>
                </c:pt>
                <c:pt idx="30">
                  <c:v>1699</c:v>
                </c:pt>
                <c:pt idx="31">
                  <c:v>1700</c:v>
                </c:pt>
                <c:pt idx="32">
                  <c:v>1701</c:v>
                </c:pt>
                <c:pt idx="33">
                  <c:v>1702</c:v>
                </c:pt>
                <c:pt idx="34">
                  <c:v>1703</c:v>
                </c:pt>
                <c:pt idx="35">
                  <c:v>1704</c:v>
                </c:pt>
                <c:pt idx="36">
                  <c:v>1705</c:v>
                </c:pt>
                <c:pt idx="37">
                  <c:v>1706</c:v>
                </c:pt>
                <c:pt idx="38">
                  <c:v>1707</c:v>
                </c:pt>
                <c:pt idx="39">
                  <c:v>1708</c:v>
                </c:pt>
                <c:pt idx="40">
                  <c:v>1709</c:v>
                </c:pt>
                <c:pt idx="41">
                  <c:v>1710</c:v>
                </c:pt>
                <c:pt idx="42">
                  <c:v>1711</c:v>
                </c:pt>
                <c:pt idx="43">
                  <c:v>1712</c:v>
                </c:pt>
                <c:pt idx="44">
                  <c:v>1713</c:v>
                </c:pt>
                <c:pt idx="45">
                  <c:v>1714</c:v>
                </c:pt>
                <c:pt idx="46">
                  <c:v>1715</c:v>
                </c:pt>
                <c:pt idx="47">
                  <c:v>1716</c:v>
                </c:pt>
                <c:pt idx="48">
                  <c:v>1717</c:v>
                </c:pt>
                <c:pt idx="49">
                  <c:v>1718</c:v>
                </c:pt>
                <c:pt idx="50">
                  <c:v>1719</c:v>
                </c:pt>
                <c:pt idx="51">
                  <c:v>1720</c:v>
                </c:pt>
                <c:pt idx="52">
                  <c:v>1721</c:v>
                </c:pt>
                <c:pt idx="53">
                  <c:v>1722</c:v>
                </c:pt>
                <c:pt idx="54">
                  <c:v>1723</c:v>
                </c:pt>
                <c:pt idx="55">
                  <c:v>1724</c:v>
                </c:pt>
                <c:pt idx="56">
                  <c:v>1725</c:v>
                </c:pt>
                <c:pt idx="57">
                  <c:v>1726</c:v>
                </c:pt>
                <c:pt idx="58">
                  <c:v>1727</c:v>
                </c:pt>
                <c:pt idx="59">
                  <c:v>1728</c:v>
                </c:pt>
                <c:pt idx="60">
                  <c:v>1729</c:v>
                </c:pt>
                <c:pt idx="61">
                  <c:v>1730</c:v>
                </c:pt>
                <c:pt idx="62">
                  <c:v>1731</c:v>
                </c:pt>
                <c:pt idx="63">
                  <c:v>1732</c:v>
                </c:pt>
                <c:pt idx="64">
                  <c:v>1733</c:v>
                </c:pt>
                <c:pt idx="65">
                  <c:v>1734</c:v>
                </c:pt>
                <c:pt idx="66">
                  <c:v>1735</c:v>
                </c:pt>
                <c:pt idx="67">
                  <c:v>1736</c:v>
                </c:pt>
                <c:pt idx="68">
                  <c:v>1737</c:v>
                </c:pt>
                <c:pt idx="69">
                  <c:v>1738</c:v>
                </c:pt>
                <c:pt idx="70">
                  <c:v>1739</c:v>
                </c:pt>
                <c:pt idx="71">
                  <c:v>1740</c:v>
                </c:pt>
                <c:pt idx="72">
                  <c:v>1741</c:v>
                </c:pt>
                <c:pt idx="73">
                  <c:v>1742</c:v>
                </c:pt>
                <c:pt idx="74">
                  <c:v>1743</c:v>
                </c:pt>
                <c:pt idx="75">
                  <c:v>1744</c:v>
                </c:pt>
                <c:pt idx="76">
                  <c:v>1745</c:v>
                </c:pt>
                <c:pt idx="77">
                  <c:v>1746</c:v>
                </c:pt>
                <c:pt idx="78">
                  <c:v>1747</c:v>
                </c:pt>
                <c:pt idx="79">
                  <c:v>1748</c:v>
                </c:pt>
                <c:pt idx="80">
                  <c:v>1749</c:v>
                </c:pt>
                <c:pt idx="81">
                  <c:v>1750</c:v>
                </c:pt>
                <c:pt idx="82">
                  <c:v>1751</c:v>
                </c:pt>
                <c:pt idx="83">
                  <c:v>1752</c:v>
                </c:pt>
                <c:pt idx="84">
                  <c:v>1753</c:v>
                </c:pt>
                <c:pt idx="85">
                  <c:v>1754</c:v>
                </c:pt>
                <c:pt idx="86">
                  <c:v>1755</c:v>
                </c:pt>
                <c:pt idx="87">
                  <c:v>1756</c:v>
                </c:pt>
                <c:pt idx="88">
                  <c:v>1757</c:v>
                </c:pt>
                <c:pt idx="89">
                  <c:v>1758</c:v>
                </c:pt>
                <c:pt idx="90">
                  <c:v>1759</c:v>
                </c:pt>
                <c:pt idx="91">
                  <c:v>1760</c:v>
                </c:pt>
                <c:pt idx="92">
                  <c:v>1761</c:v>
                </c:pt>
                <c:pt idx="93">
                  <c:v>1762</c:v>
                </c:pt>
                <c:pt idx="94">
                  <c:v>1763</c:v>
                </c:pt>
                <c:pt idx="95">
                  <c:v>1764</c:v>
                </c:pt>
                <c:pt idx="96">
                  <c:v>1765</c:v>
                </c:pt>
                <c:pt idx="97">
                  <c:v>1766</c:v>
                </c:pt>
                <c:pt idx="98">
                  <c:v>1767</c:v>
                </c:pt>
                <c:pt idx="99">
                  <c:v>1768</c:v>
                </c:pt>
                <c:pt idx="100">
                  <c:v>1769</c:v>
                </c:pt>
                <c:pt idx="101">
                  <c:v>1770</c:v>
                </c:pt>
                <c:pt idx="102">
                  <c:v>1771</c:v>
                </c:pt>
                <c:pt idx="103">
                  <c:v>1772</c:v>
                </c:pt>
                <c:pt idx="104">
                  <c:v>1773</c:v>
                </c:pt>
                <c:pt idx="105">
                  <c:v>1774</c:v>
                </c:pt>
                <c:pt idx="106">
                  <c:v>1775</c:v>
                </c:pt>
                <c:pt idx="107">
                  <c:v>1776</c:v>
                </c:pt>
                <c:pt idx="108">
                  <c:v>1777</c:v>
                </c:pt>
                <c:pt idx="109">
                  <c:v>1778</c:v>
                </c:pt>
                <c:pt idx="110">
                  <c:v>1779</c:v>
                </c:pt>
                <c:pt idx="111">
                  <c:v>1780</c:v>
                </c:pt>
                <c:pt idx="112">
                  <c:v>1781</c:v>
                </c:pt>
                <c:pt idx="113">
                  <c:v>1782</c:v>
                </c:pt>
                <c:pt idx="114">
                  <c:v>1783</c:v>
                </c:pt>
                <c:pt idx="115">
                  <c:v>1784</c:v>
                </c:pt>
                <c:pt idx="116">
                  <c:v>1785</c:v>
                </c:pt>
                <c:pt idx="117">
                  <c:v>1786</c:v>
                </c:pt>
                <c:pt idx="118">
                  <c:v>1787</c:v>
                </c:pt>
                <c:pt idx="119">
                  <c:v>1788</c:v>
                </c:pt>
                <c:pt idx="120">
                  <c:v>1789</c:v>
                </c:pt>
                <c:pt idx="121">
                  <c:v>1790</c:v>
                </c:pt>
                <c:pt idx="122">
                  <c:v>1791</c:v>
                </c:pt>
                <c:pt idx="123">
                  <c:v>1792</c:v>
                </c:pt>
                <c:pt idx="124">
                  <c:v>1793</c:v>
                </c:pt>
                <c:pt idx="125">
                  <c:v>1794</c:v>
                </c:pt>
                <c:pt idx="126">
                  <c:v>1795</c:v>
                </c:pt>
                <c:pt idx="127">
                  <c:v>1796</c:v>
                </c:pt>
                <c:pt idx="128">
                  <c:v>1797</c:v>
                </c:pt>
                <c:pt idx="129">
                  <c:v>1798</c:v>
                </c:pt>
                <c:pt idx="130">
                  <c:v>1799</c:v>
                </c:pt>
                <c:pt idx="131">
                  <c:v>1800</c:v>
                </c:pt>
                <c:pt idx="132">
                  <c:v>1801</c:v>
                </c:pt>
                <c:pt idx="133">
                  <c:v>1802</c:v>
                </c:pt>
                <c:pt idx="134">
                  <c:v>1803</c:v>
                </c:pt>
                <c:pt idx="135">
                  <c:v>1804</c:v>
                </c:pt>
                <c:pt idx="136">
                  <c:v>1805</c:v>
                </c:pt>
                <c:pt idx="137">
                  <c:v>1806</c:v>
                </c:pt>
                <c:pt idx="138">
                  <c:v>1807</c:v>
                </c:pt>
                <c:pt idx="139">
                  <c:v>1808</c:v>
                </c:pt>
                <c:pt idx="140">
                  <c:v>1809</c:v>
                </c:pt>
                <c:pt idx="141">
                  <c:v>1810</c:v>
                </c:pt>
                <c:pt idx="142">
                  <c:v>1811</c:v>
                </c:pt>
                <c:pt idx="143">
                  <c:v>1812</c:v>
                </c:pt>
                <c:pt idx="144">
                  <c:v>1813</c:v>
                </c:pt>
                <c:pt idx="145">
                  <c:v>1814</c:v>
                </c:pt>
                <c:pt idx="146">
                  <c:v>1815</c:v>
                </c:pt>
                <c:pt idx="147">
                  <c:v>1816</c:v>
                </c:pt>
                <c:pt idx="148">
                  <c:v>1817</c:v>
                </c:pt>
                <c:pt idx="149">
                  <c:v>1818</c:v>
                </c:pt>
                <c:pt idx="150">
                  <c:v>1819</c:v>
                </c:pt>
                <c:pt idx="151">
                  <c:v>1820</c:v>
                </c:pt>
                <c:pt idx="152">
                  <c:v>1821</c:v>
                </c:pt>
                <c:pt idx="153">
                  <c:v>1822</c:v>
                </c:pt>
                <c:pt idx="154">
                  <c:v>1823</c:v>
                </c:pt>
                <c:pt idx="155">
                  <c:v>1824</c:v>
                </c:pt>
                <c:pt idx="156">
                  <c:v>1825</c:v>
                </c:pt>
                <c:pt idx="157">
                  <c:v>1826</c:v>
                </c:pt>
                <c:pt idx="158">
                  <c:v>1827</c:v>
                </c:pt>
                <c:pt idx="159">
                  <c:v>1828</c:v>
                </c:pt>
                <c:pt idx="160">
                  <c:v>1829</c:v>
                </c:pt>
                <c:pt idx="161">
                  <c:v>1830</c:v>
                </c:pt>
                <c:pt idx="162">
                  <c:v>1831</c:v>
                </c:pt>
                <c:pt idx="163">
                  <c:v>1832</c:v>
                </c:pt>
                <c:pt idx="164">
                  <c:v>1833</c:v>
                </c:pt>
                <c:pt idx="165">
                  <c:v>1834</c:v>
                </c:pt>
                <c:pt idx="166">
                  <c:v>1835</c:v>
                </c:pt>
                <c:pt idx="167">
                  <c:v>1836</c:v>
                </c:pt>
                <c:pt idx="168">
                  <c:v>1837</c:v>
                </c:pt>
                <c:pt idx="169">
                  <c:v>1838</c:v>
                </c:pt>
                <c:pt idx="170">
                  <c:v>1839</c:v>
                </c:pt>
                <c:pt idx="171">
                  <c:v>1840</c:v>
                </c:pt>
                <c:pt idx="172">
                  <c:v>1841</c:v>
                </c:pt>
                <c:pt idx="173">
                  <c:v>1842</c:v>
                </c:pt>
                <c:pt idx="174">
                  <c:v>1843</c:v>
                </c:pt>
                <c:pt idx="175">
                  <c:v>1844</c:v>
                </c:pt>
                <c:pt idx="176">
                  <c:v>1845</c:v>
                </c:pt>
                <c:pt idx="177">
                  <c:v>1846</c:v>
                </c:pt>
                <c:pt idx="178">
                  <c:v>1847</c:v>
                </c:pt>
                <c:pt idx="179">
                  <c:v>1848</c:v>
                </c:pt>
                <c:pt idx="180">
                  <c:v>1849</c:v>
                </c:pt>
                <c:pt idx="181">
                  <c:v>1850</c:v>
                </c:pt>
                <c:pt idx="182">
                  <c:v>1851</c:v>
                </c:pt>
                <c:pt idx="183">
                  <c:v>1852</c:v>
                </c:pt>
                <c:pt idx="184">
                  <c:v>1853</c:v>
                </c:pt>
                <c:pt idx="185">
                  <c:v>1854</c:v>
                </c:pt>
                <c:pt idx="186">
                  <c:v>1855</c:v>
                </c:pt>
                <c:pt idx="187">
                  <c:v>1856</c:v>
                </c:pt>
                <c:pt idx="188">
                  <c:v>1857</c:v>
                </c:pt>
                <c:pt idx="189">
                  <c:v>1858</c:v>
                </c:pt>
                <c:pt idx="190">
                  <c:v>1859</c:v>
                </c:pt>
                <c:pt idx="191">
                  <c:v>1860</c:v>
                </c:pt>
                <c:pt idx="192">
                  <c:v>1861</c:v>
                </c:pt>
                <c:pt idx="193">
                  <c:v>1862</c:v>
                </c:pt>
                <c:pt idx="194">
                  <c:v>1863</c:v>
                </c:pt>
                <c:pt idx="195">
                  <c:v>1864</c:v>
                </c:pt>
                <c:pt idx="196">
                  <c:v>1865</c:v>
                </c:pt>
                <c:pt idx="197">
                  <c:v>1866</c:v>
                </c:pt>
                <c:pt idx="198">
                  <c:v>1867</c:v>
                </c:pt>
                <c:pt idx="199">
                  <c:v>1868</c:v>
                </c:pt>
                <c:pt idx="200">
                  <c:v>1869</c:v>
                </c:pt>
                <c:pt idx="201">
                  <c:v>1870</c:v>
                </c:pt>
                <c:pt idx="202">
                  <c:v>1871</c:v>
                </c:pt>
                <c:pt idx="203">
                  <c:v>1872</c:v>
                </c:pt>
                <c:pt idx="204">
                  <c:v>1873</c:v>
                </c:pt>
                <c:pt idx="205">
                  <c:v>1874</c:v>
                </c:pt>
                <c:pt idx="206">
                  <c:v>1875</c:v>
                </c:pt>
                <c:pt idx="207">
                  <c:v>1876</c:v>
                </c:pt>
                <c:pt idx="208">
                  <c:v>1877</c:v>
                </c:pt>
                <c:pt idx="209">
                  <c:v>1878</c:v>
                </c:pt>
                <c:pt idx="210">
                  <c:v>1879</c:v>
                </c:pt>
                <c:pt idx="211">
                  <c:v>1880</c:v>
                </c:pt>
                <c:pt idx="212">
                  <c:v>1881</c:v>
                </c:pt>
                <c:pt idx="213">
                  <c:v>1882</c:v>
                </c:pt>
                <c:pt idx="214">
                  <c:v>1883</c:v>
                </c:pt>
                <c:pt idx="215">
                  <c:v>1884</c:v>
                </c:pt>
                <c:pt idx="216">
                  <c:v>1885</c:v>
                </c:pt>
                <c:pt idx="217">
                  <c:v>1886</c:v>
                </c:pt>
                <c:pt idx="218">
                  <c:v>1887</c:v>
                </c:pt>
                <c:pt idx="219">
                  <c:v>1888</c:v>
                </c:pt>
                <c:pt idx="220">
                  <c:v>1889</c:v>
                </c:pt>
                <c:pt idx="221">
                  <c:v>1890</c:v>
                </c:pt>
                <c:pt idx="222">
                  <c:v>1891</c:v>
                </c:pt>
                <c:pt idx="223">
                  <c:v>1892</c:v>
                </c:pt>
                <c:pt idx="224">
                  <c:v>1893</c:v>
                </c:pt>
                <c:pt idx="225">
                  <c:v>1894</c:v>
                </c:pt>
                <c:pt idx="226">
                  <c:v>1895</c:v>
                </c:pt>
                <c:pt idx="227">
                  <c:v>1896</c:v>
                </c:pt>
                <c:pt idx="228">
                  <c:v>1897</c:v>
                </c:pt>
                <c:pt idx="229">
                  <c:v>1898</c:v>
                </c:pt>
                <c:pt idx="230">
                  <c:v>1899</c:v>
                </c:pt>
                <c:pt idx="231">
                  <c:v>1900</c:v>
                </c:pt>
                <c:pt idx="232">
                  <c:v>1901</c:v>
                </c:pt>
                <c:pt idx="233">
                  <c:v>1902</c:v>
                </c:pt>
                <c:pt idx="234">
                  <c:v>1903</c:v>
                </c:pt>
                <c:pt idx="235">
                  <c:v>1904</c:v>
                </c:pt>
                <c:pt idx="236">
                  <c:v>1905</c:v>
                </c:pt>
                <c:pt idx="237">
                  <c:v>1906</c:v>
                </c:pt>
                <c:pt idx="238">
                  <c:v>1907</c:v>
                </c:pt>
                <c:pt idx="239">
                  <c:v>1908</c:v>
                </c:pt>
                <c:pt idx="240">
                  <c:v>1909</c:v>
                </c:pt>
                <c:pt idx="241">
                  <c:v>1910</c:v>
                </c:pt>
                <c:pt idx="242">
                  <c:v>1911</c:v>
                </c:pt>
                <c:pt idx="243">
                  <c:v>1912</c:v>
                </c:pt>
                <c:pt idx="244">
                  <c:v>1913</c:v>
                </c:pt>
                <c:pt idx="245">
                  <c:v>1914</c:v>
                </c:pt>
                <c:pt idx="246">
                  <c:v>1915</c:v>
                </c:pt>
                <c:pt idx="247">
                  <c:v>1916</c:v>
                </c:pt>
                <c:pt idx="248">
                  <c:v>1917</c:v>
                </c:pt>
                <c:pt idx="249">
                  <c:v>1918</c:v>
                </c:pt>
                <c:pt idx="250">
                  <c:v>1919</c:v>
                </c:pt>
                <c:pt idx="251">
                  <c:v>1920</c:v>
                </c:pt>
                <c:pt idx="252">
                  <c:v>1921</c:v>
                </c:pt>
                <c:pt idx="253">
                  <c:v>1922</c:v>
                </c:pt>
                <c:pt idx="254">
                  <c:v>1923</c:v>
                </c:pt>
                <c:pt idx="255">
                  <c:v>1924</c:v>
                </c:pt>
                <c:pt idx="256">
                  <c:v>1925</c:v>
                </c:pt>
                <c:pt idx="257">
                  <c:v>1926</c:v>
                </c:pt>
                <c:pt idx="258">
                  <c:v>1927</c:v>
                </c:pt>
                <c:pt idx="259">
                  <c:v>1928</c:v>
                </c:pt>
                <c:pt idx="260">
                  <c:v>1929</c:v>
                </c:pt>
                <c:pt idx="261">
                  <c:v>1930</c:v>
                </c:pt>
                <c:pt idx="262">
                  <c:v>1931</c:v>
                </c:pt>
                <c:pt idx="263">
                  <c:v>1932</c:v>
                </c:pt>
              </c:numCache>
            </c:numRef>
          </c:xVal>
          <c:yVal>
            <c:numRef>
              <c:f>Graph!$D$1671:$D$1932</c:f>
              <c:numCache>
                <c:formatCode>General</c:formatCode>
                <c:ptCount val="262"/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B7-4038-B2BC-47A14DCA70EA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Graph!$A$1670:$A$1933</c:f>
              <c:numCache>
                <c:formatCode>General</c:formatCode>
                <c:ptCount val="264"/>
                <c:pt idx="0">
                  <c:v>1669</c:v>
                </c:pt>
                <c:pt idx="1">
                  <c:v>1670</c:v>
                </c:pt>
                <c:pt idx="2">
                  <c:v>1671</c:v>
                </c:pt>
                <c:pt idx="3">
                  <c:v>1672</c:v>
                </c:pt>
                <c:pt idx="4">
                  <c:v>1673</c:v>
                </c:pt>
                <c:pt idx="5">
                  <c:v>1674</c:v>
                </c:pt>
                <c:pt idx="6">
                  <c:v>1675</c:v>
                </c:pt>
                <c:pt idx="7">
                  <c:v>1676</c:v>
                </c:pt>
                <c:pt idx="8">
                  <c:v>1677</c:v>
                </c:pt>
                <c:pt idx="9">
                  <c:v>1678</c:v>
                </c:pt>
                <c:pt idx="10">
                  <c:v>1679</c:v>
                </c:pt>
                <c:pt idx="11">
                  <c:v>1680</c:v>
                </c:pt>
                <c:pt idx="12">
                  <c:v>1681</c:v>
                </c:pt>
                <c:pt idx="13">
                  <c:v>1682</c:v>
                </c:pt>
                <c:pt idx="14">
                  <c:v>1683</c:v>
                </c:pt>
                <c:pt idx="15">
                  <c:v>1684</c:v>
                </c:pt>
                <c:pt idx="16">
                  <c:v>1685</c:v>
                </c:pt>
                <c:pt idx="17">
                  <c:v>1686</c:v>
                </c:pt>
                <c:pt idx="18">
                  <c:v>1687</c:v>
                </c:pt>
                <c:pt idx="19">
                  <c:v>1688</c:v>
                </c:pt>
                <c:pt idx="20">
                  <c:v>1689</c:v>
                </c:pt>
                <c:pt idx="21">
                  <c:v>1690</c:v>
                </c:pt>
                <c:pt idx="22">
                  <c:v>1691</c:v>
                </c:pt>
                <c:pt idx="23">
                  <c:v>1692</c:v>
                </c:pt>
                <c:pt idx="24">
                  <c:v>1693</c:v>
                </c:pt>
                <c:pt idx="25">
                  <c:v>1694</c:v>
                </c:pt>
                <c:pt idx="26">
                  <c:v>1695</c:v>
                </c:pt>
                <c:pt idx="27">
                  <c:v>1696</c:v>
                </c:pt>
                <c:pt idx="28">
                  <c:v>1697</c:v>
                </c:pt>
                <c:pt idx="29">
                  <c:v>1698</c:v>
                </c:pt>
                <c:pt idx="30">
                  <c:v>1699</c:v>
                </c:pt>
                <c:pt idx="31">
                  <c:v>1700</c:v>
                </c:pt>
                <c:pt idx="32">
                  <c:v>1701</c:v>
                </c:pt>
                <c:pt idx="33">
                  <c:v>1702</c:v>
                </c:pt>
                <c:pt idx="34">
                  <c:v>1703</c:v>
                </c:pt>
                <c:pt idx="35">
                  <c:v>1704</c:v>
                </c:pt>
                <c:pt idx="36">
                  <c:v>1705</c:v>
                </c:pt>
                <c:pt idx="37">
                  <c:v>1706</c:v>
                </c:pt>
                <c:pt idx="38">
                  <c:v>1707</c:v>
                </c:pt>
                <c:pt idx="39">
                  <c:v>1708</c:v>
                </c:pt>
                <c:pt idx="40">
                  <c:v>1709</c:v>
                </c:pt>
                <c:pt idx="41">
                  <c:v>1710</c:v>
                </c:pt>
                <c:pt idx="42">
                  <c:v>1711</c:v>
                </c:pt>
                <c:pt idx="43">
                  <c:v>1712</c:v>
                </c:pt>
                <c:pt idx="44">
                  <c:v>1713</c:v>
                </c:pt>
                <c:pt idx="45">
                  <c:v>1714</c:v>
                </c:pt>
                <c:pt idx="46">
                  <c:v>1715</c:v>
                </c:pt>
                <c:pt idx="47">
                  <c:v>1716</c:v>
                </c:pt>
                <c:pt idx="48">
                  <c:v>1717</c:v>
                </c:pt>
                <c:pt idx="49">
                  <c:v>1718</c:v>
                </c:pt>
                <c:pt idx="50">
                  <c:v>1719</c:v>
                </c:pt>
                <c:pt idx="51">
                  <c:v>1720</c:v>
                </c:pt>
                <c:pt idx="52">
                  <c:v>1721</c:v>
                </c:pt>
                <c:pt idx="53">
                  <c:v>1722</c:v>
                </c:pt>
                <c:pt idx="54">
                  <c:v>1723</c:v>
                </c:pt>
                <c:pt idx="55">
                  <c:v>1724</c:v>
                </c:pt>
                <c:pt idx="56">
                  <c:v>1725</c:v>
                </c:pt>
                <c:pt idx="57">
                  <c:v>1726</c:v>
                </c:pt>
                <c:pt idx="58">
                  <c:v>1727</c:v>
                </c:pt>
                <c:pt idx="59">
                  <c:v>1728</c:v>
                </c:pt>
                <c:pt idx="60">
                  <c:v>1729</c:v>
                </c:pt>
                <c:pt idx="61">
                  <c:v>1730</c:v>
                </c:pt>
                <c:pt idx="62">
                  <c:v>1731</c:v>
                </c:pt>
                <c:pt idx="63">
                  <c:v>1732</c:v>
                </c:pt>
                <c:pt idx="64">
                  <c:v>1733</c:v>
                </c:pt>
                <c:pt idx="65">
                  <c:v>1734</c:v>
                </c:pt>
                <c:pt idx="66">
                  <c:v>1735</c:v>
                </c:pt>
                <c:pt idx="67">
                  <c:v>1736</c:v>
                </c:pt>
                <c:pt idx="68">
                  <c:v>1737</c:v>
                </c:pt>
                <c:pt idx="69">
                  <c:v>1738</c:v>
                </c:pt>
                <c:pt idx="70">
                  <c:v>1739</c:v>
                </c:pt>
                <c:pt idx="71">
                  <c:v>1740</c:v>
                </c:pt>
                <c:pt idx="72">
                  <c:v>1741</c:v>
                </c:pt>
                <c:pt idx="73">
                  <c:v>1742</c:v>
                </c:pt>
                <c:pt idx="74">
                  <c:v>1743</c:v>
                </c:pt>
                <c:pt idx="75">
                  <c:v>1744</c:v>
                </c:pt>
                <c:pt idx="76">
                  <c:v>1745</c:v>
                </c:pt>
                <c:pt idx="77">
                  <c:v>1746</c:v>
                </c:pt>
                <c:pt idx="78">
                  <c:v>1747</c:v>
                </c:pt>
                <c:pt idx="79">
                  <c:v>1748</c:v>
                </c:pt>
                <c:pt idx="80">
                  <c:v>1749</c:v>
                </c:pt>
                <c:pt idx="81">
                  <c:v>1750</c:v>
                </c:pt>
                <c:pt idx="82">
                  <c:v>1751</c:v>
                </c:pt>
                <c:pt idx="83">
                  <c:v>1752</c:v>
                </c:pt>
                <c:pt idx="84">
                  <c:v>1753</c:v>
                </c:pt>
                <c:pt idx="85">
                  <c:v>1754</c:v>
                </c:pt>
                <c:pt idx="86">
                  <c:v>1755</c:v>
                </c:pt>
                <c:pt idx="87">
                  <c:v>1756</c:v>
                </c:pt>
                <c:pt idx="88">
                  <c:v>1757</c:v>
                </c:pt>
                <c:pt idx="89">
                  <c:v>1758</c:v>
                </c:pt>
                <c:pt idx="90">
                  <c:v>1759</c:v>
                </c:pt>
                <c:pt idx="91">
                  <c:v>1760</c:v>
                </c:pt>
                <c:pt idx="92">
                  <c:v>1761</c:v>
                </c:pt>
                <c:pt idx="93">
                  <c:v>1762</c:v>
                </c:pt>
                <c:pt idx="94">
                  <c:v>1763</c:v>
                </c:pt>
                <c:pt idx="95">
                  <c:v>1764</c:v>
                </c:pt>
                <c:pt idx="96">
                  <c:v>1765</c:v>
                </c:pt>
                <c:pt idx="97">
                  <c:v>1766</c:v>
                </c:pt>
                <c:pt idx="98">
                  <c:v>1767</c:v>
                </c:pt>
                <c:pt idx="99">
                  <c:v>1768</c:v>
                </c:pt>
                <c:pt idx="100">
                  <c:v>1769</c:v>
                </c:pt>
                <c:pt idx="101">
                  <c:v>1770</c:v>
                </c:pt>
                <c:pt idx="102">
                  <c:v>1771</c:v>
                </c:pt>
                <c:pt idx="103">
                  <c:v>1772</c:v>
                </c:pt>
                <c:pt idx="104">
                  <c:v>1773</c:v>
                </c:pt>
                <c:pt idx="105">
                  <c:v>1774</c:v>
                </c:pt>
                <c:pt idx="106">
                  <c:v>1775</c:v>
                </c:pt>
                <c:pt idx="107">
                  <c:v>1776</c:v>
                </c:pt>
                <c:pt idx="108">
                  <c:v>1777</c:v>
                </c:pt>
                <c:pt idx="109">
                  <c:v>1778</c:v>
                </c:pt>
                <c:pt idx="110">
                  <c:v>1779</c:v>
                </c:pt>
                <c:pt idx="111">
                  <c:v>1780</c:v>
                </c:pt>
                <c:pt idx="112">
                  <c:v>1781</c:v>
                </c:pt>
                <c:pt idx="113">
                  <c:v>1782</c:v>
                </c:pt>
                <c:pt idx="114">
                  <c:v>1783</c:v>
                </c:pt>
                <c:pt idx="115">
                  <c:v>1784</c:v>
                </c:pt>
                <c:pt idx="116">
                  <c:v>1785</c:v>
                </c:pt>
                <c:pt idx="117">
                  <c:v>1786</c:v>
                </c:pt>
                <c:pt idx="118">
                  <c:v>1787</c:v>
                </c:pt>
                <c:pt idx="119">
                  <c:v>1788</c:v>
                </c:pt>
                <c:pt idx="120">
                  <c:v>1789</c:v>
                </c:pt>
                <c:pt idx="121">
                  <c:v>1790</c:v>
                </c:pt>
                <c:pt idx="122">
                  <c:v>1791</c:v>
                </c:pt>
                <c:pt idx="123">
                  <c:v>1792</c:v>
                </c:pt>
                <c:pt idx="124">
                  <c:v>1793</c:v>
                </c:pt>
                <c:pt idx="125">
                  <c:v>1794</c:v>
                </c:pt>
                <c:pt idx="126">
                  <c:v>1795</c:v>
                </c:pt>
                <c:pt idx="127">
                  <c:v>1796</c:v>
                </c:pt>
                <c:pt idx="128">
                  <c:v>1797</c:v>
                </c:pt>
                <c:pt idx="129">
                  <c:v>1798</c:v>
                </c:pt>
                <c:pt idx="130">
                  <c:v>1799</c:v>
                </c:pt>
                <c:pt idx="131">
                  <c:v>1800</c:v>
                </c:pt>
                <c:pt idx="132">
                  <c:v>1801</c:v>
                </c:pt>
                <c:pt idx="133">
                  <c:v>1802</c:v>
                </c:pt>
                <c:pt idx="134">
                  <c:v>1803</c:v>
                </c:pt>
                <c:pt idx="135">
                  <c:v>1804</c:v>
                </c:pt>
                <c:pt idx="136">
                  <c:v>1805</c:v>
                </c:pt>
                <c:pt idx="137">
                  <c:v>1806</c:v>
                </c:pt>
                <c:pt idx="138">
                  <c:v>1807</c:v>
                </c:pt>
                <c:pt idx="139">
                  <c:v>1808</c:v>
                </c:pt>
                <c:pt idx="140">
                  <c:v>1809</c:v>
                </c:pt>
                <c:pt idx="141">
                  <c:v>1810</c:v>
                </c:pt>
                <c:pt idx="142">
                  <c:v>1811</c:v>
                </c:pt>
                <c:pt idx="143">
                  <c:v>1812</c:v>
                </c:pt>
                <c:pt idx="144">
                  <c:v>1813</c:v>
                </c:pt>
                <c:pt idx="145">
                  <c:v>1814</c:v>
                </c:pt>
                <c:pt idx="146">
                  <c:v>1815</c:v>
                </c:pt>
                <c:pt idx="147">
                  <c:v>1816</c:v>
                </c:pt>
                <c:pt idx="148">
                  <c:v>1817</c:v>
                </c:pt>
                <c:pt idx="149">
                  <c:v>1818</c:v>
                </c:pt>
                <c:pt idx="150">
                  <c:v>1819</c:v>
                </c:pt>
                <c:pt idx="151">
                  <c:v>1820</c:v>
                </c:pt>
                <c:pt idx="152">
                  <c:v>1821</c:v>
                </c:pt>
                <c:pt idx="153">
                  <c:v>1822</c:v>
                </c:pt>
                <c:pt idx="154">
                  <c:v>1823</c:v>
                </c:pt>
                <c:pt idx="155">
                  <c:v>1824</c:v>
                </c:pt>
                <c:pt idx="156">
                  <c:v>1825</c:v>
                </c:pt>
                <c:pt idx="157">
                  <c:v>1826</c:v>
                </c:pt>
                <c:pt idx="158">
                  <c:v>1827</c:v>
                </c:pt>
                <c:pt idx="159">
                  <c:v>1828</c:v>
                </c:pt>
                <c:pt idx="160">
                  <c:v>1829</c:v>
                </c:pt>
                <c:pt idx="161">
                  <c:v>1830</c:v>
                </c:pt>
                <c:pt idx="162">
                  <c:v>1831</c:v>
                </c:pt>
                <c:pt idx="163">
                  <c:v>1832</c:v>
                </c:pt>
                <c:pt idx="164">
                  <c:v>1833</c:v>
                </c:pt>
                <c:pt idx="165">
                  <c:v>1834</c:v>
                </c:pt>
                <c:pt idx="166">
                  <c:v>1835</c:v>
                </c:pt>
                <c:pt idx="167">
                  <c:v>1836</c:v>
                </c:pt>
                <c:pt idx="168">
                  <c:v>1837</c:v>
                </c:pt>
                <c:pt idx="169">
                  <c:v>1838</c:v>
                </c:pt>
                <c:pt idx="170">
                  <c:v>1839</c:v>
                </c:pt>
                <c:pt idx="171">
                  <c:v>1840</c:v>
                </c:pt>
                <c:pt idx="172">
                  <c:v>1841</c:v>
                </c:pt>
                <c:pt idx="173">
                  <c:v>1842</c:v>
                </c:pt>
                <c:pt idx="174">
                  <c:v>1843</c:v>
                </c:pt>
                <c:pt idx="175">
                  <c:v>1844</c:v>
                </c:pt>
                <c:pt idx="176">
                  <c:v>1845</c:v>
                </c:pt>
                <c:pt idx="177">
                  <c:v>1846</c:v>
                </c:pt>
                <c:pt idx="178">
                  <c:v>1847</c:v>
                </c:pt>
                <c:pt idx="179">
                  <c:v>1848</c:v>
                </c:pt>
                <c:pt idx="180">
                  <c:v>1849</c:v>
                </c:pt>
                <c:pt idx="181">
                  <c:v>1850</c:v>
                </c:pt>
                <c:pt idx="182">
                  <c:v>1851</c:v>
                </c:pt>
                <c:pt idx="183">
                  <c:v>1852</c:v>
                </c:pt>
                <c:pt idx="184">
                  <c:v>1853</c:v>
                </c:pt>
                <c:pt idx="185">
                  <c:v>1854</c:v>
                </c:pt>
                <c:pt idx="186">
                  <c:v>1855</c:v>
                </c:pt>
                <c:pt idx="187">
                  <c:v>1856</c:v>
                </c:pt>
                <c:pt idx="188">
                  <c:v>1857</c:v>
                </c:pt>
                <c:pt idx="189">
                  <c:v>1858</c:v>
                </c:pt>
                <c:pt idx="190">
                  <c:v>1859</c:v>
                </c:pt>
                <c:pt idx="191">
                  <c:v>1860</c:v>
                </c:pt>
                <c:pt idx="192">
                  <c:v>1861</c:v>
                </c:pt>
                <c:pt idx="193">
                  <c:v>1862</c:v>
                </c:pt>
                <c:pt idx="194">
                  <c:v>1863</c:v>
                </c:pt>
                <c:pt idx="195">
                  <c:v>1864</c:v>
                </c:pt>
                <c:pt idx="196">
                  <c:v>1865</c:v>
                </c:pt>
                <c:pt idx="197">
                  <c:v>1866</c:v>
                </c:pt>
                <c:pt idx="198">
                  <c:v>1867</c:v>
                </c:pt>
                <c:pt idx="199">
                  <c:v>1868</c:v>
                </c:pt>
                <c:pt idx="200">
                  <c:v>1869</c:v>
                </c:pt>
                <c:pt idx="201">
                  <c:v>1870</c:v>
                </c:pt>
                <c:pt idx="202">
                  <c:v>1871</c:v>
                </c:pt>
                <c:pt idx="203">
                  <c:v>1872</c:v>
                </c:pt>
                <c:pt idx="204">
                  <c:v>1873</c:v>
                </c:pt>
                <c:pt idx="205">
                  <c:v>1874</c:v>
                </c:pt>
                <c:pt idx="206">
                  <c:v>1875</c:v>
                </c:pt>
                <c:pt idx="207">
                  <c:v>1876</c:v>
                </c:pt>
                <c:pt idx="208">
                  <c:v>1877</c:v>
                </c:pt>
                <c:pt idx="209">
                  <c:v>1878</c:v>
                </c:pt>
                <c:pt idx="210">
                  <c:v>1879</c:v>
                </c:pt>
                <c:pt idx="211">
                  <c:v>1880</c:v>
                </c:pt>
                <c:pt idx="212">
                  <c:v>1881</c:v>
                </c:pt>
                <c:pt idx="213">
                  <c:v>1882</c:v>
                </c:pt>
                <c:pt idx="214">
                  <c:v>1883</c:v>
                </c:pt>
                <c:pt idx="215">
                  <c:v>1884</c:v>
                </c:pt>
                <c:pt idx="216">
                  <c:v>1885</c:v>
                </c:pt>
                <c:pt idx="217">
                  <c:v>1886</c:v>
                </c:pt>
                <c:pt idx="218">
                  <c:v>1887</c:v>
                </c:pt>
                <c:pt idx="219">
                  <c:v>1888</c:v>
                </c:pt>
                <c:pt idx="220">
                  <c:v>1889</c:v>
                </c:pt>
                <c:pt idx="221">
                  <c:v>1890</c:v>
                </c:pt>
                <c:pt idx="222">
                  <c:v>1891</c:v>
                </c:pt>
                <c:pt idx="223">
                  <c:v>1892</c:v>
                </c:pt>
                <c:pt idx="224">
                  <c:v>1893</c:v>
                </c:pt>
                <c:pt idx="225">
                  <c:v>1894</c:v>
                </c:pt>
                <c:pt idx="226">
                  <c:v>1895</c:v>
                </c:pt>
                <c:pt idx="227">
                  <c:v>1896</c:v>
                </c:pt>
                <c:pt idx="228">
                  <c:v>1897</c:v>
                </c:pt>
                <c:pt idx="229">
                  <c:v>1898</c:v>
                </c:pt>
                <c:pt idx="230">
                  <c:v>1899</c:v>
                </c:pt>
                <c:pt idx="231">
                  <c:v>1900</c:v>
                </c:pt>
                <c:pt idx="232">
                  <c:v>1901</c:v>
                </c:pt>
                <c:pt idx="233">
                  <c:v>1902</c:v>
                </c:pt>
                <c:pt idx="234">
                  <c:v>1903</c:v>
                </c:pt>
                <c:pt idx="235">
                  <c:v>1904</c:v>
                </c:pt>
                <c:pt idx="236">
                  <c:v>1905</c:v>
                </c:pt>
                <c:pt idx="237">
                  <c:v>1906</c:v>
                </c:pt>
                <c:pt idx="238">
                  <c:v>1907</c:v>
                </c:pt>
                <c:pt idx="239">
                  <c:v>1908</c:v>
                </c:pt>
                <c:pt idx="240">
                  <c:v>1909</c:v>
                </c:pt>
                <c:pt idx="241">
                  <c:v>1910</c:v>
                </c:pt>
                <c:pt idx="242">
                  <c:v>1911</c:v>
                </c:pt>
                <c:pt idx="243">
                  <c:v>1912</c:v>
                </c:pt>
                <c:pt idx="244">
                  <c:v>1913</c:v>
                </c:pt>
                <c:pt idx="245">
                  <c:v>1914</c:v>
                </c:pt>
                <c:pt idx="246">
                  <c:v>1915</c:v>
                </c:pt>
                <c:pt idx="247">
                  <c:v>1916</c:v>
                </c:pt>
                <c:pt idx="248">
                  <c:v>1917</c:v>
                </c:pt>
                <c:pt idx="249">
                  <c:v>1918</c:v>
                </c:pt>
                <c:pt idx="250">
                  <c:v>1919</c:v>
                </c:pt>
                <c:pt idx="251">
                  <c:v>1920</c:v>
                </c:pt>
                <c:pt idx="252">
                  <c:v>1921</c:v>
                </c:pt>
                <c:pt idx="253">
                  <c:v>1922</c:v>
                </c:pt>
                <c:pt idx="254">
                  <c:v>1923</c:v>
                </c:pt>
                <c:pt idx="255">
                  <c:v>1924</c:v>
                </c:pt>
                <c:pt idx="256">
                  <c:v>1925</c:v>
                </c:pt>
                <c:pt idx="257">
                  <c:v>1926</c:v>
                </c:pt>
                <c:pt idx="258">
                  <c:v>1927</c:v>
                </c:pt>
                <c:pt idx="259">
                  <c:v>1928</c:v>
                </c:pt>
                <c:pt idx="260">
                  <c:v>1929</c:v>
                </c:pt>
                <c:pt idx="261">
                  <c:v>1930</c:v>
                </c:pt>
                <c:pt idx="262">
                  <c:v>1931</c:v>
                </c:pt>
                <c:pt idx="263">
                  <c:v>1932</c:v>
                </c:pt>
              </c:numCache>
            </c:numRef>
          </c:xVal>
          <c:yVal>
            <c:numRef>
              <c:f>Graph!$B$1671:$B$1932</c:f>
              <c:numCache>
                <c:formatCode>General</c:formatCode>
                <c:ptCount val="262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B7-4038-B2BC-47A14DCA70EA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Graph!$A$1670:$A$1933</c:f>
              <c:numCache>
                <c:formatCode>General</c:formatCode>
                <c:ptCount val="264"/>
                <c:pt idx="0">
                  <c:v>1669</c:v>
                </c:pt>
                <c:pt idx="1">
                  <c:v>1670</c:v>
                </c:pt>
                <c:pt idx="2">
                  <c:v>1671</c:v>
                </c:pt>
                <c:pt idx="3">
                  <c:v>1672</c:v>
                </c:pt>
                <c:pt idx="4">
                  <c:v>1673</c:v>
                </c:pt>
                <c:pt idx="5">
                  <c:v>1674</c:v>
                </c:pt>
                <c:pt idx="6">
                  <c:v>1675</c:v>
                </c:pt>
                <c:pt idx="7">
                  <c:v>1676</c:v>
                </c:pt>
                <c:pt idx="8">
                  <c:v>1677</c:v>
                </c:pt>
                <c:pt idx="9">
                  <c:v>1678</c:v>
                </c:pt>
                <c:pt idx="10">
                  <c:v>1679</c:v>
                </c:pt>
                <c:pt idx="11">
                  <c:v>1680</c:v>
                </c:pt>
                <c:pt idx="12">
                  <c:v>1681</c:v>
                </c:pt>
                <c:pt idx="13">
                  <c:v>1682</c:v>
                </c:pt>
                <c:pt idx="14">
                  <c:v>1683</c:v>
                </c:pt>
                <c:pt idx="15">
                  <c:v>1684</c:v>
                </c:pt>
                <c:pt idx="16">
                  <c:v>1685</c:v>
                </c:pt>
                <c:pt idx="17">
                  <c:v>1686</c:v>
                </c:pt>
                <c:pt idx="18">
                  <c:v>1687</c:v>
                </c:pt>
                <c:pt idx="19">
                  <c:v>1688</c:v>
                </c:pt>
                <c:pt idx="20">
                  <c:v>1689</c:v>
                </c:pt>
                <c:pt idx="21">
                  <c:v>1690</c:v>
                </c:pt>
                <c:pt idx="22">
                  <c:v>1691</c:v>
                </c:pt>
                <c:pt idx="23">
                  <c:v>1692</c:v>
                </c:pt>
                <c:pt idx="24">
                  <c:v>1693</c:v>
                </c:pt>
                <c:pt idx="25">
                  <c:v>1694</c:v>
                </c:pt>
                <c:pt idx="26">
                  <c:v>1695</c:v>
                </c:pt>
                <c:pt idx="27">
                  <c:v>1696</c:v>
                </c:pt>
                <c:pt idx="28">
                  <c:v>1697</c:v>
                </c:pt>
                <c:pt idx="29">
                  <c:v>1698</c:v>
                </c:pt>
                <c:pt idx="30">
                  <c:v>1699</c:v>
                </c:pt>
                <c:pt idx="31">
                  <c:v>1700</c:v>
                </c:pt>
                <c:pt idx="32">
                  <c:v>1701</c:v>
                </c:pt>
                <c:pt idx="33">
                  <c:v>1702</c:v>
                </c:pt>
                <c:pt idx="34">
                  <c:v>1703</c:v>
                </c:pt>
                <c:pt idx="35">
                  <c:v>1704</c:v>
                </c:pt>
                <c:pt idx="36">
                  <c:v>1705</c:v>
                </c:pt>
                <c:pt idx="37">
                  <c:v>1706</c:v>
                </c:pt>
                <c:pt idx="38">
                  <c:v>1707</c:v>
                </c:pt>
                <c:pt idx="39">
                  <c:v>1708</c:v>
                </c:pt>
                <c:pt idx="40">
                  <c:v>1709</c:v>
                </c:pt>
                <c:pt idx="41">
                  <c:v>1710</c:v>
                </c:pt>
                <c:pt idx="42">
                  <c:v>1711</c:v>
                </c:pt>
                <c:pt idx="43">
                  <c:v>1712</c:v>
                </c:pt>
                <c:pt idx="44">
                  <c:v>1713</c:v>
                </c:pt>
                <c:pt idx="45">
                  <c:v>1714</c:v>
                </c:pt>
                <c:pt idx="46">
                  <c:v>1715</c:v>
                </c:pt>
                <c:pt idx="47">
                  <c:v>1716</c:v>
                </c:pt>
                <c:pt idx="48">
                  <c:v>1717</c:v>
                </c:pt>
                <c:pt idx="49">
                  <c:v>1718</c:v>
                </c:pt>
                <c:pt idx="50">
                  <c:v>1719</c:v>
                </c:pt>
                <c:pt idx="51">
                  <c:v>1720</c:v>
                </c:pt>
                <c:pt idx="52">
                  <c:v>1721</c:v>
                </c:pt>
                <c:pt idx="53">
                  <c:v>1722</c:v>
                </c:pt>
                <c:pt idx="54">
                  <c:v>1723</c:v>
                </c:pt>
                <c:pt idx="55">
                  <c:v>1724</c:v>
                </c:pt>
                <c:pt idx="56">
                  <c:v>1725</c:v>
                </c:pt>
                <c:pt idx="57">
                  <c:v>1726</c:v>
                </c:pt>
                <c:pt idx="58">
                  <c:v>1727</c:v>
                </c:pt>
                <c:pt idx="59">
                  <c:v>1728</c:v>
                </c:pt>
                <c:pt idx="60">
                  <c:v>1729</c:v>
                </c:pt>
                <c:pt idx="61">
                  <c:v>1730</c:v>
                </c:pt>
                <c:pt idx="62">
                  <c:v>1731</c:v>
                </c:pt>
                <c:pt idx="63">
                  <c:v>1732</c:v>
                </c:pt>
                <c:pt idx="64">
                  <c:v>1733</c:v>
                </c:pt>
                <c:pt idx="65">
                  <c:v>1734</c:v>
                </c:pt>
                <c:pt idx="66">
                  <c:v>1735</c:v>
                </c:pt>
                <c:pt idx="67">
                  <c:v>1736</c:v>
                </c:pt>
                <c:pt idx="68">
                  <c:v>1737</c:v>
                </c:pt>
                <c:pt idx="69">
                  <c:v>1738</c:v>
                </c:pt>
                <c:pt idx="70">
                  <c:v>1739</c:v>
                </c:pt>
                <c:pt idx="71">
                  <c:v>1740</c:v>
                </c:pt>
                <c:pt idx="72">
                  <c:v>1741</c:v>
                </c:pt>
                <c:pt idx="73">
                  <c:v>1742</c:v>
                </c:pt>
                <c:pt idx="74">
                  <c:v>1743</c:v>
                </c:pt>
                <c:pt idx="75">
                  <c:v>1744</c:v>
                </c:pt>
                <c:pt idx="76">
                  <c:v>1745</c:v>
                </c:pt>
                <c:pt idx="77">
                  <c:v>1746</c:v>
                </c:pt>
                <c:pt idx="78">
                  <c:v>1747</c:v>
                </c:pt>
                <c:pt idx="79">
                  <c:v>1748</c:v>
                </c:pt>
                <c:pt idx="80">
                  <c:v>1749</c:v>
                </c:pt>
                <c:pt idx="81">
                  <c:v>1750</c:v>
                </c:pt>
                <c:pt idx="82">
                  <c:v>1751</c:v>
                </c:pt>
                <c:pt idx="83">
                  <c:v>1752</c:v>
                </c:pt>
                <c:pt idx="84">
                  <c:v>1753</c:v>
                </c:pt>
                <c:pt idx="85">
                  <c:v>1754</c:v>
                </c:pt>
                <c:pt idx="86">
                  <c:v>1755</c:v>
                </c:pt>
                <c:pt idx="87">
                  <c:v>1756</c:v>
                </c:pt>
                <c:pt idx="88">
                  <c:v>1757</c:v>
                </c:pt>
                <c:pt idx="89">
                  <c:v>1758</c:v>
                </c:pt>
                <c:pt idx="90">
                  <c:v>1759</c:v>
                </c:pt>
                <c:pt idx="91">
                  <c:v>1760</c:v>
                </c:pt>
                <c:pt idx="92">
                  <c:v>1761</c:v>
                </c:pt>
                <c:pt idx="93">
                  <c:v>1762</c:v>
                </c:pt>
                <c:pt idx="94">
                  <c:v>1763</c:v>
                </c:pt>
                <c:pt idx="95">
                  <c:v>1764</c:v>
                </c:pt>
                <c:pt idx="96">
                  <c:v>1765</c:v>
                </c:pt>
                <c:pt idx="97">
                  <c:v>1766</c:v>
                </c:pt>
                <c:pt idx="98">
                  <c:v>1767</c:v>
                </c:pt>
                <c:pt idx="99">
                  <c:v>1768</c:v>
                </c:pt>
                <c:pt idx="100">
                  <c:v>1769</c:v>
                </c:pt>
                <c:pt idx="101">
                  <c:v>1770</c:v>
                </c:pt>
                <c:pt idx="102">
                  <c:v>1771</c:v>
                </c:pt>
                <c:pt idx="103">
                  <c:v>1772</c:v>
                </c:pt>
                <c:pt idx="104">
                  <c:v>1773</c:v>
                </c:pt>
                <c:pt idx="105">
                  <c:v>1774</c:v>
                </c:pt>
                <c:pt idx="106">
                  <c:v>1775</c:v>
                </c:pt>
                <c:pt idx="107">
                  <c:v>1776</c:v>
                </c:pt>
                <c:pt idx="108">
                  <c:v>1777</c:v>
                </c:pt>
                <c:pt idx="109">
                  <c:v>1778</c:v>
                </c:pt>
                <c:pt idx="110">
                  <c:v>1779</c:v>
                </c:pt>
                <c:pt idx="111">
                  <c:v>1780</c:v>
                </c:pt>
                <c:pt idx="112">
                  <c:v>1781</c:v>
                </c:pt>
                <c:pt idx="113">
                  <c:v>1782</c:v>
                </c:pt>
                <c:pt idx="114">
                  <c:v>1783</c:v>
                </c:pt>
                <c:pt idx="115">
                  <c:v>1784</c:v>
                </c:pt>
                <c:pt idx="116">
                  <c:v>1785</c:v>
                </c:pt>
                <c:pt idx="117">
                  <c:v>1786</c:v>
                </c:pt>
                <c:pt idx="118">
                  <c:v>1787</c:v>
                </c:pt>
                <c:pt idx="119">
                  <c:v>1788</c:v>
                </c:pt>
                <c:pt idx="120">
                  <c:v>1789</c:v>
                </c:pt>
                <c:pt idx="121">
                  <c:v>1790</c:v>
                </c:pt>
                <c:pt idx="122">
                  <c:v>1791</c:v>
                </c:pt>
                <c:pt idx="123">
                  <c:v>1792</c:v>
                </c:pt>
                <c:pt idx="124">
                  <c:v>1793</c:v>
                </c:pt>
                <c:pt idx="125">
                  <c:v>1794</c:v>
                </c:pt>
                <c:pt idx="126">
                  <c:v>1795</c:v>
                </c:pt>
                <c:pt idx="127">
                  <c:v>1796</c:v>
                </c:pt>
                <c:pt idx="128">
                  <c:v>1797</c:v>
                </c:pt>
                <c:pt idx="129">
                  <c:v>1798</c:v>
                </c:pt>
                <c:pt idx="130">
                  <c:v>1799</c:v>
                </c:pt>
                <c:pt idx="131">
                  <c:v>1800</c:v>
                </c:pt>
                <c:pt idx="132">
                  <c:v>1801</c:v>
                </c:pt>
                <c:pt idx="133">
                  <c:v>1802</c:v>
                </c:pt>
                <c:pt idx="134">
                  <c:v>1803</c:v>
                </c:pt>
                <c:pt idx="135">
                  <c:v>1804</c:v>
                </c:pt>
                <c:pt idx="136">
                  <c:v>1805</c:v>
                </c:pt>
                <c:pt idx="137">
                  <c:v>1806</c:v>
                </c:pt>
                <c:pt idx="138">
                  <c:v>1807</c:v>
                </c:pt>
                <c:pt idx="139">
                  <c:v>1808</c:v>
                </c:pt>
                <c:pt idx="140">
                  <c:v>1809</c:v>
                </c:pt>
                <c:pt idx="141">
                  <c:v>1810</c:v>
                </c:pt>
                <c:pt idx="142">
                  <c:v>1811</c:v>
                </c:pt>
                <c:pt idx="143">
                  <c:v>1812</c:v>
                </c:pt>
                <c:pt idx="144">
                  <c:v>1813</c:v>
                </c:pt>
                <c:pt idx="145">
                  <c:v>1814</c:v>
                </c:pt>
                <c:pt idx="146">
                  <c:v>1815</c:v>
                </c:pt>
                <c:pt idx="147">
                  <c:v>1816</c:v>
                </c:pt>
                <c:pt idx="148">
                  <c:v>1817</c:v>
                </c:pt>
                <c:pt idx="149">
                  <c:v>1818</c:v>
                </c:pt>
                <c:pt idx="150">
                  <c:v>1819</c:v>
                </c:pt>
                <c:pt idx="151">
                  <c:v>1820</c:v>
                </c:pt>
                <c:pt idx="152">
                  <c:v>1821</c:v>
                </c:pt>
                <c:pt idx="153">
                  <c:v>1822</c:v>
                </c:pt>
                <c:pt idx="154">
                  <c:v>1823</c:v>
                </c:pt>
                <c:pt idx="155">
                  <c:v>1824</c:v>
                </c:pt>
                <c:pt idx="156">
                  <c:v>1825</c:v>
                </c:pt>
                <c:pt idx="157">
                  <c:v>1826</c:v>
                </c:pt>
                <c:pt idx="158">
                  <c:v>1827</c:v>
                </c:pt>
                <c:pt idx="159">
                  <c:v>1828</c:v>
                </c:pt>
                <c:pt idx="160">
                  <c:v>1829</c:v>
                </c:pt>
                <c:pt idx="161">
                  <c:v>1830</c:v>
                </c:pt>
                <c:pt idx="162">
                  <c:v>1831</c:v>
                </c:pt>
                <c:pt idx="163">
                  <c:v>1832</c:v>
                </c:pt>
                <c:pt idx="164">
                  <c:v>1833</c:v>
                </c:pt>
                <c:pt idx="165">
                  <c:v>1834</c:v>
                </c:pt>
                <c:pt idx="166">
                  <c:v>1835</c:v>
                </c:pt>
                <c:pt idx="167">
                  <c:v>1836</c:v>
                </c:pt>
                <c:pt idx="168">
                  <c:v>1837</c:v>
                </c:pt>
                <c:pt idx="169">
                  <c:v>1838</c:v>
                </c:pt>
                <c:pt idx="170">
                  <c:v>1839</c:v>
                </c:pt>
                <c:pt idx="171">
                  <c:v>1840</c:v>
                </c:pt>
                <c:pt idx="172">
                  <c:v>1841</c:v>
                </c:pt>
                <c:pt idx="173">
                  <c:v>1842</c:v>
                </c:pt>
                <c:pt idx="174">
                  <c:v>1843</c:v>
                </c:pt>
                <c:pt idx="175">
                  <c:v>1844</c:v>
                </c:pt>
                <c:pt idx="176">
                  <c:v>1845</c:v>
                </c:pt>
                <c:pt idx="177">
                  <c:v>1846</c:v>
                </c:pt>
                <c:pt idx="178">
                  <c:v>1847</c:v>
                </c:pt>
                <c:pt idx="179">
                  <c:v>1848</c:v>
                </c:pt>
                <c:pt idx="180">
                  <c:v>1849</c:v>
                </c:pt>
                <c:pt idx="181">
                  <c:v>1850</c:v>
                </c:pt>
                <c:pt idx="182">
                  <c:v>1851</c:v>
                </c:pt>
                <c:pt idx="183">
                  <c:v>1852</c:v>
                </c:pt>
                <c:pt idx="184">
                  <c:v>1853</c:v>
                </c:pt>
                <c:pt idx="185">
                  <c:v>1854</c:v>
                </c:pt>
                <c:pt idx="186">
                  <c:v>1855</c:v>
                </c:pt>
                <c:pt idx="187">
                  <c:v>1856</c:v>
                </c:pt>
                <c:pt idx="188">
                  <c:v>1857</c:v>
                </c:pt>
                <c:pt idx="189">
                  <c:v>1858</c:v>
                </c:pt>
                <c:pt idx="190">
                  <c:v>1859</c:v>
                </c:pt>
                <c:pt idx="191">
                  <c:v>1860</c:v>
                </c:pt>
                <c:pt idx="192">
                  <c:v>1861</c:v>
                </c:pt>
                <c:pt idx="193">
                  <c:v>1862</c:v>
                </c:pt>
                <c:pt idx="194">
                  <c:v>1863</c:v>
                </c:pt>
                <c:pt idx="195">
                  <c:v>1864</c:v>
                </c:pt>
                <c:pt idx="196">
                  <c:v>1865</c:v>
                </c:pt>
                <c:pt idx="197">
                  <c:v>1866</c:v>
                </c:pt>
                <c:pt idx="198">
                  <c:v>1867</c:v>
                </c:pt>
                <c:pt idx="199">
                  <c:v>1868</c:v>
                </c:pt>
                <c:pt idx="200">
                  <c:v>1869</c:v>
                </c:pt>
                <c:pt idx="201">
                  <c:v>1870</c:v>
                </c:pt>
                <c:pt idx="202">
                  <c:v>1871</c:v>
                </c:pt>
                <c:pt idx="203">
                  <c:v>1872</c:v>
                </c:pt>
                <c:pt idx="204">
                  <c:v>1873</c:v>
                </c:pt>
                <c:pt idx="205">
                  <c:v>1874</c:v>
                </c:pt>
                <c:pt idx="206">
                  <c:v>1875</c:v>
                </c:pt>
                <c:pt idx="207">
                  <c:v>1876</c:v>
                </c:pt>
                <c:pt idx="208">
                  <c:v>1877</c:v>
                </c:pt>
                <c:pt idx="209">
                  <c:v>1878</c:v>
                </c:pt>
                <c:pt idx="210">
                  <c:v>1879</c:v>
                </c:pt>
                <c:pt idx="211">
                  <c:v>1880</c:v>
                </c:pt>
                <c:pt idx="212">
                  <c:v>1881</c:v>
                </c:pt>
                <c:pt idx="213">
                  <c:v>1882</c:v>
                </c:pt>
                <c:pt idx="214">
                  <c:v>1883</c:v>
                </c:pt>
                <c:pt idx="215">
                  <c:v>1884</c:v>
                </c:pt>
                <c:pt idx="216">
                  <c:v>1885</c:v>
                </c:pt>
                <c:pt idx="217">
                  <c:v>1886</c:v>
                </c:pt>
                <c:pt idx="218">
                  <c:v>1887</c:v>
                </c:pt>
                <c:pt idx="219">
                  <c:v>1888</c:v>
                </c:pt>
                <c:pt idx="220">
                  <c:v>1889</c:v>
                </c:pt>
                <c:pt idx="221">
                  <c:v>1890</c:v>
                </c:pt>
                <c:pt idx="222">
                  <c:v>1891</c:v>
                </c:pt>
                <c:pt idx="223">
                  <c:v>1892</c:v>
                </c:pt>
                <c:pt idx="224">
                  <c:v>1893</c:v>
                </c:pt>
                <c:pt idx="225">
                  <c:v>1894</c:v>
                </c:pt>
                <c:pt idx="226">
                  <c:v>1895</c:v>
                </c:pt>
                <c:pt idx="227">
                  <c:v>1896</c:v>
                </c:pt>
                <c:pt idx="228">
                  <c:v>1897</c:v>
                </c:pt>
                <c:pt idx="229">
                  <c:v>1898</c:v>
                </c:pt>
                <c:pt idx="230">
                  <c:v>1899</c:v>
                </c:pt>
                <c:pt idx="231">
                  <c:v>1900</c:v>
                </c:pt>
                <c:pt idx="232">
                  <c:v>1901</c:v>
                </c:pt>
                <c:pt idx="233">
                  <c:v>1902</c:v>
                </c:pt>
                <c:pt idx="234">
                  <c:v>1903</c:v>
                </c:pt>
                <c:pt idx="235">
                  <c:v>1904</c:v>
                </c:pt>
                <c:pt idx="236">
                  <c:v>1905</c:v>
                </c:pt>
                <c:pt idx="237">
                  <c:v>1906</c:v>
                </c:pt>
                <c:pt idx="238">
                  <c:v>1907</c:v>
                </c:pt>
                <c:pt idx="239">
                  <c:v>1908</c:v>
                </c:pt>
                <c:pt idx="240">
                  <c:v>1909</c:v>
                </c:pt>
                <c:pt idx="241">
                  <c:v>1910</c:v>
                </c:pt>
                <c:pt idx="242">
                  <c:v>1911</c:v>
                </c:pt>
                <c:pt idx="243">
                  <c:v>1912</c:v>
                </c:pt>
                <c:pt idx="244">
                  <c:v>1913</c:v>
                </c:pt>
                <c:pt idx="245">
                  <c:v>1914</c:v>
                </c:pt>
                <c:pt idx="246">
                  <c:v>1915</c:v>
                </c:pt>
                <c:pt idx="247">
                  <c:v>1916</c:v>
                </c:pt>
                <c:pt idx="248">
                  <c:v>1917</c:v>
                </c:pt>
                <c:pt idx="249">
                  <c:v>1918</c:v>
                </c:pt>
                <c:pt idx="250">
                  <c:v>1919</c:v>
                </c:pt>
                <c:pt idx="251">
                  <c:v>1920</c:v>
                </c:pt>
                <c:pt idx="252">
                  <c:v>1921</c:v>
                </c:pt>
                <c:pt idx="253">
                  <c:v>1922</c:v>
                </c:pt>
                <c:pt idx="254">
                  <c:v>1923</c:v>
                </c:pt>
                <c:pt idx="255">
                  <c:v>1924</c:v>
                </c:pt>
                <c:pt idx="256">
                  <c:v>1925</c:v>
                </c:pt>
                <c:pt idx="257">
                  <c:v>1926</c:v>
                </c:pt>
                <c:pt idx="258">
                  <c:v>1927</c:v>
                </c:pt>
                <c:pt idx="259">
                  <c:v>1928</c:v>
                </c:pt>
                <c:pt idx="260">
                  <c:v>1929</c:v>
                </c:pt>
                <c:pt idx="261">
                  <c:v>1930</c:v>
                </c:pt>
                <c:pt idx="262">
                  <c:v>1931</c:v>
                </c:pt>
                <c:pt idx="263">
                  <c:v>1932</c:v>
                </c:pt>
              </c:numCache>
            </c:numRef>
          </c:xVal>
          <c:yVal>
            <c:numRef>
              <c:f>Graph!$C$1671:$C$1932</c:f>
              <c:numCache>
                <c:formatCode>General</c:formatCode>
                <c:ptCount val="262"/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B7-4038-B2BC-47A14DCA70EA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Graph!$A$1670:$A$1933</c:f>
              <c:numCache>
                <c:formatCode>General</c:formatCode>
                <c:ptCount val="264"/>
                <c:pt idx="0">
                  <c:v>1669</c:v>
                </c:pt>
                <c:pt idx="1">
                  <c:v>1670</c:v>
                </c:pt>
                <c:pt idx="2">
                  <c:v>1671</c:v>
                </c:pt>
                <c:pt idx="3">
                  <c:v>1672</c:v>
                </c:pt>
                <c:pt idx="4">
                  <c:v>1673</c:v>
                </c:pt>
                <c:pt idx="5">
                  <c:v>1674</c:v>
                </c:pt>
                <c:pt idx="6">
                  <c:v>1675</c:v>
                </c:pt>
                <c:pt idx="7">
                  <c:v>1676</c:v>
                </c:pt>
                <c:pt idx="8">
                  <c:v>1677</c:v>
                </c:pt>
                <c:pt idx="9">
                  <c:v>1678</c:v>
                </c:pt>
                <c:pt idx="10">
                  <c:v>1679</c:v>
                </c:pt>
                <c:pt idx="11">
                  <c:v>1680</c:v>
                </c:pt>
                <c:pt idx="12">
                  <c:v>1681</c:v>
                </c:pt>
                <c:pt idx="13">
                  <c:v>1682</c:v>
                </c:pt>
                <c:pt idx="14">
                  <c:v>1683</c:v>
                </c:pt>
                <c:pt idx="15">
                  <c:v>1684</c:v>
                </c:pt>
                <c:pt idx="16">
                  <c:v>1685</c:v>
                </c:pt>
                <c:pt idx="17">
                  <c:v>1686</c:v>
                </c:pt>
                <c:pt idx="18">
                  <c:v>1687</c:v>
                </c:pt>
                <c:pt idx="19">
                  <c:v>1688</c:v>
                </c:pt>
                <c:pt idx="20">
                  <c:v>1689</c:v>
                </c:pt>
                <c:pt idx="21">
                  <c:v>1690</c:v>
                </c:pt>
                <c:pt idx="22">
                  <c:v>1691</c:v>
                </c:pt>
                <c:pt idx="23">
                  <c:v>1692</c:v>
                </c:pt>
                <c:pt idx="24">
                  <c:v>1693</c:v>
                </c:pt>
                <c:pt idx="25">
                  <c:v>1694</c:v>
                </c:pt>
                <c:pt idx="26">
                  <c:v>1695</c:v>
                </c:pt>
                <c:pt idx="27">
                  <c:v>1696</c:v>
                </c:pt>
                <c:pt idx="28">
                  <c:v>1697</c:v>
                </c:pt>
                <c:pt idx="29">
                  <c:v>1698</c:v>
                </c:pt>
                <c:pt idx="30">
                  <c:v>1699</c:v>
                </c:pt>
                <c:pt idx="31">
                  <c:v>1700</c:v>
                </c:pt>
                <c:pt idx="32">
                  <c:v>1701</c:v>
                </c:pt>
                <c:pt idx="33">
                  <c:v>1702</c:v>
                </c:pt>
                <c:pt idx="34">
                  <c:v>1703</c:v>
                </c:pt>
                <c:pt idx="35">
                  <c:v>1704</c:v>
                </c:pt>
                <c:pt idx="36">
                  <c:v>1705</c:v>
                </c:pt>
                <c:pt idx="37">
                  <c:v>1706</c:v>
                </c:pt>
                <c:pt idx="38">
                  <c:v>1707</c:v>
                </c:pt>
                <c:pt idx="39">
                  <c:v>1708</c:v>
                </c:pt>
                <c:pt idx="40">
                  <c:v>1709</c:v>
                </c:pt>
                <c:pt idx="41">
                  <c:v>1710</c:v>
                </c:pt>
                <c:pt idx="42">
                  <c:v>1711</c:v>
                </c:pt>
                <c:pt idx="43">
                  <c:v>1712</c:v>
                </c:pt>
                <c:pt idx="44">
                  <c:v>1713</c:v>
                </c:pt>
                <c:pt idx="45">
                  <c:v>1714</c:v>
                </c:pt>
                <c:pt idx="46">
                  <c:v>1715</c:v>
                </c:pt>
                <c:pt idx="47">
                  <c:v>1716</c:v>
                </c:pt>
                <c:pt idx="48">
                  <c:v>1717</c:v>
                </c:pt>
                <c:pt idx="49">
                  <c:v>1718</c:v>
                </c:pt>
                <c:pt idx="50">
                  <c:v>1719</c:v>
                </c:pt>
                <c:pt idx="51">
                  <c:v>1720</c:v>
                </c:pt>
                <c:pt idx="52">
                  <c:v>1721</c:v>
                </c:pt>
                <c:pt idx="53">
                  <c:v>1722</c:v>
                </c:pt>
                <c:pt idx="54">
                  <c:v>1723</c:v>
                </c:pt>
                <c:pt idx="55">
                  <c:v>1724</c:v>
                </c:pt>
                <c:pt idx="56">
                  <c:v>1725</c:v>
                </c:pt>
                <c:pt idx="57">
                  <c:v>1726</c:v>
                </c:pt>
                <c:pt idx="58">
                  <c:v>1727</c:v>
                </c:pt>
                <c:pt idx="59">
                  <c:v>1728</c:v>
                </c:pt>
                <c:pt idx="60">
                  <c:v>1729</c:v>
                </c:pt>
                <c:pt idx="61">
                  <c:v>1730</c:v>
                </c:pt>
                <c:pt idx="62">
                  <c:v>1731</c:v>
                </c:pt>
                <c:pt idx="63">
                  <c:v>1732</c:v>
                </c:pt>
                <c:pt idx="64">
                  <c:v>1733</c:v>
                </c:pt>
                <c:pt idx="65">
                  <c:v>1734</c:v>
                </c:pt>
                <c:pt idx="66">
                  <c:v>1735</c:v>
                </c:pt>
                <c:pt idx="67">
                  <c:v>1736</c:v>
                </c:pt>
                <c:pt idx="68">
                  <c:v>1737</c:v>
                </c:pt>
                <c:pt idx="69">
                  <c:v>1738</c:v>
                </c:pt>
                <c:pt idx="70">
                  <c:v>1739</c:v>
                </c:pt>
                <c:pt idx="71">
                  <c:v>1740</c:v>
                </c:pt>
                <c:pt idx="72">
                  <c:v>1741</c:v>
                </c:pt>
                <c:pt idx="73">
                  <c:v>1742</c:v>
                </c:pt>
                <c:pt idx="74">
                  <c:v>1743</c:v>
                </c:pt>
                <c:pt idx="75">
                  <c:v>1744</c:v>
                </c:pt>
                <c:pt idx="76">
                  <c:v>1745</c:v>
                </c:pt>
                <c:pt idx="77">
                  <c:v>1746</c:v>
                </c:pt>
                <c:pt idx="78">
                  <c:v>1747</c:v>
                </c:pt>
                <c:pt idx="79">
                  <c:v>1748</c:v>
                </c:pt>
                <c:pt idx="80">
                  <c:v>1749</c:v>
                </c:pt>
                <c:pt idx="81">
                  <c:v>1750</c:v>
                </c:pt>
                <c:pt idx="82">
                  <c:v>1751</c:v>
                </c:pt>
                <c:pt idx="83">
                  <c:v>1752</c:v>
                </c:pt>
                <c:pt idx="84">
                  <c:v>1753</c:v>
                </c:pt>
                <c:pt idx="85">
                  <c:v>1754</c:v>
                </c:pt>
                <c:pt idx="86">
                  <c:v>1755</c:v>
                </c:pt>
                <c:pt idx="87">
                  <c:v>1756</c:v>
                </c:pt>
                <c:pt idx="88">
                  <c:v>1757</c:v>
                </c:pt>
                <c:pt idx="89">
                  <c:v>1758</c:v>
                </c:pt>
                <c:pt idx="90">
                  <c:v>1759</c:v>
                </c:pt>
                <c:pt idx="91">
                  <c:v>1760</c:v>
                </c:pt>
                <c:pt idx="92">
                  <c:v>1761</c:v>
                </c:pt>
                <c:pt idx="93">
                  <c:v>1762</c:v>
                </c:pt>
                <c:pt idx="94">
                  <c:v>1763</c:v>
                </c:pt>
                <c:pt idx="95">
                  <c:v>1764</c:v>
                </c:pt>
                <c:pt idx="96">
                  <c:v>1765</c:v>
                </c:pt>
                <c:pt idx="97">
                  <c:v>1766</c:v>
                </c:pt>
                <c:pt idx="98">
                  <c:v>1767</c:v>
                </c:pt>
                <c:pt idx="99">
                  <c:v>1768</c:v>
                </c:pt>
                <c:pt idx="100">
                  <c:v>1769</c:v>
                </c:pt>
                <c:pt idx="101">
                  <c:v>1770</c:v>
                </c:pt>
                <c:pt idx="102">
                  <c:v>1771</c:v>
                </c:pt>
                <c:pt idx="103">
                  <c:v>1772</c:v>
                </c:pt>
                <c:pt idx="104">
                  <c:v>1773</c:v>
                </c:pt>
                <c:pt idx="105">
                  <c:v>1774</c:v>
                </c:pt>
                <c:pt idx="106">
                  <c:v>1775</c:v>
                </c:pt>
                <c:pt idx="107">
                  <c:v>1776</c:v>
                </c:pt>
                <c:pt idx="108">
                  <c:v>1777</c:v>
                </c:pt>
                <c:pt idx="109">
                  <c:v>1778</c:v>
                </c:pt>
                <c:pt idx="110">
                  <c:v>1779</c:v>
                </c:pt>
                <c:pt idx="111">
                  <c:v>1780</c:v>
                </c:pt>
                <c:pt idx="112">
                  <c:v>1781</c:v>
                </c:pt>
                <c:pt idx="113">
                  <c:v>1782</c:v>
                </c:pt>
                <c:pt idx="114">
                  <c:v>1783</c:v>
                </c:pt>
                <c:pt idx="115">
                  <c:v>1784</c:v>
                </c:pt>
                <c:pt idx="116">
                  <c:v>1785</c:v>
                </c:pt>
                <c:pt idx="117">
                  <c:v>1786</c:v>
                </c:pt>
                <c:pt idx="118">
                  <c:v>1787</c:v>
                </c:pt>
                <c:pt idx="119">
                  <c:v>1788</c:v>
                </c:pt>
                <c:pt idx="120">
                  <c:v>1789</c:v>
                </c:pt>
                <c:pt idx="121">
                  <c:v>1790</c:v>
                </c:pt>
                <c:pt idx="122">
                  <c:v>1791</c:v>
                </c:pt>
                <c:pt idx="123">
                  <c:v>1792</c:v>
                </c:pt>
                <c:pt idx="124">
                  <c:v>1793</c:v>
                </c:pt>
                <c:pt idx="125">
                  <c:v>1794</c:v>
                </c:pt>
                <c:pt idx="126">
                  <c:v>1795</c:v>
                </c:pt>
                <c:pt idx="127">
                  <c:v>1796</c:v>
                </c:pt>
                <c:pt idx="128">
                  <c:v>1797</c:v>
                </c:pt>
                <c:pt idx="129">
                  <c:v>1798</c:v>
                </c:pt>
                <c:pt idx="130">
                  <c:v>1799</c:v>
                </c:pt>
                <c:pt idx="131">
                  <c:v>1800</c:v>
                </c:pt>
                <c:pt idx="132">
                  <c:v>1801</c:v>
                </c:pt>
                <c:pt idx="133">
                  <c:v>1802</c:v>
                </c:pt>
                <c:pt idx="134">
                  <c:v>1803</c:v>
                </c:pt>
                <c:pt idx="135">
                  <c:v>1804</c:v>
                </c:pt>
                <c:pt idx="136">
                  <c:v>1805</c:v>
                </c:pt>
                <c:pt idx="137">
                  <c:v>1806</c:v>
                </c:pt>
                <c:pt idx="138">
                  <c:v>1807</c:v>
                </c:pt>
                <c:pt idx="139">
                  <c:v>1808</c:v>
                </c:pt>
                <c:pt idx="140">
                  <c:v>1809</c:v>
                </c:pt>
                <c:pt idx="141">
                  <c:v>1810</c:v>
                </c:pt>
                <c:pt idx="142">
                  <c:v>1811</c:v>
                </c:pt>
                <c:pt idx="143">
                  <c:v>1812</c:v>
                </c:pt>
                <c:pt idx="144">
                  <c:v>1813</c:v>
                </c:pt>
                <c:pt idx="145">
                  <c:v>1814</c:v>
                </c:pt>
                <c:pt idx="146">
                  <c:v>1815</c:v>
                </c:pt>
                <c:pt idx="147">
                  <c:v>1816</c:v>
                </c:pt>
                <c:pt idx="148">
                  <c:v>1817</c:v>
                </c:pt>
                <c:pt idx="149">
                  <c:v>1818</c:v>
                </c:pt>
                <c:pt idx="150">
                  <c:v>1819</c:v>
                </c:pt>
                <c:pt idx="151">
                  <c:v>1820</c:v>
                </c:pt>
                <c:pt idx="152">
                  <c:v>1821</c:v>
                </c:pt>
                <c:pt idx="153">
                  <c:v>1822</c:v>
                </c:pt>
                <c:pt idx="154">
                  <c:v>1823</c:v>
                </c:pt>
                <c:pt idx="155">
                  <c:v>1824</c:v>
                </c:pt>
                <c:pt idx="156">
                  <c:v>1825</c:v>
                </c:pt>
                <c:pt idx="157">
                  <c:v>1826</c:v>
                </c:pt>
                <c:pt idx="158">
                  <c:v>1827</c:v>
                </c:pt>
                <c:pt idx="159">
                  <c:v>1828</c:v>
                </c:pt>
                <c:pt idx="160">
                  <c:v>1829</c:v>
                </c:pt>
                <c:pt idx="161">
                  <c:v>1830</c:v>
                </c:pt>
                <c:pt idx="162">
                  <c:v>1831</c:v>
                </c:pt>
                <c:pt idx="163">
                  <c:v>1832</c:v>
                </c:pt>
                <c:pt idx="164">
                  <c:v>1833</c:v>
                </c:pt>
                <c:pt idx="165">
                  <c:v>1834</c:v>
                </c:pt>
                <c:pt idx="166">
                  <c:v>1835</c:v>
                </c:pt>
                <c:pt idx="167">
                  <c:v>1836</c:v>
                </c:pt>
                <c:pt idx="168">
                  <c:v>1837</c:v>
                </c:pt>
                <c:pt idx="169">
                  <c:v>1838</c:v>
                </c:pt>
                <c:pt idx="170">
                  <c:v>1839</c:v>
                </c:pt>
                <c:pt idx="171">
                  <c:v>1840</c:v>
                </c:pt>
                <c:pt idx="172">
                  <c:v>1841</c:v>
                </c:pt>
                <c:pt idx="173">
                  <c:v>1842</c:v>
                </c:pt>
                <c:pt idx="174">
                  <c:v>1843</c:v>
                </c:pt>
                <c:pt idx="175">
                  <c:v>1844</c:v>
                </c:pt>
                <c:pt idx="176">
                  <c:v>1845</c:v>
                </c:pt>
                <c:pt idx="177">
                  <c:v>1846</c:v>
                </c:pt>
                <c:pt idx="178">
                  <c:v>1847</c:v>
                </c:pt>
                <c:pt idx="179">
                  <c:v>1848</c:v>
                </c:pt>
                <c:pt idx="180">
                  <c:v>1849</c:v>
                </c:pt>
                <c:pt idx="181">
                  <c:v>1850</c:v>
                </c:pt>
                <c:pt idx="182">
                  <c:v>1851</c:v>
                </c:pt>
                <c:pt idx="183">
                  <c:v>1852</c:v>
                </c:pt>
                <c:pt idx="184">
                  <c:v>1853</c:v>
                </c:pt>
                <c:pt idx="185">
                  <c:v>1854</c:v>
                </c:pt>
                <c:pt idx="186">
                  <c:v>1855</c:v>
                </c:pt>
                <c:pt idx="187">
                  <c:v>1856</c:v>
                </c:pt>
                <c:pt idx="188">
                  <c:v>1857</c:v>
                </c:pt>
                <c:pt idx="189">
                  <c:v>1858</c:v>
                </c:pt>
                <c:pt idx="190">
                  <c:v>1859</c:v>
                </c:pt>
                <c:pt idx="191">
                  <c:v>1860</c:v>
                </c:pt>
                <c:pt idx="192">
                  <c:v>1861</c:v>
                </c:pt>
                <c:pt idx="193">
                  <c:v>1862</c:v>
                </c:pt>
                <c:pt idx="194">
                  <c:v>1863</c:v>
                </c:pt>
                <c:pt idx="195">
                  <c:v>1864</c:v>
                </c:pt>
                <c:pt idx="196">
                  <c:v>1865</c:v>
                </c:pt>
                <c:pt idx="197">
                  <c:v>1866</c:v>
                </c:pt>
                <c:pt idx="198">
                  <c:v>1867</c:v>
                </c:pt>
                <c:pt idx="199">
                  <c:v>1868</c:v>
                </c:pt>
                <c:pt idx="200">
                  <c:v>1869</c:v>
                </c:pt>
                <c:pt idx="201">
                  <c:v>1870</c:v>
                </c:pt>
                <c:pt idx="202">
                  <c:v>1871</c:v>
                </c:pt>
                <c:pt idx="203">
                  <c:v>1872</c:v>
                </c:pt>
                <c:pt idx="204">
                  <c:v>1873</c:v>
                </c:pt>
                <c:pt idx="205">
                  <c:v>1874</c:v>
                </c:pt>
                <c:pt idx="206">
                  <c:v>1875</c:v>
                </c:pt>
                <c:pt idx="207">
                  <c:v>1876</c:v>
                </c:pt>
                <c:pt idx="208">
                  <c:v>1877</c:v>
                </c:pt>
                <c:pt idx="209">
                  <c:v>1878</c:v>
                </c:pt>
                <c:pt idx="210">
                  <c:v>1879</c:v>
                </c:pt>
                <c:pt idx="211">
                  <c:v>1880</c:v>
                </c:pt>
                <c:pt idx="212">
                  <c:v>1881</c:v>
                </c:pt>
                <c:pt idx="213">
                  <c:v>1882</c:v>
                </c:pt>
                <c:pt idx="214">
                  <c:v>1883</c:v>
                </c:pt>
                <c:pt idx="215">
                  <c:v>1884</c:v>
                </c:pt>
                <c:pt idx="216">
                  <c:v>1885</c:v>
                </c:pt>
                <c:pt idx="217">
                  <c:v>1886</c:v>
                </c:pt>
                <c:pt idx="218">
                  <c:v>1887</c:v>
                </c:pt>
                <c:pt idx="219">
                  <c:v>1888</c:v>
                </c:pt>
                <c:pt idx="220">
                  <c:v>1889</c:v>
                </c:pt>
                <c:pt idx="221">
                  <c:v>1890</c:v>
                </c:pt>
                <c:pt idx="222">
                  <c:v>1891</c:v>
                </c:pt>
                <c:pt idx="223">
                  <c:v>1892</c:v>
                </c:pt>
                <c:pt idx="224">
                  <c:v>1893</c:v>
                </c:pt>
                <c:pt idx="225">
                  <c:v>1894</c:v>
                </c:pt>
                <c:pt idx="226">
                  <c:v>1895</c:v>
                </c:pt>
                <c:pt idx="227">
                  <c:v>1896</c:v>
                </c:pt>
                <c:pt idx="228">
                  <c:v>1897</c:v>
                </c:pt>
                <c:pt idx="229">
                  <c:v>1898</c:v>
                </c:pt>
                <c:pt idx="230">
                  <c:v>1899</c:v>
                </c:pt>
                <c:pt idx="231">
                  <c:v>1900</c:v>
                </c:pt>
                <c:pt idx="232">
                  <c:v>1901</c:v>
                </c:pt>
                <c:pt idx="233">
                  <c:v>1902</c:v>
                </c:pt>
                <c:pt idx="234">
                  <c:v>1903</c:v>
                </c:pt>
                <c:pt idx="235">
                  <c:v>1904</c:v>
                </c:pt>
                <c:pt idx="236">
                  <c:v>1905</c:v>
                </c:pt>
                <c:pt idx="237">
                  <c:v>1906</c:v>
                </c:pt>
                <c:pt idx="238">
                  <c:v>1907</c:v>
                </c:pt>
                <c:pt idx="239">
                  <c:v>1908</c:v>
                </c:pt>
                <c:pt idx="240">
                  <c:v>1909</c:v>
                </c:pt>
                <c:pt idx="241">
                  <c:v>1910</c:v>
                </c:pt>
                <c:pt idx="242">
                  <c:v>1911</c:v>
                </c:pt>
                <c:pt idx="243">
                  <c:v>1912</c:v>
                </c:pt>
                <c:pt idx="244">
                  <c:v>1913</c:v>
                </c:pt>
                <c:pt idx="245">
                  <c:v>1914</c:v>
                </c:pt>
                <c:pt idx="246">
                  <c:v>1915</c:v>
                </c:pt>
                <c:pt idx="247">
                  <c:v>1916</c:v>
                </c:pt>
                <c:pt idx="248">
                  <c:v>1917</c:v>
                </c:pt>
                <c:pt idx="249">
                  <c:v>1918</c:v>
                </c:pt>
                <c:pt idx="250">
                  <c:v>1919</c:v>
                </c:pt>
                <c:pt idx="251">
                  <c:v>1920</c:v>
                </c:pt>
                <c:pt idx="252">
                  <c:v>1921</c:v>
                </c:pt>
                <c:pt idx="253">
                  <c:v>1922</c:v>
                </c:pt>
                <c:pt idx="254">
                  <c:v>1923</c:v>
                </c:pt>
                <c:pt idx="255">
                  <c:v>1924</c:v>
                </c:pt>
                <c:pt idx="256">
                  <c:v>1925</c:v>
                </c:pt>
                <c:pt idx="257">
                  <c:v>1926</c:v>
                </c:pt>
                <c:pt idx="258">
                  <c:v>1927</c:v>
                </c:pt>
                <c:pt idx="259">
                  <c:v>1928</c:v>
                </c:pt>
                <c:pt idx="260">
                  <c:v>1929</c:v>
                </c:pt>
                <c:pt idx="261">
                  <c:v>1930</c:v>
                </c:pt>
                <c:pt idx="262">
                  <c:v>1931</c:v>
                </c:pt>
                <c:pt idx="263">
                  <c:v>1932</c:v>
                </c:pt>
              </c:numCache>
            </c:numRef>
          </c:xVal>
          <c:yVal>
            <c:numRef>
              <c:f>Graph!$E$1671:$E$1932</c:f>
              <c:numCache>
                <c:formatCode>General</c:formatCode>
                <c:ptCount val="26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6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B7-4038-B2BC-47A14DCA70EA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Graph!$A$1670:$A$1933</c:f>
              <c:numCache>
                <c:formatCode>General</c:formatCode>
                <c:ptCount val="264"/>
                <c:pt idx="0">
                  <c:v>1669</c:v>
                </c:pt>
                <c:pt idx="1">
                  <c:v>1670</c:v>
                </c:pt>
                <c:pt idx="2">
                  <c:v>1671</c:v>
                </c:pt>
                <c:pt idx="3">
                  <c:v>1672</c:v>
                </c:pt>
                <c:pt idx="4">
                  <c:v>1673</c:v>
                </c:pt>
                <c:pt idx="5">
                  <c:v>1674</c:v>
                </c:pt>
                <c:pt idx="6">
                  <c:v>1675</c:v>
                </c:pt>
                <c:pt idx="7">
                  <c:v>1676</c:v>
                </c:pt>
                <c:pt idx="8">
                  <c:v>1677</c:v>
                </c:pt>
                <c:pt idx="9">
                  <c:v>1678</c:v>
                </c:pt>
                <c:pt idx="10">
                  <c:v>1679</c:v>
                </c:pt>
                <c:pt idx="11">
                  <c:v>1680</c:v>
                </c:pt>
                <c:pt idx="12">
                  <c:v>1681</c:v>
                </c:pt>
                <c:pt idx="13">
                  <c:v>1682</c:v>
                </c:pt>
                <c:pt idx="14">
                  <c:v>1683</c:v>
                </c:pt>
                <c:pt idx="15">
                  <c:v>1684</c:v>
                </c:pt>
                <c:pt idx="16">
                  <c:v>1685</c:v>
                </c:pt>
                <c:pt idx="17">
                  <c:v>1686</c:v>
                </c:pt>
                <c:pt idx="18">
                  <c:v>1687</c:v>
                </c:pt>
                <c:pt idx="19">
                  <c:v>1688</c:v>
                </c:pt>
                <c:pt idx="20">
                  <c:v>1689</c:v>
                </c:pt>
                <c:pt idx="21">
                  <c:v>1690</c:v>
                </c:pt>
                <c:pt idx="22">
                  <c:v>1691</c:v>
                </c:pt>
                <c:pt idx="23">
                  <c:v>1692</c:v>
                </c:pt>
                <c:pt idx="24">
                  <c:v>1693</c:v>
                </c:pt>
                <c:pt idx="25">
                  <c:v>1694</c:v>
                </c:pt>
                <c:pt idx="26">
                  <c:v>1695</c:v>
                </c:pt>
                <c:pt idx="27">
                  <c:v>1696</c:v>
                </c:pt>
                <c:pt idx="28">
                  <c:v>1697</c:v>
                </c:pt>
                <c:pt idx="29">
                  <c:v>1698</c:v>
                </c:pt>
                <c:pt idx="30">
                  <c:v>1699</c:v>
                </c:pt>
                <c:pt idx="31">
                  <c:v>1700</c:v>
                </c:pt>
                <c:pt idx="32">
                  <c:v>1701</c:v>
                </c:pt>
                <c:pt idx="33">
                  <c:v>1702</c:v>
                </c:pt>
                <c:pt idx="34">
                  <c:v>1703</c:v>
                </c:pt>
                <c:pt idx="35">
                  <c:v>1704</c:v>
                </c:pt>
                <c:pt idx="36">
                  <c:v>1705</c:v>
                </c:pt>
                <c:pt idx="37">
                  <c:v>1706</c:v>
                </c:pt>
                <c:pt idx="38">
                  <c:v>1707</c:v>
                </c:pt>
                <c:pt idx="39">
                  <c:v>1708</c:v>
                </c:pt>
                <c:pt idx="40">
                  <c:v>1709</c:v>
                </c:pt>
                <c:pt idx="41">
                  <c:v>1710</c:v>
                </c:pt>
                <c:pt idx="42">
                  <c:v>1711</c:v>
                </c:pt>
                <c:pt idx="43">
                  <c:v>1712</c:v>
                </c:pt>
                <c:pt idx="44">
                  <c:v>1713</c:v>
                </c:pt>
                <c:pt idx="45">
                  <c:v>1714</c:v>
                </c:pt>
                <c:pt idx="46">
                  <c:v>1715</c:v>
                </c:pt>
                <c:pt idx="47">
                  <c:v>1716</c:v>
                </c:pt>
                <c:pt idx="48">
                  <c:v>1717</c:v>
                </c:pt>
                <c:pt idx="49">
                  <c:v>1718</c:v>
                </c:pt>
                <c:pt idx="50">
                  <c:v>1719</c:v>
                </c:pt>
                <c:pt idx="51">
                  <c:v>1720</c:v>
                </c:pt>
                <c:pt idx="52">
                  <c:v>1721</c:v>
                </c:pt>
                <c:pt idx="53">
                  <c:v>1722</c:v>
                </c:pt>
                <c:pt idx="54">
                  <c:v>1723</c:v>
                </c:pt>
                <c:pt idx="55">
                  <c:v>1724</c:v>
                </c:pt>
                <c:pt idx="56">
                  <c:v>1725</c:v>
                </c:pt>
                <c:pt idx="57">
                  <c:v>1726</c:v>
                </c:pt>
                <c:pt idx="58">
                  <c:v>1727</c:v>
                </c:pt>
                <c:pt idx="59">
                  <c:v>1728</c:v>
                </c:pt>
                <c:pt idx="60">
                  <c:v>1729</c:v>
                </c:pt>
                <c:pt idx="61">
                  <c:v>1730</c:v>
                </c:pt>
                <c:pt idx="62">
                  <c:v>1731</c:v>
                </c:pt>
                <c:pt idx="63">
                  <c:v>1732</c:v>
                </c:pt>
                <c:pt idx="64">
                  <c:v>1733</c:v>
                </c:pt>
                <c:pt idx="65">
                  <c:v>1734</c:v>
                </c:pt>
                <c:pt idx="66">
                  <c:v>1735</c:v>
                </c:pt>
                <c:pt idx="67">
                  <c:v>1736</c:v>
                </c:pt>
                <c:pt idx="68">
                  <c:v>1737</c:v>
                </c:pt>
                <c:pt idx="69">
                  <c:v>1738</c:v>
                </c:pt>
                <c:pt idx="70">
                  <c:v>1739</c:v>
                </c:pt>
                <c:pt idx="71">
                  <c:v>1740</c:v>
                </c:pt>
                <c:pt idx="72">
                  <c:v>1741</c:v>
                </c:pt>
                <c:pt idx="73">
                  <c:v>1742</c:v>
                </c:pt>
                <c:pt idx="74">
                  <c:v>1743</c:v>
                </c:pt>
                <c:pt idx="75">
                  <c:v>1744</c:v>
                </c:pt>
                <c:pt idx="76">
                  <c:v>1745</c:v>
                </c:pt>
                <c:pt idx="77">
                  <c:v>1746</c:v>
                </c:pt>
                <c:pt idx="78">
                  <c:v>1747</c:v>
                </c:pt>
                <c:pt idx="79">
                  <c:v>1748</c:v>
                </c:pt>
                <c:pt idx="80">
                  <c:v>1749</c:v>
                </c:pt>
                <c:pt idx="81">
                  <c:v>1750</c:v>
                </c:pt>
                <c:pt idx="82">
                  <c:v>1751</c:v>
                </c:pt>
                <c:pt idx="83">
                  <c:v>1752</c:v>
                </c:pt>
                <c:pt idx="84">
                  <c:v>1753</c:v>
                </c:pt>
                <c:pt idx="85">
                  <c:v>1754</c:v>
                </c:pt>
                <c:pt idx="86">
                  <c:v>1755</c:v>
                </c:pt>
                <c:pt idx="87">
                  <c:v>1756</c:v>
                </c:pt>
                <c:pt idx="88">
                  <c:v>1757</c:v>
                </c:pt>
                <c:pt idx="89">
                  <c:v>1758</c:v>
                </c:pt>
                <c:pt idx="90">
                  <c:v>1759</c:v>
                </c:pt>
                <c:pt idx="91">
                  <c:v>1760</c:v>
                </c:pt>
                <c:pt idx="92">
                  <c:v>1761</c:v>
                </c:pt>
                <c:pt idx="93">
                  <c:v>1762</c:v>
                </c:pt>
                <c:pt idx="94">
                  <c:v>1763</c:v>
                </c:pt>
                <c:pt idx="95">
                  <c:v>1764</c:v>
                </c:pt>
                <c:pt idx="96">
                  <c:v>1765</c:v>
                </c:pt>
                <c:pt idx="97">
                  <c:v>1766</c:v>
                </c:pt>
                <c:pt idx="98">
                  <c:v>1767</c:v>
                </c:pt>
                <c:pt idx="99">
                  <c:v>1768</c:v>
                </c:pt>
                <c:pt idx="100">
                  <c:v>1769</c:v>
                </c:pt>
                <c:pt idx="101">
                  <c:v>1770</c:v>
                </c:pt>
                <c:pt idx="102">
                  <c:v>1771</c:v>
                </c:pt>
                <c:pt idx="103">
                  <c:v>1772</c:v>
                </c:pt>
                <c:pt idx="104">
                  <c:v>1773</c:v>
                </c:pt>
                <c:pt idx="105">
                  <c:v>1774</c:v>
                </c:pt>
                <c:pt idx="106">
                  <c:v>1775</c:v>
                </c:pt>
                <c:pt idx="107">
                  <c:v>1776</c:v>
                </c:pt>
                <c:pt idx="108">
                  <c:v>1777</c:v>
                </c:pt>
                <c:pt idx="109">
                  <c:v>1778</c:v>
                </c:pt>
                <c:pt idx="110">
                  <c:v>1779</c:v>
                </c:pt>
                <c:pt idx="111">
                  <c:v>1780</c:v>
                </c:pt>
                <c:pt idx="112">
                  <c:v>1781</c:v>
                </c:pt>
                <c:pt idx="113">
                  <c:v>1782</c:v>
                </c:pt>
                <c:pt idx="114">
                  <c:v>1783</c:v>
                </c:pt>
                <c:pt idx="115">
                  <c:v>1784</c:v>
                </c:pt>
                <c:pt idx="116">
                  <c:v>1785</c:v>
                </c:pt>
                <c:pt idx="117">
                  <c:v>1786</c:v>
                </c:pt>
                <c:pt idx="118">
                  <c:v>1787</c:v>
                </c:pt>
                <c:pt idx="119">
                  <c:v>1788</c:v>
                </c:pt>
                <c:pt idx="120">
                  <c:v>1789</c:v>
                </c:pt>
                <c:pt idx="121">
                  <c:v>1790</c:v>
                </c:pt>
                <c:pt idx="122">
                  <c:v>1791</c:v>
                </c:pt>
                <c:pt idx="123">
                  <c:v>1792</c:v>
                </c:pt>
                <c:pt idx="124">
                  <c:v>1793</c:v>
                </c:pt>
                <c:pt idx="125">
                  <c:v>1794</c:v>
                </c:pt>
                <c:pt idx="126">
                  <c:v>1795</c:v>
                </c:pt>
                <c:pt idx="127">
                  <c:v>1796</c:v>
                </c:pt>
                <c:pt idx="128">
                  <c:v>1797</c:v>
                </c:pt>
                <c:pt idx="129">
                  <c:v>1798</c:v>
                </c:pt>
                <c:pt idx="130">
                  <c:v>1799</c:v>
                </c:pt>
                <c:pt idx="131">
                  <c:v>1800</c:v>
                </c:pt>
                <c:pt idx="132">
                  <c:v>1801</c:v>
                </c:pt>
                <c:pt idx="133">
                  <c:v>1802</c:v>
                </c:pt>
                <c:pt idx="134">
                  <c:v>1803</c:v>
                </c:pt>
                <c:pt idx="135">
                  <c:v>1804</c:v>
                </c:pt>
                <c:pt idx="136">
                  <c:v>1805</c:v>
                </c:pt>
                <c:pt idx="137">
                  <c:v>1806</c:v>
                </c:pt>
                <c:pt idx="138">
                  <c:v>1807</c:v>
                </c:pt>
                <c:pt idx="139">
                  <c:v>1808</c:v>
                </c:pt>
                <c:pt idx="140">
                  <c:v>1809</c:v>
                </c:pt>
                <c:pt idx="141">
                  <c:v>1810</c:v>
                </c:pt>
                <c:pt idx="142">
                  <c:v>1811</c:v>
                </c:pt>
                <c:pt idx="143">
                  <c:v>1812</c:v>
                </c:pt>
                <c:pt idx="144">
                  <c:v>1813</c:v>
                </c:pt>
                <c:pt idx="145">
                  <c:v>1814</c:v>
                </c:pt>
                <c:pt idx="146">
                  <c:v>1815</c:v>
                </c:pt>
                <c:pt idx="147">
                  <c:v>1816</c:v>
                </c:pt>
                <c:pt idx="148">
                  <c:v>1817</c:v>
                </c:pt>
                <c:pt idx="149">
                  <c:v>1818</c:v>
                </c:pt>
                <c:pt idx="150">
                  <c:v>1819</c:v>
                </c:pt>
                <c:pt idx="151">
                  <c:v>1820</c:v>
                </c:pt>
                <c:pt idx="152">
                  <c:v>1821</c:v>
                </c:pt>
                <c:pt idx="153">
                  <c:v>1822</c:v>
                </c:pt>
                <c:pt idx="154">
                  <c:v>1823</c:v>
                </c:pt>
                <c:pt idx="155">
                  <c:v>1824</c:v>
                </c:pt>
                <c:pt idx="156">
                  <c:v>1825</c:v>
                </c:pt>
                <c:pt idx="157">
                  <c:v>1826</c:v>
                </c:pt>
                <c:pt idx="158">
                  <c:v>1827</c:v>
                </c:pt>
                <c:pt idx="159">
                  <c:v>1828</c:v>
                </c:pt>
                <c:pt idx="160">
                  <c:v>1829</c:v>
                </c:pt>
                <c:pt idx="161">
                  <c:v>1830</c:v>
                </c:pt>
                <c:pt idx="162">
                  <c:v>1831</c:v>
                </c:pt>
                <c:pt idx="163">
                  <c:v>1832</c:v>
                </c:pt>
                <c:pt idx="164">
                  <c:v>1833</c:v>
                </c:pt>
                <c:pt idx="165">
                  <c:v>1834</c:v>
                </c:pt>
                <c:pt idx="166">
                  <c:v>1835</c:v>
                </c:pt>
                <c:pt idx="167">
                  <c:v>1836</c:v>
                </c:pt>
                <c:pt idx="168">
                  <c:v>1837</c:v>
                </c:pt>
                <c:pt idx="169">
                  <c:v>1838</c:v>
                </c:pt>
                <c:pt idx="170">
                  <c:v>1839</c:v>
                </c:pt>
                <c:pt idx="171">
                  <c:v>1840</c:v>
                </c:pt>
                <c:pt idx="172">
                  <c:v>1841</c:v>
                </c:pt>
                <c:pt idx="173">
                  <c:v>1842</c:v>
                </c:pt>
                <c:pt idx="174">
                  <c:v>1843</c:v>
                </c:pt>
                <c:pt idx="175">
                  <c:v>1844</c:v>
                </c:pt>
                <c:pt idx="176">
                  <c:v>1845</c:v>
                </c:pt>
                <c:pt idx="177">
                  <c:v>1846</c:v>
                </c:pt>
                <c:pt idx="178">
                  <c:v>1847</c:v>
                </c:pt>
                <c:pt idx="179">
                  <c:v>1848</c:v>
                </c:pt>
                <c:pt idx="180">
                  <c:v>1849</c:v>
                </c:pt>
                <c:pt idx="181">
                  <c:v>1850</c:v>
                </c:pt>
                <c:pt idx="182">
                  <c:v>1851</c:v>
                </c:pt>
                <c:pt idx="183">
                  <c:v>1852</c:v>
                </c:pt>
                <c:pt idx="184">
                  <c:v>1853</c:v>
                </c:pt>
                <c:pt idx="185">
                  <c:v>1854</c:v>
                </c:pt>
                <c:pt idx="186">
                  <c:v>1855</c:v>
                </c:pt>
                <c:pt idx="187">
                  <c:v>1856</c:v>
                </c:pt>
                <c:pt idx="188">
                  <c:v>1857</c:v>
                </c:pt>
                <c:pt idx="189">
                  <c:v>1858</c:v>
                </c:pt>
                <c:pt idx="190">
                  <c:v>1859</c:v>
                </c:pt>
                <c:pt idx="191">
                  <c:v>1860</c:v>
                </c:pt>
                <c:pt idx="192">
                  <c:v>1861</c:v>
                </c:pt>
                <c:pt idx="193">
                  <c:v>1862</c:v>
                </c:pt>
                <c:pt idx="194">
                  <c:v>1863</c:v>
                </c:pt>
                <c:pt idx="195">
                  <c:v>1864</c:v>
                </c:pt>
                <c:pt idx="196">
                  <c:v>1865</c:v>
                </c:pt>
                <c:pt idx="197">
                  <c:v>1866</c:v>
                </c:pt>
                <c:pt idx="198">
                  <c:v>1867</c:v>
                </c:pt>
                <c:pt idx="199">
                  <c:v>1868</c:v>
                </c:pt>
                <c:pt idx="200">
                  <c:v>1869</c:v>
                </c:pt>
                <c:pt idx="201">
                  <c:v>1870</c:v>
                </c:pt>
                <c:pt idx="202">
                  <c:v>1871</c:v>
                </c:pt>
                <c:pt idx="203">
                  <c:v>1872</c:v>
                </c:pt>
                <c:pt idx="204">
                  <c:v>1873</c:v>
                </c:pt>
                <c:pt idx="205">
                  <c:v>1874</c:v>
                </c:pt>
                <c:pt idx="206">
                  <c:v>1875</c:v>
                </c:pt>
                <c:pt idx="207">
                  <c:v>1876</c:v>
                </c:pt>
                <c:pt idx="208">
                  <c:v>1877</c:v>
                </c:pt>
                <c:pt idx="209">
                  <c:v>1878</c:v>
                </c:pt>
                <c:pt idx="210">
                  <c:v>1879</c:v>
                </c:pt>
                <c:pt idx="211">
                  <c:v>1880</c:v>
                </c:pt>
                <c:pt idx="212">
                  <c:v>1881</c:v>
                </c:pt>
                <c:pt idx="213">
                  <c:v>1882</c:v>
                </c:pt>
                <c:pt idx="214">
                  <c:v>1883</c:v>
                </c:pt>
                <c:pt idx="215">
                  <c:v>1884</c:v>
                </c:pt>
                <c:pt idx="216">
                  <c:v>1885</c:v>
                </c:pt>
                <c:pt idx="217">
                  <c:v>1886</c:v>
                </c:pt>
                <c:pt idx="218">
                  <c:v>1887</c:v>
                </c:pt>
                <c:pt idx="219">
                  <c:v>1888</c:v>
                </c:pt>
                <c:pt idx="220">
                  <c:v>1889</c:v>
                </c:pt>
                <c:pt idx="221">
                  <c:v>1890</c:v>
                </c:pt>
                <c:pt idx="222">
                  <c:v>1891</c:v>
                </c:pt>
                <c:pt idx="223">
                  <c:v>1892</c:v>
                </c:pt>
                <c:pt idx="224">
                  <c:v>1893</c:v>
                </c:pt>
                <c:pt idx="225">
                  <c:v>1894</c:v>
                </c:pt>
                <c:pt idx="226">
                  <c:v>1895</c:v>
                </c:pt>
                <c:pt idx="227">
                  <c:v>1896</c:v>
                </c:pt>
                <c:pt idx="228">
                  <c:v>1897</c:v>
                </c:pt>
                <c:pt idx="229">
                  <c:v>1898</c:v>
                </c:pt>
                <c:pt idx="230">
                  <c:v>1899</c:v>
                </c:pt>
                <c:pt idx="231">
                  <c:v>1900</c:v>
                </c:pt>
                <c:pt idx="232">
                  <c:v>1901</c:v>
                </c:pt>
                <c:pt idx="233">
                  <c:v>1902</c:v>
                </c:pt>
                <c:pt idx="234">
                  <c:v>1903</c:v>
                </c:pt>
                <c:pt idx="235">
                  <c:v>1904</c:v>
                </c:pt>
                <c:pt idx="236">
                  <c:v>1905</c:v>
                </c:pt>
                <c:pt idx="237">
                  <c:v>1906</c:v>
                </c:pt>
                <c:pt idx="238">
                  <c:v>1907</c:v>
                </c:pt>
                <c:pt idx="239">
                  <c:v>1908</c:v>
                </c:pt>
                <c:pt idx="240">
                  <c:v>1909</c:v>
                </c:pt>
                <c:pt idx="241">
                  <c:v>1910</c:v>
                </c:pt>
                <c:pt idx="242">
                  <c:v>1911</c:v>
                </c:pt>
                <c:pt idx="243">
                  <c:v>1912</c:v>
                </c:pt>
                <c:pt idx="244">
                  <c:v>1913</c:v>
                </c:pt>
                <c:pt idx="245">
                  <c:v>1914</c:v>
                </c:pt>
                <c:pt idx="246">
                  <c:v>1915</c:v>
                </c:pt>
                <c:pt idx="247">
                  <c:v>1916</c:v>
                </c:pt>
                <c:pt idx="248">
                  <c:v>1917</c:v>
                </c:pt>
                <c:pt idx="249">
                  <c:v>1918</c:v>
                </c:pt>
                <c:pt idx="250">
                  <c:v>1919</c:v>
                </c:pt>
                <c:pt idx="251">
                  <c:v>1920</c:v>
                </c:pt>
                <c:pt idx="252">
                  <c:v>1921</c:v>
                </c:pt>
                <c:pt idx="253">
                  <c:v>1922</c:v>
                </c:pt>
                <c:pt idx="254">
                  <c:v>1923</c:v>
                </c:pt>
                <c:pt idx="255">
                  <c:v>1924</c:v>
                </c:pt>
                <c:pt idx="256">
                  <c:v>1925</c:v>
                </c:pt>
                <c:pt idx="257">
                  <c:v>1926</c:v>
                </c:pt>
                <c:pt idx="258">
                  <c:v>1927</c:v>
                </c:pt>
                <c:pt idx="259">
                  <c:v>1928</c:v>
                </c:pt>
                <c:pt idx="260">
                  <c:v>1929</c:v>
                </c:pt>
                <c:pt idx="261">
                  <c:v>1930</c:v>
                </c:pt>
                <c:pt idx="262">
                  <c:v>1931</c:v>
                </c:pt>
                <c:pt idx="263">
                  <c:v>1932</c:v>
                </c:pt>
              </c:numCache>
            </c:numRef>
          </c:xVal>
          <c:yVal>
            <c:numRef>
              <c:f>Graph!$G$1671:$G$1932</c:f>
              <c:numCache>
                <c:formatCode>General</c:formatCode>
                <c:ptCount val="26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BB7-4038-B2BC-47A14DCA70EA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Graph!$A$1670:$A$1933</c:f>
              <c:numCache>
                <c:formatCode>General</c:formatCode>
                <c:ptCount val="264"/>
                <c:pt idx="0">
                  <c:v>1669</c:v>
                </c:pt>
                <c:pt idx="1">
                  <c:v>1670</c:v>
                </c:pt>
                <c:pt idx="2">
                  <c:v>1671</c:v>
                </c:pt>
                <c:pt idx="3">
                  <c:v>1672</c:v>
                </c:pt>
                <c:pt idx="4">
                  <c:v>1673</c:v>
                </c:pt>
                <c:pt idx="5">
                  <c:v>1674</c:v>
                </c:pt>
                <c:pt idx="6">
                  <c:v>1675</c:v>
                </c:pt>
                <c:pt idx="7">
                  <c:v>1676</c:v>
                </c:pt>
                <c:pt idx="8">
                  <c:v>1677</c:v>
                </c:pt>
                <c:pt idx="9">
                  <c:v>1678</c:v>
                </c:pt>
                <c:pt idx="10">
                  <c:v>1679</c:v>
                </c:pt>
                <c:pt idx="11">
                  <c:v>1680</c:v>
                </c:pt>
                <c:pt idx="12">
                  <c:v>1681</c:v>
                </c:pt>
                <c:pt idx="13">
                  <c:v>1682</c:v>
                </c:pt>
                <c:pt idx="14">
                  <c:v>1683</c:v>
                </c:pt>
                <c:pt idx="15">
                  <c:v>1684</c:v>
                </c:pt>
                <c:pt idx="16">
                  <c:v>1685</c:v>
                </c:pt>
                <c:pt idx="17">
                  <c:v>1686</c:v>
                </c:pt>
                <c:pt idx="18">
                  <c:v>1687</c:v>
                </c:pt>
                <c:pt idx="19">
                  <c:v>1688</c:v>
                </c:pt>
                <c:pt idx="20">
                  <c:v>1689</c:v>
                </c:pt>
                <c:pt idx="21">
                  <c:v>1690</c:v>
                </c:pt>
                <c:pt idx="22">
                  <c:v>1691</c:v>
                </c:pt>
                <c:pt idx="23">
                  <c:v>1692</c:v>
                </c:pt>
                <c:pt idx="24">
                  <c:v>1693</c:v>
                </c:pt>
                <c:pt idx="25">
                  <c:v>1694</c:v>
                </c:pt>
                <c:pt idx="26">
                  <c:v>1695</c:v>
                </c:pt>
                <c:pt idx="27">
                  <c:v>1696</c:v>
                </c:pt>
                <c:pt idx="28">
                  <c:v>1697</c:v>
                </c:pt>
                <c:pt idx="29">
                  <c:v>1698</c:v>
                </c:pt>
                <c:pt idx="30">
                  <c:v>1699</c:v>
                </c:pt>
                <c:pt idx="31">
                  <c:v>1700</c:v>
                </c:pt>
                <c:pt idx="32">
                  <c:v>1701</c:v>
                </c:pt>
                <c:pt idx="33">
                  <c:v>1702</c:v>
                </c:pt>
                <c:pt idx="34">
                  <c:v>1703</c:v>
                </c:pt>
                <c:pt idx="35">
                  <c:v>1704</c:v>
                </c:pt>
                <c:pt idx="36">
                  <c:v>1705</c:v>
                </c:pt>
                <c:pt idx="37">
                  <c:v>1706</c:v>
                </c:pt>
                <c:pt idx="38">
                  <c:v>1707</c:v>
                </c:pt>
                <c:pt idx="39">
                  <c:v>1708</c:v>
                </c:pt>
                <c:pt idx="40">
                  <c:v>1709</c:v>
                </c:pt>
                <c:pt idx="41">
                  <c:v>1710</c:v>
                </c:pt>
                <c:pt idx="42">
                  <c:v>1711</c:v>
                </c:pt>
                <c:pt idx="43">
                  <c:v>1712</c:v>
                </c:pt>
                <c:pt idx="44">
                  <c:v>1713</c:v>
                </c:pt>
                <c:pt idx="45">
                  <c:v>1714</c:v>
                </c:pt>
                <c:pt idx="46">
                  <c:v>1715</c:v>
                </c:pt>
                <c:pt idx="47">
                  <c:v>1716</c:v>
                </c:pt>
                <c:pt idx="48">
                  <c:v>1717</c:v>
                </c:pt>
                <c:pt idx="49">
                  <c:v>1718</c:v>
                </c:pt>
                <c:pt idx="50">
                  <c:v>1719</c:v>
                </c:pt>
                <c:pt idx="51">
                  <c:v>1720</c:v>
                </c:pt>
                <c:pt idx="52">
                  <c:v>1721</c:v>
                </c:pt>
                <c:pt idx="53">
                  <c:v>1722</c:v>
                </c:pt>
                <c:pt idx="54">
                  <c:v>1723</c:v>
                </c:pt>
                <c:pt idx="55">
                  <c:v>1724</c:v>
                </c:pt>
                <c:pt idx="56">
                  <c:v>1725</c:v>
                </c:pt>
                <c:pt idx="57">
                  <c:v>1726</c:v>
                </c:pt>
                <c:pt idx="58">
                  <c:v>1727</c:v>
                </c:pt>
                <c:pt idx="59">
                  <c:v>1728</c:v>
                </c:pt>
                <c:pt idx="60">
                  <c:v>1729</c:v>
                </c:pt>
                <c:pt idx="61">
                  <c:v>1730</c:v>
                </c:pt>
                <c:pt idx="62">
                  <c:v>1731</c:v>
                </c:pt>
                <c:pt idx="63">
                  <c:v>1732</c:v>
                </c:pt>
                <c:pt idx="64">
                  <c:v>1733</c:v>
                </c:pt>
                <c:pt idx="65">
                  <c:v>1734</c:v>
                </c:pt>
                <c:pt idx="66">
                  <c:v>1735</c:v>
                </c:pt>
                <c:pt idx="67">
                  <c:v>1736</c:v>
                </c:pt>
                <c:pt idx="68">
                  <c:v>1737</c:v>
                </c:pt>
                <c:pt idx="69">
                  <c:v>1738</c:v>
                </c:pt>
                <c:pt idx="70">
                  <c:v>1739</c:v>
                </c:pt>
                <c:pt idx="71">
                  <c:v>1740</c:v>
                </c:pt>
                <c:pt idx="72">
                  <c:v>1741</c:v>
                </c:pt>
                <c:pt idx="73">
                  <c:v>1742</c:v>
                </c:pt>
                <c:pt idx="74">
                  <c:v>1743</c:v>
                </c:pt>
                <c:pt idx="75">
                  <c:v>1744</c:v>
                </c:pt>
                <c:pt idx="76">
                  <c:v>1745</c:v>
                </c:pt>
                <c:pt idx="77">
                  <c:v>1746</c:v>
                </c:pt>
                <c:pt idx="78">
                  <c:v>1747</c:v>
                </c:pt>
                <c:pt idx="79">
                  <c:v>1748</c:v>
                </c:pt>
                <c:pt idx="80">
                  <c:v>1749</c:v>
                </c:pt>
                <c:pt idx="81">
                  <c:v>1750</c:v>
                </c:pt>
                <c:pt idx="82">
                  <c:v>1751</c:v>
                </c:pt>
                <c:pt idx="83">
                  <c:v>1752</c:v>
                </c:pt>
                <c:pt idx="84">
                  <c:v>1753</c:v>
                </c:pt>
                <c:pt idx="85">
                  <c:v>1754</c:v>
                </c:pt>
                <c:pt idx="86">
                  <c:v>1755</c:v>
                </c:pt>
                <c:pt idx="87">
                  <c:v>1756</c:v>
                </c:pt>
                <c:pt idx="88">
                  <c:v>1757</c:v>
                </c:pt>
                <c:pt idx="89">
                  <c:v>1758</c:v>
                </c:pt>
                <c:pt idx="90">
                  <c:v>1759</c:v>
                </c:pt>
                <c:pt idx="91">
                  <c:v>1760</c:v>
                </c:pt>
                <c:pt idx="92">
                  <c:v>1761</c:v>
                </c:pt>
                <c:pt idx="93">
                  <c:v>1762</c:v>
                </c:pt>
                <c:pt idx="94">
                  <c:v>1763</c:v>
                </c:pt>
                <c:pt idx="95">
                  <c:v>1764</c:v>
                </c:pt>
                <c:pt idx="96">
                  <c:v>1765</c:v>
                </c:pt>
                <c:pt idx="97">
                  <c:v>1766</c:v>
                </c:pt>
                <c:pt idx="98">
                  <c:v>1767</c:v>
                </c:pt>
                <c:pt idx="99">
                  <c:v>1768</c:v>
                </c:pt>
                <c:pt idx="100">
                  <c:v>1769</c:v>
                </c:pt>
                <c:pt idx="101">
                  <c:v>1770</c:v>
                </c:pt>
                <c:pt idx="102">
                  <c:v>1771</c:v>
                </c:pt>
                <c:pt idx="103">
                  <c:v>1772</c:v>
                </c:pt>
                <c:pt idx="104">
                  <c:v>1773</c:v>
                </c:pt>
                <c:pt idx="105">
                  <c:v>1774</c:v>
                </c:pt>
                <c:pt idx="106">
                  <c:v>1775</c:v>
                </c:pt>
                <c:pt idx="107">
                  <c:v>1776</c:v>
                </c:pt>
                <c:pt idx="108">
                  <c:v>1777</c:v>
                </c:pt>
                <c:pt idx="109">
                  <c:v>1778</c:v>
                </c:pt>
                <c:pt idx="110">
                  <c:v>1779</c:v>
                </c:pt>
                <c:pt idx="111">
                  <c:v>1780</c:v>
                </c:pt>
                <c:pt idx="112">
                  <c:v>1781</c:v>
                </c:pt>
                <c:pt idx="113">
                  <c:v>1782</c:v>
                </c:pt>
                <c:pt idx="114">
                  <c:v>1783</c:v>
                </c:pt>
                <c:pt idx="115">
                  <c:v>1784</c:v>
                </c:pt>
                <c:pt idx="116">
                  <c:v>1785</c:v>
                </c:pt>
                <c:pt idx="117">
                  <c:v>1786</c:v>
                </c:pt>
                <c:pt idx="118">
                  <c:v>1787</c:v>
                </c:pt>
                <c:pt idx="119">
                  <c:v>1788</c:v>
                </c:pt>
                <c:pt idx="120">
                  <c:v>1789</c:v>
                </c:pt>
                <c:pt idx="121">
                  <c:v>1790</c:v>
                </c:pt>
                <c:pt idx="122">
                  <c:v>1791</c:v>
                </c:pt>
                <c:pt idx="123">
                  <c:v>1792</c:v>
                </c:pt>
                <c:pt idx="124">
                  <c:v>1793</c:v>
                </c:pt>
                <c:pt idx="125">
                  <c:v>1794</c:v>
                </c:pt>
                <c:pt idx="126">
                  <c:v>1795</c:v>
                </c:pt>
                <c:pt idx="127">
                  <c:v>1796</c:v>
                </c:pt>
                <c:pt idx="128">
                  <c:v>1797</c:v>
                </c:pt>
                <c:pt idx="129">
                  <c:v>1798</c:v>
                </c:pt>
                <c:pt idx="130">
                  <c:v>1799</c:v>
                </c:pt>
                <c:pt idx="131">
                  <c:v>1800</c:v>
                </c:pt>
                <c:pt idx="132">
                  <c:v>1801</c:v>
                </c:pt>
                <c:pt idx="133">
                  <c:v>1802</c:v>
                </c:pt>
                <c:pt idx="134">
                  <c:v>1803</c:v>
                </c:pt>
                <c:pt idx="135">
                  <c:v>1804</c:v>
                </c:pt>
                <c:pt idx="136">
                  <c:v>1805</c:v>
                </c:pt>
                <c:pt idx="137">
                  <c:v>1806</c:v>
                </c:pt>
                <c:pt idx="138">
                  <c:v>1807</c:v>
                </c:pt>
                <c:pt idx="139">
                  <c:v>1808</c:v>
                </c:pt>
                <c:pt idx="140">
                  <c:v>1809</c:v>
                </c:pt>
                <c:pt idx="141">
                  <c:v>1810</c:v>
                </c:pt>
                <c:pt idx="142">
                  <c:v>1811</c:v>
                </c:pt>
                <c:pt idx="143">
                  <c:v>1812</c:v>
                </c:pt>
                <c:pt idx="144">
                  <c:v>1813</c:v>
                </c:pt>
                <c:pt idx="145">
                  <c:v>1814</c:v>
                </c:pt>
                <c:pt idx="146">
                  <c:v>1815</c:v>
                </c:pt>
                <c:pt idx="147">
                  <c:v>1816</c:v>
                </c:pt>
                <c:pt idx="148">
                  <c:v>1817</c:v>
                </c:pt>
                <c:pt idx="149">
                  <c:v>1818</c:v>
                </c:pt>
                <c:pt idx="150">
                  <c:v>1819</c:v>
                </c:pt>
                <c:pt idx="151">
                  <c:v>1820</c:v>
                </c:pt>
                <c:pt idx="152">
                  <c:v>1821</c:v>
                </c:pt>
                <c:pt idx="153">
                  <c:v>1822</c:v>
                </c:pt>
                <c:pt idx="154">
                  <c:v>1823</c:v>
                </c:pt>
                <c:pt idx="155">
                  <c:v>1824</c:v>
                </c:pt>
                <c:pt idx="156">
                  <c:v>1825</c:v>
                </c:pt>
                <c:pt idx="157">
                  <c:v>1826</c:v>
                </c:pt>
                <c:pt idx="158">
                  <c:v>1827</c:v>
                </c:pt>
                <c:pt idx="159">
                  <c:v>1828</c:v>
                </c:pt>
                <c:pt idx="160">
                  <c:v>1829</c:v>
                </c:pt>
                <c:pt idx="161">
                  <c:v>1830</c:v>
                </c:pt>
                <c:pt idx="162">
                  <c:v>1831</c:v>
                </c:pt>
                <c:pt idx="163">
                  <c:v>1832</c:v>
                </c:pt>
                <c:pt idx="164">
                  <c:v>1833</c:v>
                </c:pt>
                <c:pt idx="165">
                  <c:v>1834</c:v>
                </c:pt>
                <c:pt idx="166">
                  <c:v>1835</c:v>
                </c:pt>
                <c:pt idx="167">
                  <c:v>1836</c:v>
                </c:pt>
                <c:pt idx="168">
                  <c:v>1837</c:v>
                </c:pt>
                <c:pt idx="169">
                  <c:v>1838</c:v>
                </c:pt>
                <c:pt idx="170">
                  <c:v>1839</c:v>
                </c:pt>
                <c:pt idx="171">
                  <c:v>1840</c:v>
                </c:pt>
                <c:pt idx="172">
                  <c:v>1841</c:v>
                </c:pt>
                <c:pt idx="173">
                  <c:v>1842</c:v>
                </c:pt>
                <c:pt idx="174">
                  <c:v>1843</c:v>
                </c:pt>
                <c:pt idx="175">
                  <c:v>1844</c:v>
                </c:pt>
                <c:pt idx="176">
                  <c:v>1845</c:v>
                </c:pt>
                <c:pt idx="177">
                  <c:v>1846</c:v>
                </c:pt>
                <c:pt idx="178">
                  <c:v>1847</c:v>
                </c:pt>
                <c:pt idx="179">
                  <c:v>1848</c:v>
                </c:pt>
                <c:pt idx="180">
                  <c:v>1849</c:v>
                </c:pt>
                <c:pt idx="181">
                  <c:v>1850</c:v>
                </c:pt>
                <c:pt idx="182">
                  <c:v>1851</c:v>
                </c:pt>
                <c:pt idx="183">
                  <c:v>1852</c:v>
                </c:pt>
                <c:pt idx="184">
                  <c:v>1853</c:v>
                </c:pt>
                <c:pt idx="185">
                  <c:v>1854</c:v>
                </c:pt>
                <c:pt idx="186">
                  <c:v>1855</c:v>
                </c:pt>
                <c:pt idx="187">
                  <c:v>1856</c:v>
                </c:pt>
                <c:pt idx="188">
                  <c:v>1857</c:v>
                </c:pt>
                <c:pt idx="189">
                  <c:v>1858</c:v>
                </c:pt>
                <c:pt idx="190">
                  <c:v>1859</c:v>
                </c:pt>
                <c:pt idx="191">
                  <c:v>1860</c:v>
                </c:pt>
                <c:pt idx="192">
                  <c:v>1861</c:v>
                </c:pt>
                <c:pt idx="193">
                  <c:v>1862</c:v>
                </c:pt>
                <c:pt idx="194">
                  <c:v>1863</c:v>
                </c:pt>
                <c:pt idx="195">
                  <c:v>1864</c:v>
                </c:pt>
                <c:pt idx="196">
                  <c:v>1865</c:v>
                </c:pt>
                <c:pt idx="197">
                  <c:v>1866</c:v>
                </c:pt>
                <c:pt idx="198">
                  <c:v>1867</c:v>
                </c:pt>
                <c:pt idx="199">
                  <c:v>1868</c:v>
                </c:pt>
                <c:pt idx="200">
                  <c:v>1869</c:v>
                </c:pt>
                <c:pt idx="201">
                  <c:v>1870</c:v>
                </c:pt>
                <c:pt idx="202">
                  <c:v>1871</c:v>
                </c:pt>
                <c:pt idx="203">
                  <c:v>1872</c:v>
                </c:pt>
                <c:pt idx="204">
                  <c:v>1873</c:v>
                </c:pt>
                <c:pt idx="205">
                  <c:v>1874</c:v>
                </c:pt>
                <c:pt idx="206">
                  <c:v>1875</c:v>
                </c:pt>
                <c:pt idx="207">
                  <c:v>1876</c:v>
                </c:pt>
                <c:pt idx="208">
                  <c:v>1877</c:v>
                </c:pt>
                <c:pt idx="209">
                  <c:v>1878</c:v>
                </c:pt>
                <c:pt idx="210">
                  <c:v>1879</c:v>
                </c:pt>
                <c:pt idx="211">
                  <c:v>1880</c:v>
                </c:pt>
                <c:pt idx="212">
                  <c:v>1881</c:v>
                </c:pt>
                <c:pt idx="213">
                  <c:v>1882</c:v>
                </c:pt>
                <c:pt idx="214">
                  <c:v>1883</c:v>
                </c:pt>
                <c:pt idx="215">
                  <c:v>1884</c:v>
                </c:pt>
                <c:pt idx="216">
                  <c:v>1885</c:v>
                </c:pt>
                <c:pt idx="217">
                  <c:v>1886</c:v>
                </c:pt>
                <c:pt idx="218">
                  <c:v>1887</c:v>
                </c:pt>
                <c:pt idx="219">
                  <c:v>1888</c:v>
                </c:pt>
                <c:pt idx="220">
                  <c:v>1889</c:v>
                </c:pt>
                <c:pt idx="221">
                  <c:v>1890</c:v>
                </c:pt>
                <c:pt idx="222">
                  <c:v>1891</c:v>
                </c:pt>
                <c:pt idx="223">
                  <c:v>1892</c:v>
                </c:pt>
                <c:pt idx="224">
                  <c:v>1893</c:v>
                </c:pt>
                <c:pt idx="225">
                  <c:v>1894</c:v>
                </c:pt>
                <c:pt idx="226">
                  <c:v>1895</c:v>
                </c:pt>
                <c:pt idx="227">
                  <c:v>1896</c:v>
                </c:pt>
                <c:pt idx="228">
                  <c:v>1897</c:v>
                </c:pt>
                <c:pt idx="229">
                  <c:v>1898</c:v>
                </c:pt>
                <c:pt idx="230">
                  <c:v>1899</c:v>
                </c:pt>
                <c:pt idx="231">
                  <c:v>1900</c:v>
                </c:pt>
                <c:pt idx="232">
                  <c:v>1901</c:v>
                </c:pt>
                <c:pt idx="233">
                  <c:v>1902</c:v>
                </c:pt>
                <c:pt idx="234">
                  <c:v>1903</c:v>
                </c:pt>
                <c:pt idx="235">
                  <c:v>1904</c:v>
                </c:pt>
                <c:pt idx="236">
                  <c:v>1905</c:v>
                </c:pt>
                <c:pt idx="237">
                  <c:v>1906</c:v>
                </c:pt>
                <c:pt idx="238">
                  <c:v>1907</c:v>
                </c:pt>
                <c:pt idx="239">
                  <c:v>1908</c:v>
                </c:pt>
                <c:pt idx="240">
                  <c:v>1909</c:v>
                </c:pt>
                <c:pt idx="241">
                  <c:v>1910</c:v>
                </c:pt>
                <c:pt idx="242">
                  <c:v>1911</c:v>
                </c:pt>
                <c:pt idx="243">
                  <c:v>1912</c:v>
                </c:pt>
                <c:pt idx="244">
                  <c:v>1913</c:v>
                </c:pt>
                <c:pt idx="245">
                  <c:v>1914</c:v>
                </c:pt>
                <c:pt idx="246">
                  <c:v>1915</c:v>
                </c:pt>
                <c:pt idx="247">
                  <c:v>1916</c:v>
                </c:pt>
                <c:pt idx="248">
                  <c:v>1917</c:v>
                </c:pt>
                <c:pt idx="249">
                  <c:v>1918</c:v>
                </c:pt>
                <c:pt idx="250">
                  <c:v>1919</c:v>
                </c:pt>
                <c:pt idx="251">
                  <c:v>1920</c:v>
                </c:pt>
                <c:pt idx="252">
                  <c:v>1921</c:v>
                </c:pt>
                <c:pt idx="253">
                  <c:v>1922</c:v>
                </c:pt>
                <c:pt idx="254">
                  <c:v>1923</c:v>
                </c:pt>
                <c:pt idx="255">
                  <c:v>1924</c:v>
                </c:pt>
                <c:pt idx="256">
                  <c:v>1925</c:v>
                </c:pt>
                <c:pt idx="257">
                  <c:v>1926</c:v>
                </c:pt>
                <c:pt idx="258">
                  <c:v>1927</c:v>
                </c:pt>
                <c:pt idx="259">
                  <c:v>1928</c:v>
                </c:pt>
                <c:pt idx="260">
                  <c:v>1929</c:v>
                </c:pt>
                <c:pt idx="261">
                  <c:v>1930</c:v>
                </c:pt>
                <c:pt idx="262">
                  <c:v>1931</c:v>
                </c:pt>
                <c:pt idx="263">
                  <c:v>1932</c:v>
                </c:pt>
              </c:numCache>
            </c:numRef>
          </c:xVal>
          <c:yVal>
            <c:numRef>
              <c:f>Graph!$H$1671:$H$1932</c:f>
              <c:numCache>
                <c:formatCode>General</c:formatCode>
                <c:ptCount val="26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BB7-4038-B2BC-47A14DCA7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217279"/>
        <c:axId val="259215359"/>
      </c:scatterChart>
      <c:valAx>
        <c:axId val="259217279"/>
        <c:scaling>
          <c:orientation val="minMax"/>
          <c:max val="1932"/>
          <c:min val="1669"/>
        </c:scaling>
        <c:delete val="0"/>
        <c:axPos val="b"/>
        <c:numFmt formatCode="General" sourceLinked="1"/>
        <c:majorTickMark val="out"/>
        <c:minorTickMark val="none"/>
        <c:tickLblPos val="nextTo"/>
        <c:crossAx val="259215359"/>
        <c:crosses val="autoZero"/>
        <c:crossBetween val="midCat"/>
      </c:valAx>
      <c:valAx>
        <c:axId val="2592153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92172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5B41E-E7D1-F28B-2FD4-8B49C2E6D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285</xdr:row>
      <xdr:rowOff>0</xdr:rowOff>
    </xdr:from>
    <xdr:to>
      <xdr:col>14</xdr:col>
      <xdr:colOff>304800</xdr:colOff>
      <xdr:row>299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74DA8F-75BC-A342-EC2E-9D62AC0E1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502</xdr:row>
      <xdr:rowOff>0</xdr:rowOff>
    </xdr:from>
    <xdr:to>
      <xdr:col>14</xdr:col>
      <xdr:colOff>304800</xdr:colOff>
      <xdr:row>516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91D680-81FA-66AE-E664-418CF36D7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747</xdr:row>
      <xdr:rowOff>0</xdr:rowOff>
    </xdr:from>
    <xdr:to>
      <xdr:col>14</xdr:col>
      <xdr:colOff>304800</xdr:colOff>
      <xdr:row>761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DAEF20-3315-859C-D31F-741612032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967</xdr:row>
      <xdr:rowOff>0</xdr:rowOff>
    </xdr:from>
    <xdr:to>
      <xdr:col>14</xdr:col>
      <xdr:colOff>304800</xdr:colOff>
      <xdr:row>981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465AE4-ACD0-7F6D-D53B-CC5F1574D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1209</xdr:row>
      <xdr:rowOff>0</xdr:rowOff>
    </xdr:from>
    <xdr:to>
      <xdr:col>14</xdr:col>
      <xdr:colOff>304800</xdr:colOff>
      <xdr:row>1223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0B93BF-BE39-5974-06BF-AC5AD2272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1451</xdr:row>
      <xdr:rowOff>0</xdr:rowOff>
    </xdr:from>
    <xdr:to>
      <xdr:col>14</xdr:col>
      <xdr:colOff>304800</xdr:colOff>
      <xdr:row>1465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F7EA90-ED44-A8C0-EAA0-33E616448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1669</xdr:row>
      <xdr:rowOff>0</xdr:rowOff>
    </xdr:from>
    <xdr:to>
      <xdr:col>14</xdr:col>
      <xdr:colOff>304800</xdr:colOff>
      <xdr:row>1683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8F2B29E-E896-3EB0-5AFE-76FC3D3CF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8F42D-1DA2-4685-A9CB-FF44EC4878C7}">
  <dimension ref="A1:BH2153"/>
  <sheetViews>
    <sheetView tabSelected="1" workbookViewId="0">
      <selection activeCell="C2144" sqref="C2144"/>
    </sheetView>
  </sheetViews>
  <sheetFormatPr defaultRowHeight="15" x14ac:dyDescent="0.25"/>
  <cols>
    <col min="1" max="1" width="5" bestFit="1" customWidth="1"/>
    <col min="2" max="2" width="11" bestFit="1" customWidth="1"/>
    <col min="3" max="3" width="10" bestFit="1" customWidth="1"/>
    <col min="4" max="4" width="11" bestFit="1" customWidth="1"/>
    <col min="5" max="5" width="10" bestFit="1" customWidth="1"/>
    <col min="6" max="6" width="11" bestFit="1" customWidth="1"/>
    <col min="7" max="7" width="10" bestFit="1" customWidth="1"/>
    <col min="8" max="8" width="11" bestFit="1" customWidth="1"/>
    <col min="9" max="9" width="10" bestFit="1" customWidth="1"/>
    <col min="10" max="10" width="11.28515625" bestFit="1" customWidth="1"/>
    <col min="11" max="11" width="11.140625" bestFit="1" customWidth="1"/>
    <col min="12" max="12" width="5.28515625" bestFit="1" customWidth="1"/>
    <col min="13" max="14" width="5.140625" bestFit="1" customWidth="1"/>
    <col min="15" max="15" width="5" bestFit="1" customWidth="1"/>
    <col min="57" max="57" width="5.28515625" bestFit="1" customWidth="1"/>
    <col min="58" max="59" width="5.140625" bestFit="1" customWidth="1"/>
    <col min="60" max="60" width="5" bestFit="1" customWidth="1"/>
  </cols>
  <sheetData>
    <row r="1" spans="1:60" x14ac:dyDescent="0.25">
      <c r="A1">
        <v>200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BE1" t="s">
        <v>10</v>
      </c>
      <c r="BF1" t="s">
        <v>11</v>
      </c>
      <c r="BG1" t="s">
        <v>12</v>
      </c>
      <c r="BH1" t="s">
        <v>13</v>
      </c>
    </row>
    <row r="2" spans="1:60" x14ac:dyDescent="0.25">
      <c r="A2">
        <v>1</v>
      </c>
    </row>
    <row r="3" spans="1:60" x14ac:dyDescent="0.25">
      <c r="A3">
        <v>2</v>
      </c>
      <c r="J3">
        <v>236.08576500000001</v>
      </c>
      <c r="K3">
        <v>13.517652999999999</v>
      </c>
    </row>
    <row r="4" spans="1:60" x14ac:dyDescent="0.25">
      <c r="A4">
        <v>3</v>
      </c>
      <c r="B4">
        <v>245.815001</v>
      </c>
      <c r="C4">
        <v>6.8078580000000004</v>
      </c>
      <c r="H4">
        <v>256.16601800000001</v>
      </c>
      <c r="I4">
        <v>8.8986730000000005</v>
      </c>
    </row>
    <row r="5" spans="1:60" x14ac:dyDescent="0.25">
      <c r="A5">
        <v>4</v>
      </c>
      <c r="B5">
        <v>245.75474399999999</v>
      </c>
      <c r="C5">
        <v>6.8079080000000003</v>
      </c>
      <c r="H5">
        <v>256.10642899999999</v>
      </c>
      <c r="I5">
        <v>8.8979590000000002</v>
      </c>
    </row>
    <row r="6" spans="1:60" x14ac:dyDescent="0.25">
      <c r="A6">
        <v>5</v>
      </c>
      <c r="B6">
        <v>245.78331599999999</v>
      </c>
      <c r="C6">
        <v>6.8067859999999998</v>
      </c>
      <c r="H6">
        <v>256.14795600000002</v>
      </c>
      <c r="I6">
        <v>8.8932140000000004</v>
      </c>
    </row>
    <row r="7" spans="1:60" x14ac:dyDescent="0.25">
      <c r="A7">
        <v>6</v>
      </c>
      <c r="B7">
        <v>245.80826400000001</v>
      </c>
      <c r="C7">
        <v>6.7938780000000003</v>
      </c>
      <c r="H7">
        <v>256.12907999999999</v>
      </c>
      <c r="I7">
        <v>8.8880610000000004</v>
      </c>
    </row>
    <row r="8" spans="1:60" x14ac:dyDescent="0.25">
      <c r="A8">
        <v>7</v>
      </c>
      <c r="B8">
        <v>245.795207</v>
      </c>
      <c r="C8">
        <v>6.795051</v>
      </c>
      <c r="H8">
        <v>256.136325</v>
      </c>
      <c r="I8">
        <v>8.9019899999999996</v>
      </c>
    </row>
    <row r="9" spans="1:60" x14ac:dyDescent="0.25">
      <c r="A9">
        <v>8</v>
      </c>
      <c r="B9">
        <v>245.79652999999999</v>
      </c>
      <c r="C9">
        <v>6.8153569999999997</v>
      </c>
      <c r="H9">
        <v>256.15484500000002</v>
      </c>
      <c r="I9">
        <v>8.8826020000000003</v>
      </c>
    </row>
    <row r="10" spans="1:60" x14ac:dyDescent="0.25">
      <c r="A10">
        <v>9</v>
      </c>
      <c r="B10">
        <v>245.79270399999999</v>
      </c>
      <c r="C10">
        <v>6.8167850000000003</v>
      </c>
      <c r="H10">
        <v>256.16683799999998</v>
      </c>
      <c r="I10">
        <v>8.8718369999999993</v>
      </c>
    </row>
    <row r="11" spans="1:60" x14ac:dyDescent="0.25">
      <c r="A11">
        <v>10</v>
      </c>
      <c r="B11">
        <v>245.739386</v>
      </c>
      <c r="C11">
        <v>6.8712239999999998</v>
      </c>
      <c r="H11">
        <v>256.171786</v>
      </c>
      <c r="I11">
        <v>8.8849990000000005</v>
      </c>
    </row>
    <row r="12" spans="1:60" x14ac:dyDescent="0.25">
      <c r="A12">
        <v>11</v>
      </c>
      <c r="B12">
        <v>245.782397</v>
      </c>
      <c r="C12">
        <v>6.8708679999999998</v>
      </c>
      <c r="H12">
        <v>256.211634</v>
      </c>
      <c r="I12">
        <v>8.8378569999999996</v>
      </c>
    </row>
    <row r="13" spans="1:60" x14ac:dyDescent="0.25">
      <c r="A13">
        <v>12</v>
      </c>
      <c r="B13">
        <v>245.73948899999999</v>
      </c>
      <c r="C13">
        <v>6.8357650000000003</v>
      </c>
      <c r="H13">
        <v>256.20010300000001</v>
      </c>
      <c r="I13">
        <v>8.8445920000000005</v>
      </c>
    </row>
    <row r="14" spans="1:60" x14ac:dyDescent="0.25">
      <c r="A14">
        <v>13</v>
      </c>
      <c r="B14">
        <v>245.72153</v>
      </c>
      <c r="C14">
        <v>6.8548460000000002</v>
      </c>
      <c r="H14">
        <v>256.17734799999999</v>
      </c>
      <c r="I14">
        <v>8.8992349999999991</v>
      </c>
    </row>
    <row r="15" spans="1:60" x14ac:dyDescent="0.25">
      <c r="A15">
        <v>14</v>
      </c>
      <c r="B15">
        <v>245.74087</v>
      </c>
      <c r="C15">
        <v>6.8126530000000001</v>
      </c>
      <c r="H15">
        <v>256.17770300000001</v>
      </c>
      <c r="I15">
        <v>8.9191319999999994</v>
      </c>
    </row>
    <row r="16" spans="1:60" x14ac:dyDescent="0.25">
      <c r="A16">
        <v>15</v>
      </c>
      <c r="B16">
        <v>245.78055799999998</v>
      </c>
      <c r="C16">
        <v>6.7758669999999999</v>
      </c>
      <c r="H16">
        <v>256.13581699999997</v>
      </c>
      <c r="I16">
        <v>8.9297450000000005</v>
      </c>
    </row>
    <row r="17" spans="1:9" x14ac:dyDescent="0.25">
      <c r="A17">
        <v>16</v>
      </c>
      <c r="B17">
        <v>245.76296099999999</v>
      </c>
      <c r="C17">
        <v>6.8247450000000001</v>
      </c>
      <c r="H17">
        <v>256.16601800000001</v>
      </c>
      <c r="I17">
        <v>8.8986730000000005</v>
      </c>
    </row>
    <row r="18" spans="1:9" x14ac:dyDescent="0.25">
      <c r="A18">
        <v>17</v>
      </c>
      <c r="B18">
        <v>245.82413</v>
      </c>
      <c r="C18">
        <v>6.8179590000000001</v>
      </c>
      <c r="H18">
        <v>256.16601800000001</v>
      </c>
      <c r="I18">
        <v>8.8986730000000005</v>
      </c>
    </row>
    <row r="19" spans="1:9" x14ac:dyDescent="0.25">
      <c r="A19">
        <v>18</v>
      </c>
      <c r="B19">
        <v>245.82413</v>
      </c>
      <c r="C19">
        <v>6.8179590000000001</v>
      </c>
      <c r="H19">
        <v>256.16601800000001</v>
      </c>
      <c r="I19">
        <v>8.8986730000000005</v>
      </c>
    </row>
    <row r="20" spans="1:9" x14ac:dyDescent="0.25">
      <c r="A20">
        <v>19</v>
      </c>
      <c r="F20">
        <v>245.57423299999999</v>
      </c>
      <c r="G20">
        <v>5.5900509999999999</v>
      </c>
      <c r="H20">
        <v>256.13316199999997</v>
      </c>
      <c r="I20">
        <v>8.9064800000000002</v>
      </c>
    </row>
    <row r="21" spans="1:9" x14ac:dyDescent="0.25">
      <c r="A21">
        <v>20</v>
      </c>
      <c r="D21">
        <v>232.96632600000001</v>
      </c>
      <c r="E21">
        <v>7.1447950000000002</v>
      </c>
      <c r="F21">
        <v>245.595099</v>
      </c>
      <c r="G21">
        <v>5.5753570000000003</v>
      </c>
    </row>
    <row r="22" spans="1:9" x14ac:dyDescent="0.25">
      <c r="A22">
        <v>21</v>
      </c>
      <c r="D22">
        <v>232.901274</v>
      </c>
      <c r="E22">
        <v>7.1594389999999999</v>
      </c>
      <c r="F22">
        <v>245.54862499999999</v>
      </c>
      <c r="G22">
        <v>5.5579590000000003</v>
      </c>
    </row>
    <row r="23" spans="1:9" x14ac:dyDescent="0.25">
      <c r="A23">
        <v>22</v>
      </c>
      <c r="D23">
        <v>232.89499899999998</v>
      </c>
      <c r="E23">
        <v>7.1687250000000002</v>
      </c>
      <c r="F23">
        <v>245.554236</v>
      </c>
      <c r="G23">
        <v>5.55</v>
      </c>
    </row>
    <row r="24" spans="1:9" x14ac:dyDescent="0.25">
      <c r="A24">
        <v>23</v>
      </c>
      <c r="D24">
        <v>232.93953999999999</v>
      </c>
      <c r="E24">
        <v>7.1815300000000004</v>
      </c>
      <c r="F24">
        <v>245.55413300000001</v>
      </c>
      <c r="G24">
        <v>5.5772959999999996</v>
      </c>
    </row>
    <row r="25" spans="1:9" x14ac:dyDescent="0.25">
      <c r="A25">
        <v>24</v>
      </c>
      <c r="D25">
        <v>232.92423500000001</v>
      </c>
      <c r="E25">
        <v>7.1521429999999997</v>
      </c>
      <c r="F25">
        <v>245.52826200000001</v>
      </c>
      <c r="G25">
        <v>5.5887250000000002</v>
      </c>
    </row>
    <row r="26" spans="1:9" x14ac:dyDescent="0.25">
      <c r="A26">
        <v>25</v>
      </c>
      <c r="D26">
        <v>232.924948</v>
      </c>
      <c r="E26">
        <v>7.1409690000000001</v>
      </c>
      <c r="F26">
        <v>245.57336699999999</v>
      </c>
      <c r="G26">
        <v>5.5930609999999996</v>
      </c>
    </row>
    <row r="27" spans="1:9" x14ac:dyDescent="0.25">
      <c r="A27">
        <v>26</v>
      </c>
      <c r="D27">
        <v>232.90652900000001</v>
      </c>
      <c r="E27">
        <v>7.1345919999999996</v>
      </c>
      <c r="F27">
        <v>245.59311199999999</v>
      </c>
      <c r="G27">
        <v>5.6488269999999998</v>
      </c>
    </row>
    <row r="28" spans="1:9" x14ac:dyDescent="0.25">
      <c r="A28">
        <v>27</v>
      </c>
      <c r="D28">
        <v>232.93306200000001</v>
      </c>
      <c r="E28">
        <v>7.11449</v>
      </c>
      <c r="F28">
        <v>245.60755</v>
      </c>
      <c r="G28">
        <v>5.6987750000000004</v>
      </c>
    </row>
    <row r="29" spans="1:9" x14ac:dyDescent="0.25">
      <c r="A29">
        <v>28</v>
      </c>
      <c r="D29">
        <v>232.910357</v>
      </c>
      <c r="E29">
        <v>7.1036219999999997</v>
      </c>
      <c r="F29">
        <v>245.57423299999999</v>
      </c>
      <c r="G29">
        <v>5.5900509999999999</v>
      </c>
    </row>
    <row r="30" spans="1:9" x14ac:dyDescent="0.25">
      <c r="A30">
        <v>29</v>
      </c>
      <c r="D30">
        <v>232.927144</v>
      </c>
      <c r="E30">
        <v>7.1003059999999998</v>
      </c>
      <c r="F30">
        <v>245.57423299999999</v>
      </c>
      <c r="G30">
        <v>5.5900509999999999</v>
      </c>
    </row>
    <row r="31" spans="1:9" x14ac:dyDescent="0.25">
      <c r="A31">
        <v>30</v>
      </c>
      <c r="D31">
        <v>232.92051000000001</v>
      </c>
      <c r="E31">
        <v>7.1064280000000002</v>
      </c>
      <c r="F31">
        <v>245.57423299999999</v>
      </c>
      <c r="G31">
        <v>5.5900509999999999</v>
      </c>
    </row>
    <row r="32" spans="1:9" x14ac:dyDescent="0.25">
      <c r="A32">
        <v>31</v>
      </c>
      <c r="D32">
        <v>232.899337</v>
      </c>
      <c r="E32">
        <v>7.1097450000000002</v>
      </c>
      <c r="F32">
        <v>245.57423299999999</v>
      </c>
      <c r="G32">
        <v>5.5900509999999999</v>
      </c>
    </row>
    <row r="33" spans="1:9" x14ac:dyDescent="0.25">
      <c r="A33">
        <v>32</v>
      </c>
      <c r="D33">
        <v>232.899235</v>
      </c>
      <c r="E33">
        <v>7.1581640000000002</v>
      </c>
      <c r="F33">
        <v>245.57423299999999</v>
      </c>
      <c r="G33">
        <v>5.5900509999999999</v>
      </c>
    </row>
    <row r="34" spans="1:9" x14ac:dyDescent="0.25">
      <c r="A34">
        <v>33</v>
      </c>
      <c r="D34">
        <v>232.91326599999999</v>
      </c>
      <c r="E34">
        <v>7.166531</v>
      </c>
      <c r="F34">
        <v>245.57423299999999</v>
      </c>
      <c r="G34">
        <v>5.5900509999999999</v>
      </c>
    </row>
    <row r="35" spans="1:9" x14ac:dyDescent="0.25">
      <c r="A35">
        <v>34</v>
      </c>
      <c r="B35">
        <v>224.011785</v>
      </c>
      <c r="C35">
        <v>6.2438260000000003</v>
      </c>
      <c r="D35">
        <v>232.96632600000001</v>
      </c>
      <c r="E35">
        <v>7.1447950000000002</v>
      </c>
    </row>
    <row r="36" spans="1:9" x14ac:dyDescent="0.25">
      <c r="A36">
        <v>35</v>
      </c>
      <c r="B36">
        <v>224.02428599999999</v>
      </c>
      <c r="C36">
        <v>6.2054080000000003</v>
      </c>
      <c r="D36">
        <v>232.96632600000001</v>
      </c>
      <c r="E36">
        <v>7.1447950000000002</v>
      </c>
      <c r="H36">
        <v>233.443061</v>
      </c>
      <c r="I36">
        <v>8.5179589999999994</v>
      </c>
    </row>
    <row r="37" spans="1:9" x14ac:dyDescent="0.25">
      <c r="A37">
        <v>36</v>
      </c>
      <c r="B37">
        <v>224.02525499999999</v>
      </c>
      <c r="C37">
        <v>6.2502550000000001</v>
      </c>
      <c r="H37">
        <v>233.413264</v>
      </c>
      <c r="I37">
        <v>8.5114789999999996</v>
      </c>
    </row>
    <row r="38" spans="1:9" x14ac:dyDescent="0.25">
      <c r="A38">
        <v>37</v>
      </c>
      <c r="B38">
        <v>224.035</v>
      </c>
      <c r="C38">
        <v>6.2451020000000002</v>
      </c>
      <c r="H38">
        <v>233.41245000000001</v>
      </c>
      <c r="I38">
        <v>8.4906640000000007</v>
      </c>
    </row>
    <row r="39" spans="1:9" x14ac:dyDescent="0.25">
      <c r="A39">
        <v>38</v>
      </c>
      <c r="B39">
        <v>224.03984700000001</v>
      </c>
      <c r="C39">
        <v>6.1862240000000002</v>
      </c>
      <c r="H39">
        <v>233.43316300000001</v>
      </c>
      <c r="I39">
        <v>8.5114289999999997</v>
      </c>
    </row>
    <row r="40" spans="1:9" x14ac:dyDescent="0.25">
      <c r="A40">
        <v>39</v>
      </c>
      <c r="B40">
        <v>224.050816</v>
      </c>
      <c r="C40">
        <v>6.2160200000000003</v>
      </c>
      <c r="H40">
        <v>233.44826599999999</v>
      </c>
      <c r="I40">
        <v>8.5225519999999992</v>
      </c>
    </row>
    <row r="41" spans="1:9" x14ac:dyDescent="0.25">
      <c r="A41">
        <v>40</v>
      </c>
      <c r="B41">
        <v>224.09683699999999</v>
      </c>
      <c r="C41">
        <v>6.1842860000000002</v>
      </c>
      <c r="H41">
        <v>233.42841799999999</v>
      </c>
      <c r="I41">
        <v>8.5257649999999998</v>
      </c>
    </row>
    <row r="42" spans="1:9" x14ac:dyDescent="0.25">
      <c r="A42">
        <v>41</v>
      </c>
      <c r="B42">
        <v>224.093469</v>
      </c>
      <c r="C42">
        <v>6.2110709999999996</v>
      </c>
      <c r="H42">
        <v>233.440663</v>
      </c>
      <c r="I42">
        <v>8.5265299999999993</v>
      </c>
    </row>
    <row r="43" spans="1:9" x14ac:dyDescent="0.25">
      <c r="A43">
        <v>42</v>
      </c>
      <c r="B43">
        <v>224.06408199999998</v>
      </c>
      <c r="C43">
        <v>6.1999490000000002</v>
      </c>
      <c r="H43">
        <v>233.43326400000001</v>
      </c>
      <c r="I43">
        <v>8.5109689999999993</v>
      </c>
    </row>
    <row r="44" spans="1:9" x14ac:dyDescent="0.25">
      <c r="A44">
        <v>43</v>
      </c>
      <c r="B44">
        <v>224.02954099999999</v>
      </c>
      <c r="C44">
        <v>6.2181119999999996</v>
      </c>
      <c r="H44">
        <v>233.449387</v>
      </c>
      <c r="I44">
        <v>8.5015309999999999</v>
      </c>
    </row>
    <row r="45" spans="1:9" x14ac:dyDescent="0.25">
      <c r="A45">
        <v>44</v>
      </c>
      <c r="B45">
        <v>224.02423400000001</v>
      </c>
      <c r="C45">
        <v>6.2138270000000002</v>
      </c>
      <c r="H45">
        <v>233.44071299999999</v>
      </c>
      <c r="I45">
        <v>8.5247449999999994</v>
      </c>
    </row>
    <row r="46" spans="1:9" x14ac:dyDescent="0.25">
      <c r="A46">
        <v>45</v>
      </c>
      <c r="B46">
        <v>223.98719399999999</v>
      </c>
      <c r="C46">
        <v>6.2184179999999998</v>
      </c>
      <c r="H46">
        <v>233.44356999999999</v>
      </c>
      <c r="I46">
        <v>8.5130099999999995</v>
      </c>
    </row>
    <row r="47" spans="1:9" x14ac:dyDescent="0.25">
      <c r="A47">
        <v>46</v>
      </c>
      <c r="B47">
        <v>224.011785</v>
      </c>
      <c r="C47">
        <v>6.2438260000000003</v>
      </c>
      <c r="H47">
        <v>233.443061</v>
      </c>
      <c r="I47">
        <v>8.5179589999999994</v>
      </c>
    </row>
    <row r="48" spans="1:9" x14ac:dyDescent="0.25">
      <c r="A48">
        <v>47</v>
      </c>
      <c r="B48">
        <v>224.011785</v>
      </c>
      <c r="C48">
        <v>6.2438260000000003</v>
      </c>
      <c r="H48">
        <v>233.443061</v>
      </c>
      <c r="I48">
        <v>8.5179589999999994</v>
      </c>
    </row>
    <row r="49" spans="1:9" x14ac:dyDescent="0.25">
      <c r="A49">
        <v>48</v>
      </c>
      <c r="H49">
        <v>233.443061</v>
      </c>
      <c r="I49">
        <v>8.5179589999999994</v>
      </c>
    </row>
    <row r="50" spans="1:9" x14ac:dyDescent="0.25">
      <c r="A50">
        <v>49</v>
      </c>
      <c r="D50">
        <v>214.247041</v>
      </c>
      <c r="E50">
        <v>8.5303059999999995</v>
      </c>
    </row>
    <row r="51" spans="1:9" x14ac:dyDescent="0.25">
      <c r="A51">
        <v>50</v>
      </c>
      <c r="D51">
        <v>214.247041</v>
      </c>
      <c r="E51">
        <v>8.5303059999999995</v>
      </c>
    </row>
    <row r="52" spans="1:9" x14ac:dyDescent="0.25">
      <c r="A52">
        <v>51</v>
      </c>
      <c r="D52">
        <v>214.17489799999998</v>
      </c>
      <c r="E52">
        <v>8.5291329999999999</v>
      </c>
      <c r="F52">
        <v>222.704745</v>
      </c>
      <c r="G52">
        <v>5.7223980000000001</v>
      </c>
    </row>
    <row r="53" spans="1:9" x14ac:dyDescent="0.25">
      <c r="A53">
        <v>52</v>
      </c>
      <c r="D53">
        <v>214.17857100000001</v>
      </c>
      <c r="E53">
        <v>8.57653</v>
      </c>
      <c r="F53">
        <v>222.652908</v>
      </c>
      <c r="G53">
        <v>5.731071</v>
      </c>
    </row>
    <row r="54" spans="1:9" x14ac:dyDescent="0.25">
      <c r="A54">
        <v>53</v>
      </c>
      <c r="D54">
        <v>214.182704</v>
      </c>
      <c r="E54">
        <v>8.5112749999999995</v>
      </c>
      <c r="F54">
        <v>222.68234699999999</v>
      </c>
      <c r="G54">
        <v>5.7683669999999996</v>
      </c>
    </row>
    <row r="55" spans="1:9" x14ac:dyDescent="0.25">
      <c r="A55">
        <v>54</v>
      </c>
      <c r="D55">
        <v>214.28525500000001</v>
      </c>
      <c r="E55">
        <v>8.5094890000000003</v>
      </c>
      <c r="F55">
        <v>222.70729599999999</v>
      </c>
      <c r="G55">
        <v>5.7365300000000001</v>
      </c>
    </row>
    <row r="56" spans="1:9" x14ac:dyDescent="0.25">
      <c r="A56">
        <v>55</v>
      </c>
      <c r="D56">
        <v>214.28627499999999</v>
      </c>
      <c r="E56">
        <v>8.5282660000000003</v>
      </c>
      <c r="F56">
        <v>222.67872499999999</v>
      </c>
      <c r="G56">
        <v>5.7306119999999998</v>
      </c>
    </row>
    <row r="57" spans="1:9" x14ac:dyDescent="0.25">
      <c r="A57">
        <v>56</v>
      </c>
      <c r="D57">
        <v>214.29152999999999</v>
      </c>
      <c r="E57">
        <v>8.4750510000000006</v>
      </c>
      <c r="F57">
        <v>222.69790800000001</v>
      </c>
      <c r="G57">
        <v>5.7603569999999999</v>
      </c>
    </row>
    <row r="58" spans="1:9" x14ac:dyDescent="0.25">
      <c r="A58">
        <v>57</v>
      </c>
      <c r="D58">
        <v>214.29642799999999</v>
      </c>
      <c r="E58">
        <v>8.4883670000000002</v>
      </c>
      <c r="F58">
        <v>222.726225</v>
      </c>
      <c r="G58">
        <v>5.7651529999999998</v>
      </c>
    </row>
    <row r="59" spans="1:9" x14ac:dyDescent="0.25">
      <c r="A59">
        <v>58</v>
      </c>
      <c r="D59">
        <v>214.28877499999999</v>
      </c>
      <c r="E59">
        <v>8.498011</v>
      </c>
      <c r="F59">
        <v>222.747398</v>
      </c>
      <c r="G59">
        <v>5.6833669999999996</v>
      </c>
    </row>
    <row r="60" spans="1:9" x14ac:dyDescent="0.25">
      <c r="A60">
        <v>59</v>
      </c>
      <c r="D60">
        <v>214.271939</v>
      </c>
      <c r="E60">
        <v>8.5130099999999995</v>
      </c>
      <c r="F60">
        <v>222.704745</v>
      </c>
      <c r="G60">
        <v>5.7223980000000001</v>
      </c>
    </row>
    <row r="61" spans="1:9" x14ac:dyDescent="0.25">
      <c r="A61">
        <v>60</v>
      </c>
      <c r="D61">
        <v>214.28714299999999</v>
      </c>
      <c r="E61">
        <v>8.5003569999999993</v>
      </c>
      <c r="F61">
        <v>222.704745</v>
      </c>
      <c r="G61">
        <v>5.7223980000000001</v>
      </c>
    </row>
    <row r="62" spans="1:9" x14ac:dyDescent="0.25">
      <c r="A62">
        <v>61</v>
      </c>
      <c r="D62">
        <v>214.31127499999999</v>
      </c>
      <c r="E62">
        <v>8.4772960000000008</v>
      </c>
      <c r="F62">
        <v>222.704745</v>
      </c>
      <c r="G62">
        <v>5.7223980000000001</v>
      </c>
    </row>
    <row r="63" spans="1:9" x14ac:dyDescent="0.25">
      <c r="A63">
        <v>62</v>
      </c>
      <c r="B63">
        <v>205.254817</v>
      </c>
      <c r="C63">
        <v>7.2504390000000001</v>
      </c>
      <c r="D63">
        <v>214.25831600000001</v>
      </c>
      <c r="E63">
        <v>8.4618870000000008</v>
      </c>
      <c r="F63">
        <v>222.704745</v>
      </c>
      <c r="G63">
        <v>5.7223980000000001</v>
      </c>
    </row>
    <row r="64" spans="1:9" x14ac:dyDescent="0.25">
      <c r="A64">
        <v>63</v>
      </c>
      <c r="B64">
        <v>205.265017</v>
      </c>
      <c r="C64">
        <v>7.2321229999999996</v>
      </c>
      <c r="D64">
        <v>214.247041</v>
      </c>
      <c r="E64">
        <v>8.5303059999999995</v>
      </c>
      <c r="F64">
        <v>222.704745</v>
      </c>
      <c r="G64">
        <v>5.7223980000000001</v>
      </c>
    </row>
    <row r="65" spans="1:9" x14ac:dyDescent="0.25">
      <c r="A65">
        <v>64</v>
      </c>
      <c r="B65">
        <v>205.190123</v>
      </c>
      <c r="C65">
        <v>7.2897220000000003</v>
      </c>
    </row>
    <row r="66" spans="1:9" x14ac:dyDescent="0.25">
      <c r="A66">
        <v>65</v>
      </c>
      <c r="B66">
        <v>205.202979</v>
      </c>
      <c r="C66">
        <v>7.2630910000000002</v>
      </c>
    </row>
    <row r="67" spans="1:9" x14ac:dyDescent="0.25">
      <c r="A67">
        <v>66</v>
      </c>
      <c r="B67">
        <v>205.23160100000001</v>
      </c>
      <c r="C67">
        <v>7.2690089999999996</v>
      </c>
      <c r="H67">
        <v>213.89137700000001</v>
      </c>
      <c r="I67">
        <v>8.7122960000000003</v>
      </c>
    </row>
    <row r="68" spans="1:9" x14ac:dyDescent="0.25">
      <c r="A68">
        <v>67</v>
      </c>
      <c r="B68">
        <v>205.24705800000001</v>
      </c>
      <c r="C68">
        <v>7.2435</v>
      </c>
      <c r="H68">
        <v>213.89137700000001</v>
      </c>
      <c r="I68">
        <v>8.7122960000000003</v>
      </c>
    </row>
    <row r="69" spans="1:9" x14ac:dyDescent="0.25">
      <c r="A69">
        <v>68</v>
      </c>
      <c r="B69">
        <v>205.251654</v>
      </c>
      <c r="C69">
        <v>7.234572</v>
      </c>
      <c r="H69">
        <v>213.89137700000001</v>
      </c>
      <c r="I69">
        <v>8.7122960000000003</v>
      </c>
    </row>
    <row r="70" spans="1:9" x14ac:dyDescent="0.25">
      <c r="A70">
        <v>69</v>
      </c>
      <c r="B70">
        <v>205.22649999999999</v>
      </c>
      <c r="C70">
        <v>7.2677339999999999</v>
      </c>
      <c r="H70">
        <v>213.89137700000001</v>
      </c>
      <c r="I70">
        <v>8.7122960000000003</v>
      </c>
    </row>
    <row r="71" spans="1:9" x14ac:dyDescent="0.25">
      <c r="A71">
        <v>70</v>
      </c>
      <c r="B71">
        <v>205.22736600000002</v>
      </c>
      <c r="C71">
        <v>7.3196700000000003</v>
      </c>
      <c r="H71">
        <v>213.89137700000001</v>
      </c>
      <c r="I71">
        <v>8.7122960000000003</v>
      </c>
    </row>
    <row r="72" spans="1:9" x14ac:dyDescent="0.25">
      <c r="A72">
        <v>71</v>
      </c>
      <c r="B72">
        <v>205.23639600000001</v>
      </c>
      <c r="C72">
        <v>7.3317100000000002</v>
      </c>
      <c r="H72">
        <v>213.89137700000001</v>
      </c>
      <c r="I72">
        <v>8.7122960000000003</v>
      </c>
    </row>
    <row r="73" spans="1:9" x14ac:dyDescent="0.25">
      <c r="A73">
        <v>72</v>
      </c>
      <c r="B73">
        <v>205.294658</v>
      </c>
      <c r="C73">
        <v>7.2844680000000004</v>
      </c>
      <c r="H73">
        <v>213.89137700000001</v>
      </c>
      <c r="I73">
        <v>8.7122960000000003</v>
      </c>
    </row>
    <row r="74" spans="1:9" x14ac:dyDescent="0.25">
      <c r="A74">
        <v>73</v>
      </c>
      <c r="B74">
        <v>205.33475799999999</v>
      </c>
      <c r="C74">
        <v>7.2794169999999996</v>
      </c>
      <c r="H74">
        <v>213.89137700000001</v>
      </c>
      <c r="I74">
        <v>8.7122960000000003</v>
      </c>
    </row>
    <row r="75" spans="1:9" x14ac:dyDescent="0.25">
      <c r="A75">
        <v>74</v>
      </c>
      <c r="B75">
        <v>205.254817</v>
      </c>
      <c r="C75">
        <v>7.2504390000000001</v>
      </c>
      <c r="H75">
        <v>213.89137700000001</v>
      </c>
      <c r="I75">
        <v>8.7122960000000003</v>
      </c>
    </row>
    <row r="76" spans="1:9" x14ac:dyDescent="0.25">
      <c r="A76">
        <v>75</v>
      </c>
      <c r="B76">
        <v>205.254817</v>
      </c>
      <c r="C76">
        <v>7.2504390000000001</v>
      </c>
      <c r="H76">
        <v>213.89137700000001</v>
      </c>
      <c r="I76">
        <v>8.7122960000000003</v>
      </c>
    </row>
    <row r="77" spans="1:9" x14ac:dyDescent="0.25">
      <c r="A77">
        <v>76</v>
      </c>
      <c r="B77">
        <v>205.254817</v>
      </c>
      <c r="C77">
        <v>7.2504390000000001</v>
      </c>
      <c r="H77">
        <v>213.89137700000001</v>
      </c>
      <c r="I77">
        <v>8.7122960000000003</v>
      </c>
    </row>
    <row r="78" spans="1:9" x14ac:dyDescent="0.25">
      <c r="A78">
        <v>77</v>
      </c>
      <c r="H78">
        <v>213.89137700000001</v>
      </c>
      <c r="I78">
        <v>8.7122960000000003</v>
      </c>
    </row>
    <row r="79" spans="1:9" x14ac:dyDescent="0.25">
      <c r="A79">
        <v>78</v>
      </c>
      <c r="H79">
        <v>213.89137700000001</v>
      </c>
      <c r="I79">
        <v>8.7122960000000003</v>
      </c>
    </row>
    <row r="80" spans="1:9" x14ac:dyDescent="0.25">
      <c r="A80">
        <v>79</v>
      </c>
      <c r="F80">
        <v>203.84381400000001</v>
      </c>
      <c r="G80">
        <v>6.4873659999999997</v>
      </c>
      <c r="H80">
        <v>213.89137700000001</v>
      </c>
      <c r="I80">
        <v>8.7122960000000003</v>
      </c>
    </row>
    <row r="81" spans="1:7" x14ac:dyDescent="0.25">
      <c r="A81">
        <v>80</v>
      </c>
      <c r="D81">
        <v>192.56108699999999</v>
      </c>
      <c r="E81">
        <v>8.5175149999999995</v>
      </c>
      <c r="F81">
        <v>203.786013</v>
      </c>
      <c r="G81">
        <v>6.4675200000000004</v>
      </c>
    </row>
    <row r="82" spans="1:7" x14ac:dyDescent="0.25">
      <c r="A82">
        <v>81</v>
      </c>
      <c r="D82">
        <v>192.589709</v>
      </c>
      <c r="E82">
        <v>8.5426669999999998</v>
      </c>
      <c r="F82">
        <v>203.73923000000002</v>
      </c>
      <c r="G82">
        <v>6.480785</v>
      </c>
    </row>
    <row r="83" spans="1:7" x14ac:dyDescent="0.25">
      <c r="A83">
        <v>82</v>
      </c>
      <c r="D83">
        <v>192.61021700000001</v>
      </c>
      <c r="E83">
        <v>8.5147089999999999</v>
      </c>
      <c r="F83">
        <v>203.756675</v>
      </c>
      <c r="G83">
        <v>6.4780810000000004</v>
      </c>
    </row>
    <row r="84" spans="1:7" x14ac:dyDescent="0.25">
      <c r="A84">
        <v>83</v>
      </c>
      <c r="D84">
        <v>192.611289</v>
      </c>
      <c r="E84">
        <v>8.5300150000000006</v>
      </c>
      <c r="F84">
        <v>203.786979</v>
      </c>
      <c r="G84">
        <v>6.4785399999999997</v>
      </c>
    </row>
    <row r="85" spans="1:7" x14ac:dyDescent="0.25">
      <c r="A85">
        <v>84</v>
      </c>
      <c r="D85">
        <v>192.602923</v>
      </c>
      <c r="E85">
        <v>8.5562900000000006</v>
      </c>
      <c r="F85">
        <v>203.82488900000001</v>
      </c>
      <c r="G85">
        <v>6.4740510000000002</v>
      </c>
    </row>
    <row r="86" spans="1:7" x14ac:dyDescent="0.25">
      <c r="A86">
        <v>85</v>
      </c>
      <c r="D86">
        <v>192.582515</v>
      </c>
      <c r="E86">
        <v>8.5005769999999998</v>
      </c>
      <c r="F86">
        <v>203.85958400000001</v>
      </c>
      <c r="G86">
        <v>6.4675200000000004</v>
      </c>
    </row>
    <row r="87" spans="1:7" x14ac:dyDescent="0.25">
      <c r="A87">
        <v>86</v>
      </c>
      <c r="D87">
        <v>192.58093100000002</v>
      </c>
      <c r="E87">
        <v>8.4952210000000008</v>
      </c>
      <c r="F87">
        <v>203.84397000000001</v>
      </c>
      <c r="G87">
        <v>6.5050179999999997</v>
      </c>
    </row>
    <row r="88" spans="1:7" x14ac:dyDescent="0.25">
      <c r="A88">
        <v>87</v>
      </c>
      <c r="D88">
        <v>192.58562699999999</v>
      </c>
      <c r="E88">
        <v>8.4936389999999999</v>
      </c>
      <c r="F88">
        <v>203.82993999999999</v>
      </c>
      <c r="G88">
        <v>6.507161</v>
      </c>
    </row>
    <row r="89" spans="1:7" x14ac:dyDescent="0.25">
      <c r="A89">
        <v>88</v>
      </c>
      <c r="D89">
        <v>192.57812799999999</v>
      </c>
      <c r="E89">
        <v>8.4853740000000002</v>
      </c>
      <c r="F89">
        <v>203.84437400000002</v>
      </c>
      <c r="G89">
        <v>6.531854</v>
      </c>
    </row>
    <row r="90" spans="1:7" x14ac:dyDescent="0.25">
      <c r="A90">
        <v>89</v>
      </c>
      <c r="D90">
        <v>192.58093100000002</v>
      </c>
      <c r="E90">
        <v>8.5014959999999995</v>
      </c>
      <c r="F90">
        <v>203.849738</v>
      </c>
      <c r="G90">
        <v>6.5790959999999998</v>
      </c>
    </row>
    <row r="91" spans="1:7" x14ac:dyDescent="0.25">
      <c r="A91">
        <v>90</v>
      </c>
      <c r="D91">
        <v>192.60588000000001</v>
      </c>
      <c r="E91">
        <v>8.5301679999999998</v>
      </c>
      <c r="F91">
        <v>203.86677400000002</v>
      </c>
      <c r="G91">
        <v>6.5585870000000002</v>
      </c>
    </row>
    <row r="92" spans="1:7" x14ac:dyDescent="0.25">
      <c r="A92">
        <v>91</v>
      </c>
      <c r="D92">
        <v>192.614352</v>
      </c>
      <c r="E92">
        <v>8.5327699999999993</v>
      </c>
      <c r="F92">
        <v>203.854682</v>
      </c>
      <c r="G92">
        <v>6.5712390000000003</v>
      </c>
    </row>
    <row r="93" spans="1:7" x14ac:dyDescent="0.25">
      <c r="A93">
        <v>92</v>
      </c>
      <c r="D93">
        <v>192.61955499999999</v>
      </c>
      <c r="E93">
        <v>8.5414429999999992</v>
      </c>
      <c r="F93">
        <v>203.84381400000001</v>
      </c>
      <c r="G93">
        <v>6.4873659999999997</v>
      </c>
    </row>
    <row r="94" spans="1:7" x14ac:dyDescent="0.25">
      <c r="A94">
        <v>93</v>
      </c>
      <c r="D94">
        <v>192.56108699999999</v>
      </c>
      <c r="E94">
        <v>8.5175149999999995</v>
      </c>
      <c r="F94">
        <v>203.84381400000001</v>
      </c>
      <c r="G94">
        <v>6.4873659999999997</v>
      </c>
    </row>
    <row r="95" spans="1:7" x14ac:dyDescent="0.25">
      <c r="A95">
        <v>94</v>
      </c>
      <c r="B95">
        <v>183.48370199999999</v>
      </c>
      <c r="C95">
        <v>6.6831719999999999</v>
      </c>
      <c r="D95">
        <v>192.56108699999999</v>
      </c>
      <c r="E95">
        <v>8.5175149999999995</v>
      </c>
    </row>
    <row r="96" spans="1:7" x14ac:dyDescent="0.25">
      <c r="A96">
        <v>95</v>
      </c>
      <c r="B96">
        <v>183.475032</v>
      </c>
      <c r="C96">
        <v>6.6254210000000002</v>
      </c>
    </row>
    <row r="97" spans="1:9" x14ac:dyDescent="0.25">
      <c r="A97">
        <v>96</v>
      </c>
      <c r="B97">
        <v>183.47701900000001</v>
      </c>
      <c r="C97">
        <v>6.6243489999999996</v>
      </c>
      <c r="H97">
        <v>191.801841</v>
      </c>
      <c r="I97">
        <v>9.5289420000000007</v>
      </c>
    </row>
    <row r="98" spans="1:9" x14ac:dyDescent="0.25">
      <c r="A98">
        <v>97</v>
      </c>
      <c r="B98">
        <v>183.48936700000002</v>
      </c>
      <c r="C98">
        <v>6.6728160000000001</v>
      </c>
      <c r="H98">
        <v>191.743121</v>
      </c>
      <c r="I98">
        <v>9.5706229999999994</v>
      </c>
    </row>
    <row r="99" spans="1:9" x14ac:dyDescent="0.25">
      <c r="A99">
        <v>98</v>
      </c>
      <c r="B99">
        <v>183.52670900000001</v>
      </c>
      <c r="C99">
        <v>6.7011820000000002</v>
      </c>
      <c r="H99">
        <v>191.76102700000001</v>
      </c>
      <c r="I99">
        <v>9.5526140000000002</v>
      </c>
    </row>
    <row r="100" spans="1:9" x14ac:dyDescent="0.25">
      <c r="A100">
        <v>99</v>
      </c>
      <c r="B100">
        <v>183.468909</v>
      </c>
      <c r="C100">
        <v>6.6545519999999998</v>
      </c>
      <c r="H100">
        <v>191.78796700000001</v>
      </c>
      <c r="I100">
        <v>9.5457280000000004</v>
      </c>
    </row>
    <row r="101" spans="1:9" x14ac:dyDescent="0.25">
      <c r="A101">
        <v>100</v>
      </c>
      <c r="B101">
        <v>183.448859</v>
      </c>
      <c r="C101">
        <v>6.6470000000000002</v>
      </c>
      <c r="H101">
        <v>191.788375</v>
      </c>
      <c r="I101">
        <v>9.5720010000000002</v>
      </c>
    </row>
    <row r="102" spans="1:9" x14ac:dyDescent="0.25">
      <c r="A102">
        <v>101</v>
      </c>
      <c r="B102">
        <v>183.45140700000002</v>
      </c>
      <c r="C102">
        <v>6.6660300000000001</v>
      </c>
      <c r="H102">
        <v>191.80179100000001</v>
      </c>
      <c r="I102">
        <v>9.5680730000000001</v>
      </c>
    </row>
    <row r="103" spans="1:9" x14ac:dyDescent="0.25">
      <c r="A103">
        <v>102</v>
      </c>
      <c r="B103">
        <v>183.45875799999999</v>
      </c>
      <c r="C103">
        <v>6.7292920000000001</v>
      </c>
      <c r="H103">
        <v>191.793834</v>
      </c>
      <c r="I103">
        <v>9.5697569999999992</v>
      </c>
    </row>
    <row r="104" spans="1:9" x14ac:dyDescent="0.25">
      <c r="A104">
        <v>103</v>
      </c>
      <c r="B104">
        <v>183.43533600000001</v>
      </c>
      <c r="C104">
        <v>6.7140890000000004</v>
      </c>
      <c r="H104">
        <v>191.800566</v>
      </c>
      <c r="I104">
        <v>9.6268969999999996</v>
      </c>
    </row>
    <row r="105" spans="1:9" x14ac:dyDescent="0.25">
      <c r="A105">
        <v>104</v>
      </c>
      <c r="B105">
        <v>183.49273199999999</v>
      </c>
      <c r="C105">
        <v>6.6768970000000003</v>
      </c>
      <c r="H105">
        <v>191.81434100000001</v>
      </c>
      <c r="I105">
        <v>9.6591400000000007</v>
      </c>
    </row>
    <row r="106" spans="1:9" x14ac:dyDescent="0.25">
      <c r="A106">
        <v>105</v>
      </c>
      <c r="H106">
        <v>191.810103</v>
      </c>
      <c r="I106">
        <v>9.6202129999999997</v>
      </c>
    </row>
    <row r="107" spans="1:9" x14ac:dyDescent="0.25">
      <c r="A107">
        <v>106</v>
      </c>
      <c r="H107">
        <v>191.79403600000001</v>
      </c>
      <c r="I107">
        <v>9.5831739999999996</v>
      </c>
    </row>
    <row r="108" spans="1:9" x14ac:dyDescent="0.25">
      <c r="A108">
        <v>107</v>
      </c>
      <c r="H108">
        <v>191.806792</v>
      </c>
      <c r="I108">
        <v>9.5886840000000007</v>
      </c>
    </row>
    <row r="109" spans="1:9" x14ac:dyDescent="0.25">
      <c r="A109">
        <v>108</v>
      </c>
      <c r="F109">
        <v>182.24576100000002</v>
      </c>
      <c r="G109">
        <v>6.3842080000000001</v>
      </c>
      <c r="H109">
        <v>191.801841</v>
      </c>
      <c r="I109">
        <v>9.5289420000000007</v>
      </c>
    </row>
    <row r="110" spans="1:9" x14ac:dyDescent="0.25">
      <c r="A110">
        <v>109</v>
      </c>
      <c r="F110">
        <v>182.23545300000001</v>
      </c>
      <c r="G110">
        <v>6.350638</v>
      </c>
    </row>
    <row r="111" spans="1:9" x14ac:dyDescent="0.25">
      <c r="A111">
        <v>110</v>
      </c>
      <c r="D111">
        <v>169.67110700000001</v>
      </c>
      <c r="E111">
        <v>9.1381969999999999</v>
      </c>
      <c r="F111">
        <v>182.22917799999999</v>
      </c>
      <c r="G111">
        <v>6.3462509999999996</v>
      </c>
    </row>
    <row r="112" spans="1:9" x14ac:dyDescent="0.25">
      <c r="A112">
        <v>111</v>
      </c>
      <c r="D112">
        <v>169.65804600000001</v>
      </c>
      <c r="E112">
        <v>9.1615120000000001</v>
      </c>
      <c r="F112">
        <v>182.246623</v>
      </c>
      <c r="G112">
        <v>6.3592610000000001</v>
      </c>
    </row>
    <row r="113" spans="1:9" x14ac:dyDescent="0.25">
      <c r="A113">
        <v>112</v>
      </c>
      <c r="D113">
        <v>169.63692600000002</v>
      </c>
      <c r="E113">
        <v>9.1499819999999996</v>
      </c>
      <c r="F113">
        <v>182.258105</v>
      </c>
      <c r="G113">
        <v>6.3852289999999998</v>
      </c>
    </row>
    <row r="114" spans="1:9" x14ac:dyDescent="0.25">
      <c r="A114">
        <v>113</v>
      </c>
      <c r="D114">
        <v>169.657588</v>
      </c>
      <c r="E114">
        <v>9.1588589999999996</v>
      </c>
      <c r="F114">
        <v>182.24004600000001</v>
      </c>
      <c r="G114">
        <v>6.3952280000000004</v>
      </c>
    </row>
    <row r="115" spans="1:9" x14ac:dyDescent="0.25">
      <c r="A115">
        <v>114</v>
      </c>
      <c r="D115">
        <v>169.66146500000002</v>
      </c>
      <c r="E115">
        <v>9.1566659999999995</v>
      </c>
      <c r="F115">
        <v>182.24030199999999</v>
      </c>
      <c r="G115">
        <v>6.3947180000000001</v>
      </c>
    </row>
    <row r="116" spans="1:9" x14ac:dyDescent="0.25">
      <c r="A116">
        <v>115</v>
      </c>
      <c r="D116">
        <v>169.66422</v>
      </c>
      <c r="E116">
        <v>9.1381969999999999</v>
      </c>
      <c r="F116">
        <v>182.26152300000001</v>
      </c>
      <c r="G116">
        <v>6.3702290000000001</v>
      </c>
    </row>
    <row r="117" spans="1:9" x14ac:dyDescent="0.25">
      <c r="A117">
        <v>116</v>
      </c>
      <c r="D117">
        <v>169.684066</v>
      </c>
      <c r="E117">
        <v>9.1321259999999995</v>
      </c>
      <c r="F117">
        <v>182.222239</v>
      </c>
      <c r="G117">
        <v>6.3729329999999997</v>
      </c>
    </row>
    <row r="118" spans="1:9" x14ac:dyDescent="0.25">
      <c r="A118">
        <v>117</v>
      </c>
      <c r="D118">
        <v>169.656363</v>
      </c>
      <c r="E118">
        <v>9.1178410000000003</v>
      </c>
      <c r="F118">
        <v>182.24576100000002</v>
      </c>
      <c r="G118">
        <v>6.3842080000000001</v>
      </c>
    </row>
    <row r="119" spans="1:9" x14ac:dyDescent="0.25">
      <c r="A119">
        <v>118</v>
      </c>
      <c r="D119">
        <v>169.67039399999999</v>
      </c>
      <c r="E119">
        <v>9.1471250000000008</v>
      </c>
    </row>
    <row r="120" spans="1:9" x14ac:dyDescent="0.25">
      <c r="A120">
        <v>119</v>
      </c>
      <c r="D120">
        <v>169.67039399999999</v>
      </c>
      <c r="E120">
        <v>9.1471250000000008</v>
      </c>
    </row>
    <row r="121" spans="1:9" x14ac:dyDescent="0.25">
      <c r="A121">
        <v>120</v>
      </c>
      <c r="B121">
        <v>162.08201300000002</v>
      </c>
      <c r="C121">
        <v>7.3553309999999996</v>
      </c>
      <c r="D121">
        <v>169.67039399999999</v>
      </c>
      <c r="E121">
        <v>9.1471250000000008</v>
      </c>
    </row>
    <row r="122" spans="1:9" x14ac:dyDescent="0.25">
      <c r="A122">
        <v>121</v>
      </c>
      <c r="B122">
        <v>162.03278</v>
      </c>
      <c r="C122">
        <v>7.2998750000000001</v>
      </c>
      <c r="D122">
        <v>169.67110700000001</v>
      </c>
      <c r="E122">
        <v>9.1381969999999999</v>
      </c>
    </row>
    <row r="123" spans="1:9" x14ac:dyDescent="0.25">
      <c r="A123">
        <v>122</v>
      </c>
      <c r="B123">
        <v>162.039107</v>
      </c>
      <c r="C123">
        <v>7.366403</v>
      </c>
    </row>
    <row r="124" spans="1:9" x14ac:dyDescent="0.25">
      <c r="A124">
        <v>123</v>
      </c>
      <c r="B124">
        <v>162.083033</v>
      </c>
      <c r="C124">
        <v>7.3309959999999998</v>
      </c>
    </row>
    <row r="125" spans="1:9" x14ac:dyDescent="0.25">
      <c r="A125">
        <v>124</v>
      </c>
      <c r="B125">
        <v>162.08201300000002</v>
      </c>
      <c r="C125">
        <v>7.3553309999999996</v>
      </c>
      <c r="H125">
        <v>168.48744299999998</v>
      </c>
      <c r="I125">
        <v>10.067792000000001</v>
      </c>
    </row>
    <row r="126" spans="1:9" x14ac:dyDescent="0.25">
      <c r="A126">
        <v>125</v>
      </c>
      <c r="B126">
        <v>162.08201300000002</v>
      </c>
      <c r="C126">
        <v>7.3553309999999996</v>
      </c>
      <c r="H126">
        <v>168.48744299999998</v>
      </c>
      <c r="I126">
        <v>10.067792000000001</v>
      </c>
    </row>
    <row r="127" spans="1:9" x14ac:dyDescent="0.25">
      <c r="A127">
        <v>126</v>
      </c>
      <c r="B127">
        <v>162.114767</v>
      </c>
      <c r="C127">
        <v>7.3375769999999996</v>
      </c>
      <c r="H127">
        <v>168.48744299999998</v>
      </c>
      <c r="I127">
        <v>10.067792000000001</v>
      </c>
    </row>
    <row r="128" spans="1:9" x14ac:dyDescent="0.25">
      <c r="A128">
        <v>127</v>
      </c>
      <c r="B128">
        <v>162.13093800000001</v>
      </c>
      <c r="C128">
        <v>7.3323219999999996</v>
      </c>
      <c r="H128">
        <v>168.48744299999998</v>
      </c>
      <c r="I128">
        <v>10.067792000000001</v>
      </c>
    </row>
    <row r="129" spans="1:9" x14ac:dyDescent="0.25">
      <c r="A129">
        <v>128</v>
      </c>
      <c r="B129">
        <v>162.09767400000001</v>
      </c>
      <c r="C129">
        <v>7.3335980000000003</v>
      </c>
      <c r="H129">
        <v>168.48744299999998</v>
      </c>
      <c r="I129">
        <v>10.067792000000001</v>
      </c>
    </row>
    <row r="130" spans="1:9" x14ac:dyDescent="0.25">
      <c r="A130">
        <v>129</v>
      </c>
      <c r="B130">
        <v>162.08201300000002</v>
      </c>
      <c r="C130">
        <v>7.3553309999999996</v>
      </c>
      <c r="H130">
        <v>168.463773</v>
      </c>
      <c r="I130">
        <v>10.087178</v>
      </c>
    </row>
    <row r="131" spans="1:9" x14ac:dyDescent="0.25">
      <c r="A131">
        <v>130</v>
      </c>
      <c r="B131">
        <v>162.08201300000002</v>
      </c>
      <c r="C131">
        <v>7.3553309999999996</v>
      </c>
      <c r="H131">
        <v>168.50055600000002</v>
      </c>
      <c r="I131">
        <v>10.095444000000001</v>
      </c>
    </row>
    <row r="132" spans="1:9" x14ac:dyDescent="0.25">
      <c r="A132">
        <v>131</v>
      </c>
      <c r="B132">
        <v>162.08201300000002</v>
      </c>
      <c r="C132">
        <v>7.3553309999999996</v>
      </c>
      <c r="H132">
        <v>168.48907700000001</v>
      </c>
      <c r="I132">
        <v>10.113402000000001</v>
      </c>
    </row>
    <row r="133" spans="1:9" x14ac:dyDescent="0.25">
      <c r="A133">
        <v>132</v>
      </c>
      <c r="H133">
        <v>168.49882200000002</v>
      </c>
      <c r="I133">
        <v>10.150594</v>
      </c>
    </row>
    <row r="134" spans="1:9" x14ac:dyDescent="0.25">
      <c r="A134">
        <v>133</v>
      </c>
      <c r="F134">
        <v>161.493064</v>
      </c>
      <c r="G134">
        <v>6.5439959999999999</v>
      </c>
      <c r="H134">
        <v>168.496117</v>
      </c>
      <c r="I134">
        <v>10.082128000000001</v>
      </c>
    </row>
    <row r="135" spans="1:9" x14ac:dyDescent="0.25">
      <c r="A135">
        <v>134</v>
      </c>
      <c r="F135">
        <v>161.55938700000002</v>
      </c>
      <c r="G135">
        <v>6.573842</v>
      </c>
      <c r="H135">
        <v>168.48744299999998</v>
      </c>
      <c r="I135">
        <v>10.067792000000001</v>
      </c>
    </row>
    <row r="136" spans="1:9" x14ac:dyDescent="0.25">
      <c r="A136">
        <v>135</v>
      </c>
      <c r="D136">
        <v>151.498942</v>
      </c>
      <c r="E136">
        <v>8.5231279999999998</v>
      </c>
      <c r="F136">
        <v>161.50464399999998</v>
      </c>
      <c r="G136">
        <v>6.5572609999999996</v>
      </c>
      <c r="H136">
        <v>168.48744299999998</v>
      </c>
      <c r="I136">
        <v>10.067792000000001</v>
      </c>
    </row>
    <row r="137" spans="1:9" x14ac:dyDescent="0.25">
      <c r="A137">
        <v>136</v>
      </c>
      <c r="D137">
        <v>151.498942</v>
      </c>
      <c r="E137">
        <v>8.5231279999999998</v>
      </c>
      <c r="F137">
        <v>161.48056400000002</v>
      </c>
      <c r="G137">
        <v>6.5579239999999999</v>
      </c>
    </row>
    <row r="138" spans="1:9" x14ac:dyDescent="0.25">
      <c r="A138">
        <v>137</v>
      </c>
      <c r="D138">
        <v>151.49179900000001</v>
      </c>
      <c r="E138">
        <v>8.5113420000000009</v>
      </c>
      <c r="F138">
        <v>161.489238</v>
      </c>
      <c r="G138">
        <v>6.5147120000000003</v>
      </c>
    </row>
    <row r="139" spans="1:9" x14ac:dyDescent="0.25">
      <c r="A139">
        <v>138</v>
      </c>
      <c r="D139">
        <v>151.49179900000001</v>
      </c>
      <c r="E139">
        <v>8.5113420000000009</v>
      </c>
      <c r="F139">
        <v>161.473524</v>
      </c>
      <c r="G139">
        <v>6.537007</v>
      </c>
    </row>
    <row r="140" spans="1:9" x14ac:dyDescent="0.25">
      <c r="A140">
        <v>139</v>
      </c>
      <c r="D140">
        <v>151.49179900000001</v>
      </c>
      <c r="E140">
        <v>8.5113420000000009</v>
      </c>
      <c r="F140">
        <v>161.508726</v>
      </c>
      <c r="G140">
        <v>6.5379240000000003</v>
      </c>
    </row>
    <row r="141" spans="1:9" x14ac:dyDescent="0.25">
      <c r="A141">
        <v>140</v>
      </c>
      <c r="D141">
        <v>151.49179900000001</v>
      </c>
      <c r="E141">
        <v>8.5113420000000009</v>
      </c>
      <c r="F141">
        <v>161.573621</v>
      </c>
      <c r="G141">
        <v>6.4676729999999996</v>
      </c>
    </row>
    <row r="142" spans="1:9" x14ac:dyDescent="0.25">
      <c r="A142">
        <v>141</v>
      </c>
      <c r="D142">
        <v>151.49179900000001</v>
      </c>
      <c r="E142">
        <v>8.5113420000000009</v>
      </c>
      <c r="F142">
        <v>161.54923400000001</v>
      </c>
      <c r="G142">
        <v>6.443746</v>
      </c>
    </row>
    <row r="143" spans="1:9" x14ac:dyDescent="0.25">
      <c r="A143">
        <v>142</v>
      </c>
      <c r="D143">
        <v>151.49179900000001</v>
      </c>
      <c r="E143">
        <v>8.5113420000000009</v>
      </c>
      <c r="F143">
        <v>161.493064</v>
      </c>
      <c r="G143">
        <v>6.5439959999999999</v>
      </c>
    </row>
    <row r="144" spans="1:9" x14ac:dyDescent="0.25">
      <c r="A144">
        <v>143</v>
      </c>
      <c r="D144">
        <v>151.49179900000001</v>
      </c>
      <c r="E144">
        <v>8.5113420000000009</v>
      </c>
      <c r="F144">
        <v>161.493064</v>
      </c>
      <c r="G144">
        <v>6.5439959999999999</v>
      </c>
    </row>
    <row r="145" spans="1:9" x14ac:dyDescent="0.25">
      <c r="A145">
        <v>144</v>
      </c>
      <c r="D145">
        <v>151.49179900000001</v>
      </c>
      <c r="E145">
        <v>8.5113420000000009</v>
      </c>
    </row>
    <row r="146" spans="1:9" x14ac:dyDescent="0.25">
      <c r="A146">
        <v>145</v>
      </c>
      <c r="B146">
        <v>133.707145</v>
      </c>
      <c r="C146">
        <v>4.8816480000000002</v>
      </c>
      <c r="D146">
        <v>151.49179900000001</v>
      </c>
      <c r="E146">
        <v>8.5113420000000009</v>
      </c>
    </row>
    <row r="147" spans="1:9" x14ac:dyDescent="0.25">
      <c r="A147">
        <v>146</v>
      </c>
      <c r="B147">
        <v>133.707145</v>
      </c>
      <c r="C147">
        <v>4.8816480000000002</v>
      </c>
      <c r="D147">
        <v>151.49179900000001</v>
      </c>
      <c r="E147">
        <v>8.5113420000000009</v>
      </c>
    </row>
    <row r="148" spans="1:9" x14ac:dyDescent="0.25">
      <c r="A148">
        <v>147</v>
      </c>
      <c r="B148">
        <v>133.707145</v>
      </c>
      <c r="C148">
        <v>4.8816480000000002</v>
      </c>
      <c r="D148">
        <v>151.49179900000001</v>
      </c>
      <c r="E148">
        <v>8.5113420000000009</v>
      </c>
    </row>
    <row r="149" spans="1:9" x14ac:dyDescent="0.25">
      <c r="A149">
        <v>148</v>
      </c>
      <c r="B149">
        <v>133.707145</v>
      </c>
      <c r="C149">
        <v>4.8816480000000002</v>
      </c>
      <c r="D149">
        <v>151.498942</v>
      </c>
      <c r="E149">
        <v>8.5231279999999998</v>
      </c>
    </row>
    <row r="150" spans="1:9" x14ac:dyDescent="0.25">
      <c r="A150">
        <v>149</v>
      </c>
      <c r="B150">
        <v>133.707145</v>
      </c>
      <c r="C150">
        <v>4.8816480000000002</v>
      </c>
    </row>
    <row r="151" spans="1:9" x14ac:dyDescent="0.25">
      <c r="A151">
        <v>150</v>
      </c>
      <c r="B151">
        <v>133.707145</v>
      </c>
      <c r="C151">
        <v>4.8816480000000002</v>
      </c>
    </row>
    <row r="152" spans="1:9" x14ac:dyDescent="0.25">
      <c r="A152">
        <v>151</v>
      </c>
      <c r="B152">
        <v>133.707145</v>
      </c>
      <c r="C152">
        <v>4.8816480000000002</v>
      </c>
      <c r="H152">
        <v>150.349512</v>
      </c>
      <c r="I152">
        <v>9.3775220000000008</v>
      </c>
    </row>
    <row r="153" spans="1:9" x14ac:dyDescent="0.25">
      <c r="A153">
        <v>152</v>
      </c>
      <c r="B153">
        <v>133.707145</v>
      </c>
      <c r="C153">
        <v>4.8816480000000002</v>
      </c>
      <c r="H153">
        <v>150.349512</v>
      </c>
      <c r="I153">
        <v>9.3775220000000008</v>
      </c>
    </row>
    <row r="154" spans="1:9" x14ac:dyDescent="0.25">
      <c r="A154">
        <v>153</v>
      </c>
      <c r="B154">
        <v>133.707145</v>
      </c>
      <c r="C154">
        <v>4.8816480000000002</v>
      </c>
      <c r="H154">
        <v>150.349512</v>
      </c>
      <c r="I154">
        <v>9.3775220000000008</v>
      </c>
    </row>
    <row r="155" spans="1:9" x14ac:dyDescent="0.25">
      <c r="A155">
        <v>154</v>
      </c>
      <c r="B155">
        <v>133.707145</v>
      </c>
      <c r="C155">
        <v>4.8816480000000002</v>
      </c>
      <c r="H155">
        <v>150.349512</v>
      </c>
      <c r="I155">
        <v>9.3775220000000008</v>
      </c>
    </row>
    <row r="156" spans="1:9" x14ac:dyDescent="0.25">
      <c r="A156">
        <v>155</v>
      </c>
      <c r="B156">
        <v>133.707145</v>
      </c>
      <c r="C156">
        <v>4.8816480000000002</v>
      </c>
      <c r="H156">
        <v>150.349512</v>
      </c>
      <c r="I156">
        <v>9.3775220000000008</v>
      </c>
    </row>
    <row r="157" spans="1:9" x14ac:dyDescent="0.25">
      <c r="A157">
        <v>156</v>
      </c>
      <c r="B157">
        <v>133.707145</v>
      </c>
      <c r="C157">
        <v>4.8816480000000002</v>
      </c>
      <c r="H157">
        <v>150.349512</v>
      </c>
      <c r="I157">
        <v>9.3775220000000008</v>
      </c>
    </row>
    <row r="158" spans="1:9" x14ac:dyDescent="0.25">
      <c r="A158">
        <v>157</v>
      </c>
      <c r="F158">
        <v>133.72755800000002</v>
      </c>
      <c r="G158">
        <v>4.2247750000000002</v>
      </c>
      <c r="H158">
        <v>150.349512</v>
      </c>
      <c r="I158">
        <v>9.3775220000000008</v>
      </c>
    </row>
    <row r="159" spans="1:9" x14ac:dyDescent="0.25">
      <c r="A159">
        <v>158</v>
      </c>
      <c r="F159">
        <v>133.72755800000002</v>
      </c>
      <c r="G159">
        <v>4.2247750000000002</v>
      </c>
      <c r="H159">
        <v>150.349512</v>
      </c>
      <c r="I159">
        <v>9.3775220000000008</v>
      </c>
    </row>
    <row r="160" spans="1:9" x14ac:dyDescent="0.25">
      <c r="A160">
        <v>159</v>
      </c>
      <c r="F160">
        <v>133.77244899999999</v>
      </c>
      <c r="G160">
        <v>4.2184869999999997</v>
      </c>
      <c r="H160">
        <v>150.349512</v>
      </c>
      <c r="I160">
        <v>9.3775220000000008</v>
      </c>
    </row>
    <row r="161" spans="1:9" x14ac:dyDescent="0.25">
      <c r="A161">
        <v>160</v>
      </c>
      <c r="F161">
        <v>133.75962000000001</v>
      </c>
      <c r="G161">
        <v>4.2476609999999999</v>
      </c>
      <c r="H161">
        <v>150.349512</v>
      </c>
      <c r="I161">
        <v>9.3775220000000008</v>
      </c>
    </row>
    <row r="162" spans="1:9" x14ac:dyDescent="0.25">
      <c r="A162">
        <v>161</v>
      </c>
      <c r="F162">
        <v>133.78601</v>
      </c>
      <c r="G162">
        <v>4.0568460000000002</v>
      </c>
      <c r="H162">
        <v>150.349512</v>
      </c>
      <c r="I162">
        <v>9.3775220000000008</v>
      </c>
    </row>
    <row r="163" spans="1:9" x14ac:dyDescent="0.25">
      <c r="A163">
        <v>162</v>
      </c>
      <c r="D163">
        <v>119.56547500000001</v>
      </c>
      <c r="E163">
        <v>5.9507149999999998</v>
      </c>
      <c r="F163">
        <v>133.88796600000001</v>
      </c>
      <c r="G163">
        <v>4.153594</v>
      </c>
    </row>
    <row r="164" spans="1:9" x14ac:dyDescent="0.25">
      <c r="A164">
        <v>163</v>
      </c>
      <c r="D164">
        <v>119.585319</v>
      </c>
      <c r="E164">
        <v>5.9258699999999997</v>
      </c>
      <c r="F164">
        <v>134.219493</v>
      </c>
      <c r="G164">
        <v>4.1316870000000003</v>
      </c>
    </row>
    <row r="165" spans="1:9" x14ac:dyDescent="0.25">
      <c r="A165">
        <v>164</v>
      </c>
      <c r="D165">
        <v>119.58037100000001</v>
      </c>
      <c r="E165">
        <v>5.9205100000000002</v>
      </c>
      <c r="F165">
        <v>134.177639</v>
      </c>
      <c r="G165">
        <v>4.2875560000000004</v>
      </c>
    </row>
    <row r="166" spans="1:9" x14ac:dyDescent="0.25">
      <c r="A166">
        <v>165</v>
      </c>
      <c r="D166">
        <v>119.58856500000002</v>
      </c>
      <c r="E166">
        <v>5.903759</v>
      </c>
      <c r="F166">
        <v>133.72755800000002</v>
      </c>
      <c r="G166">
        <v>4.2247750000000002</v>
      </c>
    </row>
    <row r="167" spans="1:9" x14ac:dyDescent="0.25">
      <c r="A167">
        <v>166</v>
      </c>
      <c r="D167">
        <v>119.58057700000001</v>
      </c>
      <c r="E167">
        <v>5.906542</v>
      </c>
      <c r="F167">
        <v>133.72755800000002</v>
      </c>
      <c r="G167">
        <v>4.2247750000000002</v>
      </c>
    </row>
    <row r="168" spans="1:9" x14ac:dyDescent="0.25">
      <c r="A168">
        <v>167</v>
      </c>
      <c r="D168">
        <v>119.59531700000001</v>
      </c>
      <c r="E168">
        <v>5.8835540000000002</v>
      </c>
      <c r="F168">
        <v>133.678901</v>
      </c>
      <c r="G168">
        <v>4.2443619999999997</v>
      </c>
    </row>
    <row r="169" spans="1:9" x14ac:dyDescent="0.25">
      <c r="A169">
        <v>168</v>
      </c>
      <c r="D169">
        <v>119.62799800000001</v>
      </c>
      <c r="E169">
        <v>5.9086550000000004</v>
      </c>
    </row>
    <row r="170" spans="1:9" x14ac:dyDescent="0.25">
      <c r="A170">
        <v>169</v>
      </c>
      <c r="D170">
        <v>119.62078000000001</v>
      </c>
      <c r="E170">
        <v>5.931025</v>
      </c>
    </row>
    <row r="171" spans="1:9" x14ac:dyDescent="0.25">
      <c r="A171">
        <v>170</v>
      </c>
      <c r="D171">
        <v>119.60897800000001</v>
      </c>
      <c r="E171">
        <v>5.9461269999999997</v>
      </c>
    </row>
    <row r="172" spans="1:9" x14ac:dyDescent="0.25">
      <c r="A172">
        <v>171</v>
      </c>
      <c r="D172">
        <v>119.56403300000001</v>
      </c>
      <c r="E172">
        <v>5.9430860000000001</v>
      </c>
    </row>
    <row r="173" spans="1:9" x14ac:dyDescent="0.25">
      <c r="A173">
        <v>172</v>
      </c>
      <c r="B173">
        <v>111.500698</v>
      </c>
      <c r="C173">
        <v>4.5662520000000004</v>
      </c>
      <c r="D173">
        <v>119.56547500000001</v>
      </c>
      <c r="E173">
        <v>5.9507149999999998</v>
      </c>
    </row>
    <row r="174" spans="1:9" x14ac:dyDescent="0.25">
      <c r="A174">
        <v>173</v>
      </c>
      <c r="B174">
        <v>111.507141</v>
      </c>
      <c r="C174">
        <v>4.5396549999999998</v>
      </c>
      <c r="D174">
        <v>119.56547500000001</v>
      </c>
      <c r="E174">
        <v>5.9507149999999998</v>
      </c>
    </row>
    <row r="175" spans="1:9" x14ac:dyDescent="0.25">
      <c r="A175">
        <v>174</v>
      </c>
      <c r="B175">
        <v>111.45544000000001</v>
      </c>
      <c r="C175">
        <v>4.5330579999999996</v>
      </c>
    </row>
    <row r="176" spans="1:9" x14ac:dyDescent="0.25">
      <c r="A176">
        <v>175</v>
      </c>
      <c r="B176">
        <v>111.446731</v>
      </c>
      <c r="C176">
        <v>4.5508920000000002</v>
      </c>
    </row>
    <row r="177" spans="1:9" x14ac:dyDescent="0.25">
      <c r="A177">
        <v>176</v>
      </c>
      <c r="B177">
        <v>111.403537</v>
      </c>
      <c r="C177">
        <v>4.5815089999999996</v>
      </c>
      <c r="H177">
        <v>117.14091400000001</v>
      </c>
      <c r="I177">
        <v>7.2647170000000001</v>
      </c>
    </row>
    <row r="178" spans="1:9" x14ac:dyDescent="0.25">
      <c r="A178">
        <v>177</v>
      </c>
      <c r="B178">
        <v>111.45843500000001</v>
      </c>
      <c r="C178">
        <v>4.5671290000000004</v>
      </c>
      <c r="H178">
        <v>117.15308000000002</v>
      </c>
      <c r="I178">
        <v>7.2609029999999999</v>
      </c>
    </row>
    <row r="179" spans="1:9" x14ac:dyDescent="0.25">
      <c r="A179">
        <v>178</v>
      </c>
      <c r="B179">
        <v>111.45915200000002</v>
      </c>
      <c r="C179">
        <v>4.5681589999999996</v>
      </c>
      <c r="H179">
        <v>117.17044800000001</v>
      </c>
      <c r="I179">
        <v>7.2176580000000001</v>
      </c>
    </row>
    <row r="180" spans="1:9" x14ac:dyDescent="0.25">
      <c r="A180">
        <v>179</v>
      </c>
      <c r="B180">
        <v>111.44776100000001</v>
      </c>
      <c r="C180">
        <v>4.5733129999999997</v>
      </c>
      <c r="H180">
        <v>117.17725300000001</v>
      </c>
      <c r="I180">
        <v>7.2319360000000001</v>
      </c>
    </row>
    <row r="181" spans="1:9" x14ac:dyDescent="0.25">
      <c r="A181">
        <v>180</v>
      </c>
      <c r="B181">
        <v>111.510131</v>
      </c>
      <c r="C181">
        <v>4.6432580000000003</v>
      </c>
      <c r="H181">
        <v>117.209621</v>
      </c>
      <c r="I181">
        <v>7.2133799999999999</v>
      </c>
    </row>
    <row r="182" spans="1:9" x14ac:dyDescent="0.25">
      <c r="A182">
        <v>181</v>
      </c>
      <c r="B182">
        <v>111.500698</v>
      </c>
      <c r="C182">
        <v>4.5662520000000004</v>
      </c>
      <c r="F182">
        <v>111.779495</v>
      </c>
      <c r="G182">
        <v>3.368274</v>
      </c>
      <c r="H182">
        <v>117.22560100000001</v>
      </c>
      <c r="I182">
        <v>7.2145130000000002</v>
      </c>
    </row>
    <row r="183" spans="1:9" x14ac:dyDescent="0.25">
      <c r="A183">
        <v>182</v>
      </c>
      <c r="F183">
        <v>111.81191600000001</v>
      </c>
      <c r="G183">
        <v>3.4022929999999998</v>
      </c>
      <c r="H183">
        <v>117.18977700000001</v>
      </c>
      <c r="I183">
        <v>7.2247199999999996</v>
      </c>
    </row>
    <row r="184" spans="1:9" x14ac:dyDescent="0.25">
      <c r="A184">
        <v>183</v>
      </c>
      <c r="F184">
        <v>111.773674</v>
      </c>
      <c r="G184">
        <v>3.3507500000000001</v>
      </c>
      <c r="H184">
        <v>117.13869800000001</v>
      </c>
      <c r="I184">
        <v>7.3234760000000003</v>
      </c>
    </row>
    <row r="185" spans="1:9" x14ac:dyDescent="0.25">
      <c r="A185">
        <v>184</v>
      </c>
      <c r="F185">
        <v>111.75635500000001</v>
      </c>
      <c r="G185">
        <v>3.349307</v>
      </c>
      <c r="H185">
        <v>117.12503800000002</v>
      </c>
      <c r="I185">
        <v>7.2856959999999997</v>
      </c>
    </row>
    <row r="186" spans="1:9" x14ac:dyDescent="0.25">
      <c r="A186">
        <v>185</v>
      </c>
      <c r="F186">
        <v>111.773674</v>
      </c>
      <c r="G186">
        <v>3.3738410000000001</v>
      </c>
      <c r="H186">
        <v>117.14313100000001</v>
      </c>
      <c r="I186">
        <v>7.2398730000000002</v>
      </c>
    </row>
    <row r="187" spans="1:9" x14ac:dyDescent="0.25">
      <c r="A187">
        <v>186</v>
      </c>
      <c r="F187">
        <v>111.744499</v>
      </c>
      <c r="G187">
        <v>3.4131689999999999</v>
      </c>
      <c r="H187">
        <v>117.14091400000001</v>
      </c>
      <c r="I187">
        <v>7.2647170000000001</v>
      </c>
    </row>
    <row r="188" spans="1:9" x14ac:dyDescent="0.25">
      <c r="A188">
        <v>187</v>
      </c>
      <c r="F188">
        <v>111.75697300000002</v>
      </c>
      <c r="G188">
        <v>3.3363689999999999</v>
      </c>
    </row>
    <row r="189" spans="1:9" x14ac:dyDescent="0.25">
      <c r="A189">
        <v>188</v>
      </c>
      <c r="F189">
        <v>111.75192200000001</v>
      </c>
      <c r="G189">
        <v>3.315185</v>
      </c>
    </row>
    <row r="190" spans="1:9" x14ac:dyDescent="0.25">
      <c r="A190">
        <v>189</v>
      </c>
      <c r="D190">
        <v>94.312950000000001</v>
      </c>
      <c r="E190">
        <v>5.885821</v>
      </c>
      <c r="F190">
        <v>111.779495</v>
      </c>
      <c r="G190">
        <v>3.368274</v>
      </c>
    </row>
    <row r="191" spans="1:9" x14ac:dyDescent="0.25">
      <c r="A191">
        <v>190</v>
      </c>
      <c r="D191">
        <v>94.300735000000003</v>
      </c>
      <c r="E191">
        <v>5.8923160000000001</v>
      </c>
      <c r="F191">
        <v>111.779495</v>
      </c>
      <c r="G191">
        <v>3.368274</v>
      </c>
    </row>
    <row r="192" spans="1:9" x14ac:dyDescent="0.25">
      <c r="A192">
        <v>191</v>
      </c>
      <c r="D192">
        <v>94.270221000000006</v>
      </c>
      <c r="E192">
        <v>5.8543279999999998</v>
      </c>
      <c r="F192">
        <v>111.779495</v>
      </c>
      <c r="G192">
        <v>3.368274</v>
      </c>
    </row>
    <row r="193" spans="1:9" x14ac:dyDescent="0.25">
      <c r="A193">
        <v>192</v>
      </c>
      <c r="D193">
        <v>94.283519000000013</v>
      </c>
      <c r="E193">
        <v>5.853091</v>
      </c>
    </row>
    <row r="194" spans="1:9" x14ac:dyDescent="0.25">
      <c r="A194">
        <v>193</v>
      </c>
      <c r="D194">
        <v>94.278003000000012</v>
      </c>
      <c r="E194">
        <v>5.8389680000000004</v>
      </c>
    </row>
    <row r="195" spans="1:9" x14ac:dyDescent="0.25">
      <c r="A195">
        <v>194</v>
      </c>
      <c r="D195">
        <v>94.244913000000011</v>
      </c>
      <c r="E195">
        <v>5.8172160000000002</v>
      </c>
    </row>
    <row r="196" spans="1:9" x14ac:dyDescent="0.25">
      <c r="A196">
        <v>195</v>
      </c>
      <c r="D196">
        <v>94.252592000000007</v>
      </c>
      <c r="E196">
        <v>5.8155669999999997</v>
      </c>
    </row>
    <row r="197" spans="1:9" x14ac:dyDescent="0.25">
      <c r="A197">
        <v>196</v>
      </c>
      <c r="D197">
        <v>94.271354000000002</v>
      </c>
      <c r="E197">
        <v>5.8786560000000003</v>
      </c>
    </row>
    <row r="198" spans="1:9" x14ac:dyDescent="0.25">
      <c r="A198">
        <v>197</v>
      </c>
      <c r="B198">
        <v>86.869274000000004</v>
      </c>
      <c r="C198">
        <v>5.1450360000000002</v>
      </c>
      <c r="D198">
        <v>94.241149000000007</v>
      </c>
      <c r="E198">
        <v>5.9478280000000003</v>
      </c>
    </row>
    <row r="199" spans="1:9" x14ac:dyDescent="0.25">
      <c r="A199">
        <v>198</v>
      </c>
      <c r="B199">
        <v>86.816337000000004</v>
      </c>
      <c r="C199">
        <v>5.1280780000000004</v>
      </c>
      <c r="D199">
        <v>94.301096000000001</v>
      </c>
      <c r="E199">
        <v>5.8669560000000001</v>
      </c>
    </row>
    <row r="200" spans="1:9" x14ac:dyDescent="0.25">
      <c r="A200">
        <v>199</v>
      </c>
      <c r="B200">
        <v>86.859685000000013</v>
      </c>
      <c r="C200">
        <v>5.117254</v>
      </c>
      <c r="D200">
        <v>94.312950000000001</v>
      </c>
      <c r="E200">
        <v>5.885821</v>
      </c>
    </row>
    <row r="201" spans="1:9" x14ac:dyDescent="0.25">
      <c r="A201">
        <v>200</v>
      </c>
      <c r="B201">
        <v>86.85741800000001</v>
      </c>
      <c r="C201">
        <v>5.1223559999999999</v>
      </c>
    </row>
    <row r="202" spans="1:9" x14ac:dyDescent="0.25">
      <c r="A202">
        <v>201</v>
      </c>
      <c r="B202">
        <v>86.867418000000015</v>
      </c>
      <c r="C202">
        <v>5.1153459999999997</v>
      </c>
    </row>
    <row r="203" spans="1:9" x14ac:dyDescent="0.25">
      <c r="A203">
        <v>202</v>
      </c>
      <c r="B203">
        <v>86.819070000000011</v>
      </c>
      <c r="C203">
        <v>5.1418920000000004</v>
      </c>
      <c r="H203">
        <v>90.839370000000002</v>
      </c>
      <c r="I203">
        <v>8.1390519999999995</v>
      </c>
    </row>
    <row r="204" spans="1:9" x14ac:dyDescent="0.25">
      <c r="A204">
        <v>203</v>
      </c>
      <c r="B204">
        <v>86.805255000000002</v>
      </c>
      <c r="C204">
        <v>5.16153</v>
      </c>
      <c r="H204">
        <v>90.792930000000013</v>
      </c>
      <c r="I204">
        <v>8.1092080000000006</v>
      </c>
    </row>
    <row r="205" spans="1:9" x14ac:dyDescent="0.25">
      <c r="A205">
        <v>204</v>
      </c>
      <c r="B205">
        <v>86.80474000000001</v>
      </c>
      <c r="C205">
        <v>5.1757559999999998</v>
      </c>
      <c r="H205">
        <v>90.82045500000001</v>
      </c>
      <c r="I205">
        <v>8.1359589999999997</v>
      </c>
    </row>
    <row r="206" spans="1:9" x14ac:dyDescent="0.25">
      <c r="A206">
        <v>205</v>
      </c>
      <c r="B206">
        <v>86.812522000000001</v>
      </c>
      <c r="C206">
        <v>5.1988469999999998</v>
      </c>
      <c r="H206">
        <v>90.837619000000004</v>
      </c>
      <c r="I206">
        <v>8.1533809999999995</v>
      </c>
    </row>
    <row r="207" spans="1:9" x14ac:dyDescent="0.25">
      <c r="A207">
        <v>206</v>
      </c>
      <c r="B207">
        <v>86.869274000000004</v>
      </c>
      <c r="C207">
        <v>5.1450360000000002</v>
      </c>
      <c r="H207">
        <v>90.845247000000001</v>
      </c>
      <c r="I207">
        <v>8.1929149999999993</v>
      </c>
    </row>
    <row r="208" spans="1:9" x14ac:dyDescent="0.25">
      <c r="A208">
        <v>207</v>
      </c>
      <c r="F208">
        <v>86.718868000000015</v>
      </c>
      <c r="G208">
        <v>4.6879460000000002</v>
      </c>
      <c r="H208">
        <v>90.903286000000008</v>
      </c>
      <c r="I208">
        <v>8.2068309999999993</v>
      </c>
    </row>
    <row r="209" spans="1:9" x14ac:dyDescent="0.25">
      <c r="A209">
        <v>208</v>
      </c>
      <c r="F209">
        <v>86.747116000000005</v>
      </c>
      <c r="G209">
        <v>4.7267070000000002</v>
      </c>
      <c r="H209">
        <v>90.883029000000008</v>
      </c>
      <c r="I209">
        <v>8.2000279999999997</v>
      </c>
    </row>
    <row r="210" spans="1:9" x14ac:dyDescent="0.25">
      <c r="A210">
        <v>209</v>
      </c>
      <c r="F210">
        <v>86.720157</v>
      </c>
      <c r="G210">
        <v>4.6929980000000002</v>
      </c>
      <c r="H210">
        <v>90.892358000000002</v>
      </c>
      <c r="I210">
        <v>8.2015740000000008</v>
      </c>
    </row>
    <row r="211" spans="1:9" x14ac:dyDescent="0.25">
      <c r="A211">
        <v>210</v>
      </c>
      <c r="F211">
        <v>86.69082800000001</v>
      </c>
      <c r="G211">
        <v>4.6534120000000003</v>
      </c>
      <c r="H211">
        <v>90.862772000000007</v>
      </c>
      <c r="I211">
        <v>8.2185319999999997</v>
      </c>
    </row>
    <row r="212" spans="1:9" x14ac:dyDescent="0.25">
      <c r="A212">
        <v>211</v>
      </c>
      <c r="F212">
        <v>86.706396000000012</v>
      </c>
      <c r="G212">
        <v>4.6708350000000003</v>
      </c>
      <c r="H212">
        <v>90.814321000000007</v>
      </c>
      <c r="I212">
        <v>8.2029139999999998</v>
      </c>
    </row>
    <row r="213" spans="1:9" x14ac:dyDescent="0.25">
      <c r="A213">
        <v>212</v>
      </c>
      <c r="D213">
        <v>73.734300000000005</v>
      </c>
      <c r="E213">
        <v>7.7165480000000004</v>
      </c>
      <c r="F213">
        <v>86.74804300000001</v>
      </c>
      <c r="G213">
        <v>4.6700090000000003</v>
      </c>
      <c r="H213">
        <v>90.839370000000002</v>
      </c>
      <c r="I213">
        <v>8.1390519999999995</v>
      </c>
    </row>
    <row r="214" spans="1:9" x14ac:dyDescent="0.25">
      <c r="A214">
        <v>213</v>
      </c>
      <c r="D214">
        <v>73.734300000000005</v>
      </c>
      <c r="E214">
        <v>7.7165480000000004</v>
      </c>
      <c r="F214">
        <v>86.710723000000002</v>
      </c>
      <c r="G214">
        <v>4.6545459999999999</v>
      </c>
      <c r="H214">
        <v>90.839370000000002</v>
      </c>
      <c r="I214">
        <v>8.1390519999999995</v>
      </c>
    </row>
    <row r="215" spans="1:9" x14ac:dyDescent="0.25">
      <c r="A215">
        <v>214</v>
      </c>
      <c r="D215">
        <v>73.734300000000005</v>
      </c>
      <c r="E215">
        <v>7.7165480000000004</v>
      </c>
      <c r="F215">
        <v>86.643564000000012</v>
      </c>
      <c r="G215">
        <v>4.6651129999999998</v>
      </c>
    </row>
    <row r="216" spans="1:9" x14ac:dyDescent="0.25">
      <c r="A216">
        <v>215</v>
      </c>
      <c r="D216">
        <v>73.734300000000005</v>
      </c>
      <c r="E216">
        <v>7.7165480000000004</v>
      </c>
      <c r="F216">
        <v>86.671758000000011</v>
      </c>
      <c r="G216">
        <v>4.5943440000000004</v>
      </c>
    </row>
    <row r="217" spans="1:9" x14ac:dyDescent="0.25">
      <c r="A217">
        <v>216</v>
      </c>
      <c r="D217">
        <v>73.734300000000005</v>
      </c>
      <c r="E217">
        <v>7.7165480000000004</v>
      </c>
      <c r="F217">
        <v>86.718868000000015</v>
      </c>
      <c r="G217">
        <v>4.6879460000000002</v>
      </c>
    </row>
    <row r="218" spans="1:9" x14ac:dyDescent="0.25">
      <c r="A218">
        <v>217</v>
      </c>
      <c r="D218">
        <v>73.718115000000012</v>
      </c>
      <c r="E218">
        <v>7.7523720000000003</v>
      </c>
    </row>
    <row r="219" spans="1:9" x14ac:dyDescent="0.25">
      <c r="A219">
        <v>218</v>
      </c>
      <c r="D219">
        <v>73.729764000000003</v>
      </c>
      <c r="E219">
        <v>7.7617010000000004</v>
      </c>
    </row>
    <row r="220" spans="1:9" x14ac:dyDescent="0.25">
      <c r="A220">
        <v>219</v>
      </c>
      <c r="D220">
        <v>73.704456000000008</v>
      </c>
      <c r="E220">
        <v>7.7295369999999997</v>
      </c>
    </row>
    <row r="221" spans="1:9" x14ac:dyDescent="0.25">
      <c r="A221">
        <v>220</v>
      </c>
      <c r="D221">
        <v>73.706570000000013</v>
      </c>
      <c r="E221">
        <v>7.7266000000000004</v>
      </c>
    </row>
    <row r="222" spans="1:9" x14ac:dyDescent="0.25">
      <c r="A222">
        <v>221</v>
      </c>
      <c r="B222">
        <v>66.887917000000002</v>
      </c>
      <c r="C222">
        <v>6.4908849999999996</v>
      </c>
      <c r="D222">
        <v>73.650954000000013</v>
      </c>
      <c r="E222">
        <v>7.7488149999999996</v>
      </c>
    </row>
    <row r="223" spans="1:9" x14ac:dyDescent="0.25">
      <c r="A223">
        <v>222</v>
      </c>
      <c r="B223">
        <v>66.875679000000005</v>
      </c>
      <c r="C223">
        <v>6.5038020000000003</v>
      </c>
      <c r="D223">
        <v>73.649820000000005</v>
      </c>
      <c r="E223">
        <v>7.7528350000000001</v>
      </c>
    </row>
    <row r="224" spans="1:9" x14ac:dyDescent="0.25">
      <c r="A224">
        <v>223</v>
      </c>
      <c r="B224">
        <v>66.923698999999999</v>
      </c>
      <c r="C224">
        <v>6.4807290000000002</v>
      </c>
      <c r="D224">
        <v>73.734300000000005</v>
      </c>
      <c r="E224">
        <v>7.7165480000000004</v>
      </c>
    </row>
    <row r="225" spans="1:9" x14ac:dyDescent="0.25">
      <c r="A225">
        <v>224</v>
      </c>
      <c r="B225">
        <v>66.917290000000008</v>
      </c>
      <c r="C225">
        <v>6.489115</v>
      </c>
    </row>
    <row r="226" spans="1:9" x14ac:dyDescent="0.25">
      <c r="A226">
        <v>225</v>
      </c>
      <c r="B226">
        <v>66.914742000000004</v>
      </c>
      <c r="C226">
        <v>6.4878130000000001</v>
      </c>
    </row>
    <row r="227" spans="1:9" x14ac:dyDescent="0.25">
      <c r="A227">
        <v>226</v>
      </c>
      <c r="B227">
        <v>66.94161600000001</v>
      </c>
      <c r="C227">
        <v>6.5642699999999996</v>
      </c>
    </row>
    <row r="228" spans="1:9" x14ac:dyDescent="0.25">
      <c r="A228">
        <v>227</v>
      </c>
      <c r="B228">
        <v>66.971039000000005</v>
      </c>
      <c r="C228">
        <v>6.5643750000000001</v>
      </c>
      <c r="H228">
        <v>71.267369000000002</v>
      </c>
      <c r="I228">
        <v>8.9559149999999992</v>
      </c>
    </row>
    <row r="229" spans="1:9" x14ac:dyDescent="0.25">
      <c r="A229">
        <v>228</v>
      </c>
      <c r="B229">
        <v>66.994690000000006</v>
      </c>
      <c r="C229">
        <v>6.4825520000000001</v>
      </c>
      <c r="H229">
        <v>71.267369000000002</v>
      </c>
      <c r="I229">
        <v>8.9559149999999992</v>
      </c>
    </row>
    <row r="230" spans="1:9" x14ac:dyDescent="0.25">
      <c r="A230">
        <v>229</v>
      </c>
      <c r="B230">
        <v>66.992133999999993</v>
      </c>
      <c r="C230">
        <v>6.4173439999999999</v>
      </c>
      <c r="H230">
        <v>71.238659000000013</v>
      </c>
      <c r="I230">
        <v>8.9681840000000008</v>
      </c>
    </row>
    <row r="231" spans="1:9" x14ac:dyDescent="0.25">
      <c r="A231">
        <v>230</v>
      </c>
      <c r="B231">
        <v>66.887917000000002</v>
      </c>
      <c r="C231">
        <v>6.4908849999999996</v>
      </c>
      <c r="H231">
        <v>71.221908000000013</v>
      </c>
      <c r="I231">
        <v>8.959524</v>
      </c>
    </row>
    <row r="232" spans="1:9" x14ac:dyDescent="0.25">
      <c r="A232">
        <v>231</v>
      </c>
      <c r="F232">
        <v>66.431667000000004</v>
      </c>
      <c r="G232">
        <v>5.0988540000000002</v>
      </c>
      <c r="H232">
        <v>71.241597000000013</v>
      </c>
      <c r="I232">
        <v>9.0099330000000002</v>
      </c>
    </row>
    <row r="233" spans="1:9" x14ac:dyDescent="0.25">
      <c r="A233">
        <v>232</v>
      </c>
      <c r="F233">
        <v>66.431564000000009</v>
      </c>
      <c r="G233">
        <v>5.0718750000000004</v>
      </c>
      <c r="H233">
        <v>71.280410000000003</v>
      </c>
      <c r="I233">
        <v>9.0181810000000002</v>
      </c>
    </row>
    <row r="234" spans="1:9" x14ac:dyDescent="0.25">
      <c r="A234">
        <v>233</v>
      </c>
      <c r="F234">
        <v>66.385211999999996</v>
      </c>
      <c r="G234">
        <v>5.0533849999999996</v>
      </c>
      <c r="H234">
        <v>71.27309000000001</v>
      </c>
      <c r="I234">
        <v>9.0136439999999993</v>
      </c>
    </row>
    <row r="235" spans="1:9" x14ac:dyDescent="0.25">
      <c r="A235">
        <v>234</v>
      </c>
      <c r="F235">
        <v>66.383747</v>
      </c>
      <c r="G235">
        <v>5.0133330000000003</v>
      </c>
      <c r="H235">
        <v>71.281389000000004</v>
      </c>
      <c r="I235">
        <v>9.0103980000000004</v>
      </c>
    </row>
    <row r="236" spans="1:9" x14ac:dyDescent="0.25">
      <c r="A236">
        <v>235</v>
      </c>
      <c r="F236">
        <v>66.345467000000014</v>
      </c>
      <c r="G236">
        <v>5.0331770000000002</v>
      </c>
      <c r="H236">
        <v>71.279173</v>
      </c>
      <c r="I236">
        <v>8.9874600000000004</v>
      </c>
    </row>
    <row r="237" spans="1:9" x14ac:dyDescent="0.25">
      <c r="A237">
        <v>236</v>
      </c>
      <c r="F237">
        <v>66.333697999999998</v>
      </c>
      <c r="G237">
        <v>4.9826040000000003</v>
      </c>
      <c r="H237">
        <v>71.272008000000014</v>
      </c>
      <c r="I237">
        <v>8.9776150000000001</v>
      </c>
    </row>
    <row r="238" spans="1:9" x14ac:dyDescent="0.25">
      <c r="A238">
        <v>237</v>
      </c>
      <c r="D238">
        <v>50.985157000000001</v>
      </c>
      <c r="E238">
        <v>7.8944789999999996</v>
      </c>
      <c r="F238">
        <v>66.327449999999999</v>
      </c>
      <c r="G238">
        <v>4.9761980000000001</v>
      </c>
      <c r="H238">
        <v>71.272008000000014</v>
      </c>
      <c r="I238">
        <v>8.9776150000000001</v>
      </c>
    </row>
    <row r="239" spans="1:9" x14ac:dyDescent="0.25">
      <c r="A239">
        <v>238</v>
      </c>
      <c r="D239">
        <v>50.992294000000001</v>
      </c>
      <c r="E239">
        <v>7.8504690000000004</v>
      </c>
      <c r="F239">
        <v>66.39349</v>
      </c>
      <c r="G239">
        <v>4.9802600000000004</v>
      </c>
    </row>
    <row r="240" spans="1:9" x14ac:dyDescent="0.25">
      <c r="A240">
        <v>239</v>
      </c>
      <c r="D240">
        <v>50.988022000000001</v>
      </c>
      <c r="E240">
        <v>7.8402079999999996</v>
      </c>
      <c r="F240">
        <v>66.377185999999995</v>
      </c>
      <c r="G240">
        <v>5.0872919999999997</v>
      </c>
    </row>
    <row r="241" spans="1:9" x14ac:dyDescent="0.25">
      <c r="A241">
        <v>240</v>
      </c>
      <c r="D241">
        <v>50.978123000000004</v>
      </c>
      <c r="E241">
        <v>7.8458329999999998</v>
      </c>
      <c r="F241">
        <v>66.370468000000002</v>
      </c>
      <c r="G241">
        <v>5.0703129999999996</v>
      </c>
    </row>
    <row r="242" spans="1:9" x14ac:dyDescent="0.25">
      <c r="A242">
        <v>241</v>
      </c>
      <c r="D242">
        <v>50.996563000000002</v>
      </c>
      <c r="E242">
        <v>7.8540099999999997</v>
      </c>
      <c r="F242">
        <v>66.431667000000004</v>
      </c>
      <c r="G242">
        <v>5.0988540000000002</v>
      </c>
    </row>
    <row r="243" spans="1:9" x14ac:dyDescent="0.25">
      <c r="A243">
        <v>242</v>
      </c>
      <c r="D243">
        <v>50.996357000000003</v>
      </c>
      <c r="E243">
        <v>7.843229</v>
      </c>
    </row>
    <row r="244" spans="1:9" x14ac:dyDescent="0.25">
      <c r="A244">
        <v>243</v>
      </c>
      <c r="D244">
        <v>50.989636000000004</v>
      </c>
      <c r="E244">
        <v>7.8407289999999996</v>
      </c>
    </row>
    <row r="245" spans="1:9" x14ac:dyDescent="0.25">
      <c r="A245">
        <v>244</v>
      </c>
      <c r="D245">
        <v>51.011562000000005</v>
      </c>
      <c r="E245">
        <v>7.8278639999999999</v>
      </c>
    </row>
    <row r="246" spans="1:9" x14ac:dyDescent="0.25">
      <c r="A246">
        <v>245</v>
      </c>
      <c r="D246">
        <v>50.991303000000002</v>
      </c>
      <c r="E246">
        <v>7.8234890000000004</v>
      </c>
    </row>
    <row r="247" spans="1:9" x14ac:dyDescent="0.25">
      <c r="A247">
        <v>246</v>
      </c>
      <c r="B247">
        <v>43.847344000000007</v>
      </c>
      <c r="C247">
        <v>5.9014579999999999</v>
      </c>
      <c r="D247">
        <v>50.955574000000006</v>
      </c>
      <c r="E247">
        <v>7.8289580000000001</v>
      </c>
    </row>
    <row r="248" spans="1:9" x14ac:dyDescent="0.25">
      <c r="A248">
        <v>247</v>
      </c>
      <c r="B248">
        <v>43.865730000000006</v>
      </c>
      <c r="C248">
        <v>5.9102600000000001</v>
      </c>
      <c r="D248">
        <v>51.023956000000005</v>
      </c>
      <c r="E248">
        <v>7.8385420000000003</v>
      </c>
    </row>
    <row r="249" spans="1:9" x14ac:dyDescent="0.25">
      <c r="A249">
        <v>248</v>
      </c>
      <c r="B249">
        <v>43.915470000000006</v>
      </c>
      <c r="C249">
        <v>5.9476040000000001</v>
      </c>
      <c r="D249">
        <v>50.985157000000001</v>
      </c>
      <c r="E249">
        <v>7.8944789999999996</v>
      </c>
    </row>
    <row r="250" spans="1:9" x14ac:dyDescent="0.25">
      <c r="A250">
        <v>249</v>
      </c>
      <c r="B250">
        <v>43.895573000000006</v>
      </c>
      <c r="C250">
        <v>5.957916</v>
      </c>
    </row>
    <row r="251" spans="1:9" x14ac:dyDescent="0.25">
      <c r="A251">
        <v>250</v>
      </c>
      <c r="B251">
        <v>43.874115000000003</v>
      </c>
      <c r="C251">
        <v>5.9310419999999997</v>
      </c>
    </row>
    <row r="252" spans="1:9" x14ac:dyDescent="0.25">
      <c r="A252">
        <v>251</v>
      </c>
      <c r="B252">
        <v>43.878384000000004</v>
      </c>
      <c r="C252">
        <v>5.8956770000000001</v>
      </c>
    </row>
    <row r="253" spans="1:9" x14ac:dyDescent="0.25">
      <c r="A253">
        <v>252</v>
      </c>
      <c r="B253">
        <v>43.913799000000004</v>
      </c>
      <c r="C253">
        <v>5.8908329999999998</v>
      </c>
      <c r="H253">
        <v>48.453804000000005</v>
      </c>
      <c r="I253">
        <v>8.9225519999999996</v>
      </c>
    </row>
    <row r="254" spans="1:9" x14ac:dyDescent="0.25">
      <c r="A254">
        <v>253</v>
      </c>
      <c r="B254">
        <v>43.947762000000004</v>
      </c>
      <c r="C254">
        <v>5.9132290000000003</v>
      </c>
      <c r="H254">
        <v>48.459427000000005</v>
      </c>
      <c r="I254">
        <v>8.9164580000000004</v>
      </c>
    </row>
    <row r="255" spans="1:9" x14ac:dyDescent="0.25">
      <c r="A255">
        <v>254</v>
      </c>
      <c r="B255">
        <v>43.854481</v>
      </c>
      <c r="C255">
        <v>5.9118230000000001</v>
      </c>
      <c r="H255">
        <v>48.480259000000004</v>
      </c>
      <c r="I255">
        <v>8.9472909999999999</v>
      </c>
    </row>
    <row r="256" spans="1:9" x14ac:dyDescent="0.25">
      <c r="A256">
        <v>255</v>
      </c>
      <c r="B256">
        <v>43.854481</v>
      </c>
      <c r="C256">
        <v>5.9118230000000001</v>
      </c>
      <c r="H256">
        <v>48.457916000000004</v>
      </c>
      <c r="I256">
        <v>8.9755210000000005</v>
      </c>
    </row>
    <row r="257" spans="1:9" x14ac:dyDescent="0.25">
      <c r="A257">
        <v>256</v>
      </c>
      <c r="H257">
        <v>48.503594000000007</v>
      </c>
      <c r="I257">
        <v>8.9874480000000005</v>
      </c>
    </row>
    <row r="258" spans="1:9" x14ac:dyDescent="0.25">
      <c r="A258">
        <v>257</v>
      </c>
      <c r="F258">
        <v>43.735676000000005</v>
      </c>
      <c r="G258">
        <v>4.8679170000000003</v>
      </c>
      <c r="H258">
        <v>48.571457000000002</v>
      </c>
      <c r="I258">
        <v>9.0207820000000005</v>
      </c>
    </row>
    <row r="259" spans="1:9" x14ac:dyDescent="0.25">
      <c r="A259">
        <v>258</v>
      </c>
      <c r="F259">
        <v>43.703175000000002</v>
      </c>
      <c r="G259">
        <v>4.8369790000000004</v>
      </c>
      <c r="H259">
        <v>48.496929000000002</v>
      </c>
      <c r="I259">
        <v>9.0399989999999999</v>
      </c>
    </row>
    <row r="260" spans="1:9" x14ac:dyDescent="0.25">
      <c r="A260">
        <v>259</v>
      </c>
      <c r="F260">
        <v>43.685364</v>
      </c>
      <c r="G260">
        <v>4.8413539999999999</v>
      </c>
      <c r="H260">
        <v>48.482292000000001</v>
      </c>
      <c r="I260">
        <v>8.9904170000000008</v>
      </c>
    </row>
    <row r="261" spans="1:9" x14ac:dyDescent="0.25">
      <c r="A261">
        <v>260</v>
      </c>
      <c r="F261">
        <v>43.687866000000007</v>
      </c>
      <c r="G261">
        <v>4.8396869999999996</v>
      </c>
      <c r="H261">
        <v>48.478489000000003</v>
      </c>
      <c r="I261">
        <v>8.9565619999999999</v>
      </c>
    </row>
    <row r="262" spans="1:9" x14ac:dyDescent="0.25">
      <c r="A262">
        <v>261</v>
      </c>
      <c r="D262">
        <v>27.675676000000003</v>
      </c>
      <c r="E262">
        <v>7.5635409999999998</v>
      </c>
      <c r="F262">
        <v>43.681511</v>
      </c>
      <c r="G262">
        <v>4.8525520000000002</v>
      </c>
      <c r="H262">
        <v>48.46349</v>
      </c>
      <c r="I262">
        <v>8.9034379999999995</v>
      </c>
    </row>
    <row r="263" spans="1:9" x14ac:dyDescent="0.25">
      <c r="A263">
        <v>262</v>
      </c>
      <c r="D263">
        <v>27.687239000000005</v>
      </c>
      <c r="E263">
        <v>7.5245309999999996</v>
      </c>
      <c r="F263">
        <v>43.671822000000006</v>
      </c>
      <c r="G263">
        <v>4.8327080000000002</v>
      </c>
    </row>
    <row r="264" spans="1:9" x14ac:dyDescent="0.25">
      <c r="A264">
        <v>263</v>
      </c>
      <c r="D264">
        <v>27.658697000000004</v>
      </c>
      <c r="E264">
        <v>7.51</v>
      </c>
      <c r="F264">
        <v>43.664845000000007</v>
      </c>
      <c r="G264">
        <v>4.8169789999999999</v>
      </c>
    </row>
    <row r="265" spans="1:9" x14ac:dyDescent="0.25">
      <c r="A265">
        <v>264</v>
      </c>
      <c r="D265">
        <v>27.687447000000006</v>
      </c>
      <c r="E265">
        <v>7.5143750000000002</v>
      </c>
      <c r="F265">
        <v>43.708435000000001</v>
      </c>
      <c r="G265">
        <v>4.8027600000000001</v>
      </c>
    </row>
    <row r="266" spans="1:9" x14ac:dyDescent="0.25">
      <c r="A266">
        <v>265</v>
      </c>
      <c r="D266">
        <v>27.657448000000002</v>
      </c>
      <c r="E266">
        <v>7.5071870000000001</v>
      </c>
      <c r="F266">
        <v>43.595989000000003</v>
      </c>
      <c r="G266">
        <v>4.8203129999999996</v>
      </c>
    </row>
    <row r="267" spans="1:9" x14ac:dyDescent="0.25">
      <c r="A267">
        <v>266</v>
      </c>
      <c r="D267">
        <v>27.680103000000003</v>
      </c>
      <c r="E267">
        <v>7.528594</v>
      </c>
      <c r="F267">
        <v>43.735676000000005</v>
      </c>
      <c r="G267">
        <v>4.8679170000000003</v>
      </c>
    </row>
    <row r="268" spans="1:9" x14ac:dyDescent="0.25">
      <c r="A268">
        <v>267</v>
      </c>
      <c r="D268">
        <v>27.685520000000004</v>
      </c>
      <c r="E268">
        <v>7.54</v>
      </c>
    </row>
    <row r="269" spans="1:9" x14ac:dyDescent="0.25">
      <c r="A269">
        <v>268</v>
      </c>
      <c r="D269">
        <v>27.680416000000008</v>
      </c>
      <c r="E269">
        <v>7.515625</v>
      </c>
    </row>
    <row r="270" spans="1:9" x14ac:dyDescent="0.25">
      <c r="A270">
        <v>269</v>
      </c>
      <c r="D270">
        <v>27.677603000000005</v>
      </c>
      <c r="E270">
        <v>7.5274999999999999</v>
      </c>
    </row>
    <row r="271" spans="1:9" x14ac:dyDescent="0.25">
      <c r="A271">
        <v>270</v>
      </c>
      <c r="B271">
        <v>21.155364000000006</v>
      </c>
      <c r="C271">
        <v>6.3226040000000001</v>
      </c>
      <c r="D271">
        <v>27.669477999999998</v>
      </c>
      <c r="E271">
        <v>7.5011460000000003</v>
      </c>
    </row>
    <row r="272" spans="1:9" x14ac:dyDescent="0.25">
      <c r="A272">
        <v>271</v>
      </c>
      <c r="B272">
        <v>21.155364000000006</v>
      </c>
      <c r="C272">
        <v>6.3226040000000001</v>
      </c>
      <c r="D272">
        <v>27.635468000000003</v>
      </c>
      <c r="E272">
        <v>7.5042710000000001</v>
      </c>
    </row>
    <row r="273" spans="1:11" x14ac:dyDescent="0.25">
      <c r="A273">
        <v>272</v>
      </c>
      <c r="B273">
        <v>21.108853000000003</v>
      </c>
      <c r="C273">
        <v>6.3413019999999998</v>
      </c>
      <c r="D273">
        <v>27.690676000000003</v>
      </c>
      <c r="E273">
        <v>7.516667</v>
      </c>
    </row>
    <row r="274" spans="1:11" x14ac:dyDescent="0.25">
      <c r="A274">
        <v>273</v>
      </c>
      <c r="B274">
        <v>21.132916000000002</v>
      </c>
      <c r="C274">
        <v>6.3559890000000001</v>
      </c>
      <c r="D274">
        <v>27.675676000000003</v>
      </c>
      <c r="E274">
        <v>7.5635409999999998</v>
      </c>
    </row>
    <row r="275" spans="1:11" x14ac:dyDescent="0.25">
      <c r="A275">
        <v>274</v>
      </c>
      <c r="B275">
        <v>21.176510000000007</v>
      </c>
      <c r="C275">
        <v>6.3397389999999998</v>
      </c>
    </row>
    <row r="276" spans="1:11" x14ac:dyDescent="0.25">
      <c r="A276">
        <v>275</v>
      </c>
      <c r="B276">
        <v>21.167030000000004</v>
      </c>
      <c r="C276">
        <v>6.3523440000000004</v>
      </c>
    </row>
    <row r="277" spans="1:11" x14ac:dyDescent="0.25">
      <c r="A277">
        <v>276</v>
      </c>
      <c r="B277">
        <v>21.160415</v>
      </c>
      <c r="C277">
        <v>6.2996350000000003</v>
      </c>
    </row>
    <row r="278" spans="1:11" x14ac:dyDescent="0.25">
      <c r="A278">
        <v>277</v>
      </c>
      <c r="B278">
        <v>21.182344000000001</v>
      </c>
      <c r="C278">
        <v>6.2946869999999997</v>
      </c>
      <c r="H278">
        <v>25.131666000000003</v>
      </c>
      <c r="I278">
        <v>8.5646880000000003</v>
      </c>
    </row>
    <row r="279" spans="1:11" x14ac:dyDescent="0.25">
      <c r="A279">
        <v>278</v>
      </c>
      <c r="B279">
        <v>21.127291</v>
      </c>
      <c r="C279">
        <v>6.305625</v>
      </c>
      <c r="H279">
        <v>25.095728000000008</v>
      </c>
      <c r="I279">
        <v>8.5099479999999996</v>
      </c>
    </row>
    <row r="280" spans="1:11" x14ac:dyDescent="0.25">
      <c r="A280">
        <v>279</v>
      </c>
      <c r="B280">
        <v>21.156771000000006</v>
      </c>
      <c r="C280">
        <v>6.2464060000000003</v>
      </c>
      <c r="H280">
        <v>25.101770999999999</v>
      </c>
      <c r="I280">
        <v>8.5295310000000004</v>
      </c>
    </row>
    <row r="281" spans="1:11" x14ac:dyDescent="0.25">
      <c r="A281">
        <v>280</v>
      </c>
      <c r="B281">
        <v>21.155364000000006</v>
      </c>
      <c r="C281">
        <v>6.3226040000000001</v>
      </c>
      <c r="H281">
        <v>25.132290000000005</v>
      </c>
      <c r="I281">
        <v>8.5581250000000004</v>
      </c>
    </row>
    <row r="282" spans="1:11" x14ac:dyDescent="0.25">
      <c r="A282">
        <v>281</v>
      </c>
      <c r="H282">
        <v>25.125052000000004</v>
      </c>
      <c r="I282">
        <v>8.5651039999999998</v>
      </c>
    </row>
    <row r="283" spans="1:11" x14ac:dyDescent="0.25">
      <c r="A283">
        <v>282</v>
      </c>
      <c r="F283">
        <v>20.615155000000001</v>
      </c>
      <c r="G283">
        <v>5.0632289999999998</v>
      </c>
      <c r="H283">
        <v>25.131666000000003</v>
      </c>
      <c r="I283">
        <v>8.5646880000000003</v>
      </c>
      <c r="J283">
        <v>39.219322000000005</v>
      </c>
      <c r="K283">
        <v>13.175833000000001</v>
      </c>
    </row>
    <row r="284" spans="1:11" x14ac:dyDescent="0.25">
      <c r="A284">
        <v>283</v>
      </c>
    </row>
    <row r="285" spans="1:11" x14ac:dyDescent="0.25">
      <c r="A285">
        <v>284</v>
      </c>
    </row>
    <row r="286" spans="1:11" x14ac:dyDescent="0.25">
      <c r="A286">
        <v>285</v>
      </c>
    </row>
    <row r="287" spans="1:11" x14ac:dyDescent="0.25">
      <c r="A287">
        <v>286</v>
      </c>
    </row>
    <row r="288" spans="1:1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1" x14ac:dyDescent="0.25">
      <c r="A305">
        <v>304</v>
      </c>
    </row>
    <row r="306" spans="1:11" x14ac:dyDescent="0.25">
      <c r="A306">
        <v>305</v>
      </c>
    </row>
    <row r="307" spans="1:11" x14ac:dyDescent="0.25">
      <c r="A307">
        <v>306</v>
      </c>
    </row>
    <row r="308" spans="1:11" x14ac:dyDescent="0.25">
      <c r="A308">
        <v>307</v>
      </c>
    </row>
    <row r="309" spans="1:11" x14ac:dyDescent="0.25">
      <c r="A309">
        <v>308</v>
      </c>
    </row>
    <row r="310" spans="1:11" x14ac:dyDescent="0.25">
      <c r="A310">
        <v>309</v>
      </c>
    </row>
    <row r="311" spans="1:11" x14ac:dyDescent="0.25">
      <c r="A311">
        <v>310</v>
      </c>
    </row>
    <row r="312" spans="1:11" x14ac:dyDescent="0.25">
      <c r="A312">
        <v>311</v>
      </c>
    </row>
    <row r="313" spans="1:11" x14ac:dyDescent="0.25">
      <c r="A313">
        <v>312</v>
      </c>
    </row>
    <row r="314" spans="1:11" x14ac:dyDescent="0.25">
      <c r="A314">
        <v>313</v>
      </c>
    </row>
    <row r="315" spans="1:11" x14ac:dyDescent="0.25">
      <c r="A315">
        <v>314</v>
      </c>
    </row>
    <row r="316" spans="1:11" x14ac:dyDescent="0.25">
      <c r="A316">
        <v>315</v>
      </c>
      <c r="J316">
        <v>39.415104000000007</v>
      </c>
      <c r="K316">
        <v>13.254009999999999</v>
      </c>
    </row>
    <row r="317" spans="1:11" x14ac:dyDescent="0.25">
      <c r="A317">
        <v>316</v>
      </c>
      <c r="B317">
        <v>41.081303000000005</v>
      </c>
      <c r="C317">
        <v>6.9127080000000003</v>
      </c>
      <c r="H317">
        <v>29.930052000000003</v>
      </c>
      <c r="I317">
        <v>4.6136460000000001</v>
      </c>
    </row>
    <row r="318" spans="1:11" x14ac:dyDescent="0.25">
      <c r="A318">
        <v>317</v>
      </c>
      <c r="B318">
        <v>41.060883000000004</v>
      </c>
      <c r="C318">
        <v>6.9204689999999998</v>
      </c>
      <c r="H318">
        <v>29.931978000000001</v>
      </c>
      <c r="I318">
        <v>4.6255730000000002</v>
      </c>
    </row>
    <row r="319" spans="1:11" x14ac:dyDescent="0.25">
      <c r="A319">
        <v>318</v>
      </c>
      <c r="B319">
        <v>41.072136</v>
      </c>
      <c r="C319">
        <v>6.938021</v>
      </c>
      <c r="H319">
        <v>29.961510000000004</v>
      </c>
      <c r="I319">
        <v>4.5824480000000003</v>
      </c>
    </row>
    <row r="320" spans="1:11" x14ac:dyDescent="0.25">
      <c r="A320">
        <v>319</v>
      </c>
      <c r="B320">
        <v>41.067291000000004</v>
      </c>
      <c r="C320">
        <v>6.9124999999999996</v>
      </c>
      <c r="H320">
        <v>29.970883999999998</v>
      </c>
      <c r="I320">
        <v>4.5855730000000001</v>
      </c>
    </row>
    <row r="321" spans="1:9" x14ac:dyDescent="0.25">
      <c r="A321">
        <v>320</v>
      </c>
      <c r="B321">
        <v>41.085938000000006</v>
      </c>
      <c r="C321">
        <v>6.9059369999999998</v>
      </c>
      <c r="H321">
        <v>29.949009000000004</v>
      </c>
      <c r="I321">
        <v>4.5719789999999998</v>
      </c>
    </row>
    <row r="322" spans="1:9" x14ac:dyDescent="0.25">
      <c r="A322">
        <v>321</v>
      </c>
      <c r="B322">
        <v>41.061978000000003</v>
      </c>
      <c r="C322">
        <v>6.9073950000000002</v>
      </c>
      <c r="H322">
        <v>29.920677000000005</v>
      </c>
      <c r="I322">
        <v>4.5864580000000004</v>
      </c>
    </row>
    <row r="323" spans="1:9" x14ac:dyDescent="0.25">
      <c r="A323">
        <v>322</v>
      </c>
      <c r="B323">
        <v>41.058384000000004</v>
      </c>
      <c r="C323">
        <v>6.9052600000000002</v>
      </c>
      <c r="H323">
        <v>29.966145000000004</v>
      </c>
      <c r="I323">
        <v>4.5841669999999999</v>
      </c>
    </row>
    <row r="324" spans="1:9" x14ac:dyDescent="0.25">
      <c r="A324">
        <v>323</v>
      </c>
      <c r="B324">
        <v>41.079636000000001</v>
      </c>
      <c r="C324">
        <v>6.907813</v>
      </c>
      <c r="H324">
        <v>29.978436000000002</v>
      </c>
      <c r="I324">
        <v>4.5898440000000003</v>
      </c>
    </row>
    <row r="325" spans="1:9" x14ac:dyDescent="0.25">
      <c r="A325">
        <v>324</v>
      </c>
      <c r="B325">
        <v>41.089428000000005</v>
      </c>
      <c r="C325">
        <v>6.9088019999999997</v>
      </c>
      <c r="H325">
        <v>29.913645000000002</v>
      </c>
      <c r="I325">
        <v>4.6092190000000004</v>
      </c>
    </row>
    <row r="326" spans="1:9" x14ac:dyDescent="0.25">
      <c r="A326">
        <v>325</v>
      </c>
      <c r="B326">
        <v>41.086460000000002</v>
      </c>
      <c r="C326">
        <v>6.909427</v>
      </c>
      <c r="H326">
        <v>29.897863999999998</v>
      </c>
      <c r="I326">
        <v>4.6073440000000003</v>
      </c>
    </row>
    <row r="327" spans="1:9" x14ac:dyDescent="0.25">
      <c r="A327">
        <v>326</v>
      </c>
      <c r="B327">
        <v>41.121613000000004</v>
      </c>
      <c r="C327">
        <v>6.9164060000000003</v>
      </c>
      <c r="H327">
        <v>29.917760999999999</v>
      </c>
      <c r="I327">
        <v>4.595885</v>
      </c>
    </row>
    <row r="328" spans="1:9" x14ac:dyDescent="0.25">
      <c r="A328">
        <v>327</v>
      </c>
      <c r="B328">
        <v>41.097084000000002</v>
      </c>
      <c r="C328">
        <v>6.925052</v>
      </c>
      <c r="H328">
        <v>29.877239000000003</v>
      </c>
      <c r="I328">
        <v>4.5984369999999997</v>
      </c>
    </row>
    <row r="329" spans="1:9" x14ac:dyDescent="0.25">
      <c r="A329">
        <v>328</v>
      </c>
      <c r="B329">
        <v>41.054634</v>
      </c>
      <c r="C329">
        <v>6.9298960000000003</v>
      </c>
      <c r="H329">
        <v>29.887032000000005</v>
      </c>
      <c r="I329">
        <v>4.6156769999999998</v>
      </c>
    </row>
    <row r="330" spans="1:9" x14ac:dyDescent="0.25">
      <c r="A330">
        <v>329</v>
      </c>
      <c r="B330">
        <v>41.120106</v>
      </c>
      <c r="C330">
        <v>6.9521870000000003</v>
      </c>
      <c r="H330">
        <v>29.930052000000003</v>
      </c>
      <c r="I330">
        <v>4.6136460000000001</v>
      </c>
    </row>
    <row r="331" spans="1:9" x14ac:dyDescent="0.25">
      <c r="A331">
        <v>330</v>
      </c>
      <c r="B331">
        <v>41.081303000000005</v>
      </c>
      <c r="C331">
        <v>6.9127080000000003</v>
      </c>
      <c r="H331">
        <v>29.930052000000003</v>
      </c>
      <c r="I331">
        <v>4.6136460000000001</v>
      </c>
    </row>
    <row r="332" spans="1:9" x14ac:dyDescent="0.25">
      <c r="A332">
        <v>331</v>
      </c>
    </row>
    <row r="333" spans="1:9" x14ac:dyDescent="0.25">
      <c r="A333">
        <v>332</v>
      </c>
      <c r="D333">
        <v>52.870419000000005</v>
      </c>
      <c r="E333">
        <v>5.4236459999999997</v>
      </c>
    </row>
    <row r="334" spans="1:9" x14ac:dyDescent="0.25">
      <c r="A334">
        <v>333</v>
      </c>
      <c r="D334">
        <v>52.826039000000002</v>
      </c>
      <c r="E334">
        <v>5.4444790000000003</v>
      </c>
      <c r="F334">
        <v>42.592919000000002</v>
      </c>
      <c r="G334">
        <v>7.7317710000000002</v>
      </c>
    </row>
    <row r="335" spans="1:9" x14ac:dyDescent="0.25">
      <c r="A335">
        <v>334</v>
      </c>
      <c r="D335">
        <v>52.859741000000007</v>
      </c>
      <c r="E335">
        <v>5.4053120000000003</v>
      </c>
      <c r="F335">
        <v>42.670677000000005</v>
      </c>
      <c r="G335">
        <v>7.7222920000000004</v>
      </c>
    </row>
    <row r="336" spans="1:9" x14ac:dyDescent="0.25">
      <c r="A336">
        <v>335</v>
      </c>
      <c r="D336">
        <v>52.827294000000002</v>
      </c>
      <c r="E336">
        <v>5.4018750000000004</v>
      </c>
      <c r="F336">
        <v>42.660053000000005</v>
      </c>
      <c r="G336">
        <v>7.7370830000000002</v>
      </c>
    </row>
    <row r="337" spans="1:9" x14ac:dyDescent="0.25">
      <c r="A337">
        <v>336</v>
      </c>
      <c r="D337">
        <v>52.862866000000004</v>
      </c>
      <c r="E337">
        <v>5.4340109999999999</v>
      </c>
      <c r="F337">
        <v>42.617760000000004</v>
      </c>
      <c r="G337">
        <v>7.7311969999999999</v>
      </c>
    </row>
    <row r="338" spans="1:9" x14ac:dyDescent="0.25">
      <c r="A338">
        <v>337</v>
      </c>
      <c r="D338">
        <v>52.894634000000003</v>
      </c>
      <c r="E338">
        <v>5.3972389999999999</v>
      </c>
      <c r="F338">
        <v>42.614533000000002</v>
      </c>
      <c r="G338">
        <v>7.7165100000000004</v>
      </c>
    </row>
    <row r="339" spans="1:9" x14ac:dyDescent="0.25">
      <c r="A339">
        <v>338</v>
      </c>
      <c r="D339">
        <v>52.874741</v>
      </c>
      <c r="E339">
        <v>5.4163019999999999</v>
      </c>
      <c r="F339">
        <v>42.618439000000002</v>
      </c>
      <c r="G339">
        <v>7.7242179999999996</v>
      </c>
    </row>
    <row r="340" spans="1:9" x14ac:dyDescent="0.25">
      <c r="A340">
        <v>339</v>
      </c>
      <c r="D340">
        <v>52.863175000000005</v>
      </c>
      <c r="E340">
        <v>5.4515099999999999</v>
      </c>
      <c r="F340">
        <v>42.629063000000002</v>
      </c>
      <c r="G340">
        <v>7.7271869999999998</v>
      </c>
    </row>
    <row r="341" spans="1:9" x14ac:dyDescent="0.25">
      <c r="A341">
        <v>340</v>
      </c>
      <c r="D341">
        <v>52.842289000000001</v>
      </c>
      <c r="E341">
        <v>5.4593749999999996</v>
      </c>
      <c r="F341">
        <v>42.641770000000001</v>
      </c>
      <c r="G341">
        <v>7.7358859999999998</v>
      </c>
    </row>
    <row r="342" spans="1:9" x14ac:dyDescent="0.25">
      <c r="A342">
        <v>341</v>
      </c>
      <c r="D342">
        <v>52.870937000000005</v>
      </c>
      <c r="E342">
        <v>5.4333330000000002</v>
      </c>
      <c r="F342">
        <v>42.629376000000001</v>
      </c>
      <c r="G342">
        <v>7.7303119999999996</v>
      </c>
    </row>
    <row r="343" spans="1:9" x14ac:dyDescent="0.25">
      <c r="A343">
        <v>342</v>
      </c>
      <c r="D343">
        <v>52.897602000000006</v>
      </c>
      <c r="E343">
        <v>5.3651039999999997</v>
      </c>
      <c r="F343">
        <v>42.610417000000005</v>
      </c>
      <c r="G343">
        <v>7.6792179999999997</v>
      </c>
    </row>
    <row r="344" spans="1:9" x14ac:dyDescent="0.25">
      <c r="A344">
        <v>343</v>
      </c>
      <c r="D344">
        <v>52.870419000000005</v>
      </c>
      <c r="E344">
        <v>5.4236459999999997</v>
      </c>
      <c r="F344">
        <v>42.664009</v>
      </c>
      <c r="G344">
        <v>7.6452080000000002</v>
      </c>
    </row>
    <row r="345" spans="1:9" x14ac:dyDescent="0.25">
      <c r="A345">
        <v>344</v>
      </c>
      <c r="D345">
        <v>52.870419000000005</v>
      </c>
      <c r="E345">
        <v>5.4236459999999997</v>
      </c>
      <c r="F345">
        <v>42.622917000000001</v>
      </c>
      <c r="G345">
        <v>7.6632809999999996</v>
      </c>
    </row>
    <row r="346" spans="1:9" x14ac:dyDescent="0.25">
      <c r="A346">
        <v>345</v>
      </c>
      <c r="F346">
        <v>42.592919000000002</v>
      </c>
      <c r="G346">
        <v>7.7317710000000002</v>
      </c>
    </row>
    <row r="347" spans="1:9" x14ac:dyDescent="0.25">
      <c r="A347">
        <v>346</v>
      </c>
      <c r="H347">
        <v>53.100937000000002</v>
      </c>
      <c r="I347">
        <v>4.1866149999999998</v>
      </c>
    </row>
    <row r="348" spans="1:9" x14ac:dyDescent="0.25">
      <c r="A348">
        <v>347</v>
      </c>
      <c r="B348">
        <v>63.820366</v>
      </c>
      <c r="C348">
        <v>6.503177</v>
      </c>
      <c r="H348">
        <v>53.111874</v>
      </c>
      <c r="I348">
        <v>4.2016660000000003</v>
      </c>
    </row>
    <row r="349" spans="1:9" x14ac:dyDescent="0.25">
      <c r="A349">
        <v>348</v>
      </c>
      <c r="B349">
        <v>63.855576000000006</v>
      </c>
      <c r="C349">
        <v>6.5276560000000003</v>
      </c>
      <c r="H349">
        <v>53.135365</v>
      </c>
      <c r="I349">
        <v>4.1794789999999997</v>
      </c>
    </row>
    <row r="350" spans="1:9" x14ac:dyDescent="0.25">
      <c r="A350">
        <v>349</v>
      </c>
      <c r="B350">
        <v>63.843178000000002</v>
      </c>
      <c r="C350">
        <v>6.4818749999999996</v>
      </c>
      <c r="H350">
        <v>53.107865000000004</v>
      </c>
      <c r="I350">
        <v>4.1753640000000001</v>
      </c>
    </row>
    <row r="351" spans="1:9" x14ac:dyDescent="0.25">
      <c r="A351">
        <v>350</v>
      </c>
      <c r="B351">
        <v>63.847241000000004</v>
      </c>
      <c r="C351">
        <v>6.4487500000000004</v>
      </c>
      <c r="H351">
        <v>53.112553000000005</v>
      </c>
      <c r="I351">
        <v>4.1625519999999998</v>
      </c>
    </row>
    <row r="352" spans="1:9" x14ac:dyDescent="0.25">
      <c r="A352">
        <v>351</v>
      </c>
      <c r="B352">
        <v>63.817238000000003</v>
      </c>
      <c r="C352">
        <v>6.4566660000000002</v>
      </c>
      <c r="H352">
        <v>53.126251000000003</v>
      </c>
      <c r="I352">
        <v>4.1963540000000004</v>
      </c>
    </row>
    <row r="353" spans="1:9" x14ac:dyDescent="0.25">
      <c r="A353">
        <v>352</v>
      </c>
      <c r="B353">
        <v>63.821926000000005</v>
      </c>
      <c r="C353">
        <v>6.472969</v>
      </c>
      <c r="H353">
        <v>53.141876000000003</v>
      </c>
      <c r="I353">
        <v>4.1692710000000002</v>
      </c>
    </row>
    <row r="354" spans="1:9" x14ac:dyDescent="0.25">
      <c r="A354">
        <v>353</v>
      </c>
      <c r="B354">
        <v>63.822083000000006</v>
      </c>
      <c r="C354">
        <v>6.4786979999999996</v>
      </c>
      <c r="H354">
        <v>53.179737000000003</v>
      </c>
      <c r="I354">
        <v>4.1676039999999999</v>
      </c>
    </row>
    <row r="355" spans="1:9" x14ac:dyDescent="0.25">
      <c r="A355">
        <v>354</v>
      </c>
      <c r="B355">
        <v>63.834896000000001</v>
      </c>
      <c r="C355">
        <v>6.4852600000000002</v>
      </c>
      <c r="H355">
        <v>53.143700000000003</v>
      </c>
      <c r="I355">
        <v>4.1775000000000002</v>
      </c>
    </row>
    <row r="356" spans="1:9" x14ac:dyDescent="0.25">
      <c r="A356">
        <v>355</v>
      </c>
      <c r="B356">
        <v>63.839848000000003</v>
      </c>
      <c r="C356">
        <v>6.5041140000000004</v>
      </c>
      <c r="H356">
        <v>53.130207000000006</v>
      </c>
      <c r="I356">
        <v>4.1899480000000002</v>
      </c>
    </row>
    <row r="357" spans="1:9" x14ac:dyDescent="0.25">
      <c r="A357">
        <v>356</v>
      </c>
      <c r="B357">
        <v>63.884319000000005</v>
      </c>
      <c r="C357">
        <v>6.5319789999999998</v>
      </c>
      <c r="H357">
        <v>53.100937000000002</v>
      </c>
      <c r="I357">
        <v>4.1866149999999998</v>
      </c>
    </row>
    <row r="358" spans="1:9" x14ac:dyDescent="0.25">
      <c r="A358">
        <v>357</v>
      </c>
      <c r="B358">
        <v>63.815262000000004</v>
      </c>
      <c r="C358">
        <v>6.5563019999999996</v>
      </c>
      <c r="H358">
        <v>53.100937000000002</v>
      </c>
      <c r="I358">
        <v>4.1866149999999998</v>
      </c>
    </row>
    <row r="359" spans="1:9" x14ac:dyDescent="0.25">
      <c r="A359">
        <v>358</v>
      </c>
      <c r="B359">
        <v>63.820366</v>
      </c>
      <c r="C359">
        <v>6.503177</v>
      </c>
      <c r="H359">
        <v>53.100937000000002</v>
      </c>
      <c r="I359">
        <v>4.1866149999999998</v>
      </c>
    </row>
    <row r="360" spans="1:9" x14ac:dyDescent="0.25">
      <c r="A360">
        <v>359</v>
      </c>
    </row>
    <row r="361" spans="1:9" x14ac:dyDescent="0.25">
      <c r="A361">
        <v>360</v>
      </c>
      <c r="D361">
        <v>74.314321000000007</v>
      </c>
      <c r="E361">
        <v>5.6878929999999999</v>
      </c>
    </row>
    <row r="362" spans="1:9" x14ac:dyDescent="0.25">
      <c r="A362">
        <v>361</v>
      </c>
      <c r="D362">
        <v>74.329578000000012</v>
      </c>
      <c r="E362">
        <v>5.7014490000000002</v>
      </c>
      <c r="F362">
        <v>65.453751000000011</v>
      </c>
      <c r="G362">
        <v>7.4092190000000002</v>
      </c>
    </row>
    <row r="363" spans="1:9" x14ac:dyDescent="0.25">
      <c r="A363">
        <v>362</v>
      </c>
      <c r="D363">
        <v>74.305816000000007</v>
      </c>
      <c r="E363">
        <v>5.7099539999999998</v>
      </c>
      <c r="F363">
        <v>65.432816000000003</v>
      </c>
      <c r="G363">
        <v>7.372865</v>
      </c>
    </row>
    <row r="364" spans="1:9" x14ac:dyDescent="0.25">
      <c r="A364">
        <v>363</v>
      </c>
      <c r="D364">
        <v>74.300404</v>
      </c>
      <c r="E364">
        <v>5.6891299999999996</v>
      </c>
      <c r="F364">
        <v>65.430470000000014</v>
      </c>
      <c r="G364">
        <v>7.3745310000000002</v>
      </c>
    </row>
    <row r="365" spans="1:9" x14ac:dyDescent="0.25">
      <c r="A365">
        <v>364</v>
      </c>
      <c r="D365">
        <v>74.306795000000008</v>
      </c>
      <c r="E365">
        <v>5.6930480000000001</v>
      </c>
      <c r="F365">
        <v>65.444531000000012</v>
      </c>
      <c r="G365">
        <v>7.3940099999999997</v>
      </c>
    </row>
    <row r="366" spans="1:9" x14ac:dyDescent="0.25">
      <c r="A366">
        <v>365</v>
      </c>
      <c r="D366">
        <v>74.274787000000003</v>
      </c>
      <c r="E366">
        <v>5.6915529999999999</v>
      </c>
      <c r="F366">
        <v>65.422917000000012</v>
      </c>
      <c r="G366">
        <v>7.3923959999999997</v>
      </c>
    </row>
    <row r="367" spans="1:9" x14ac:dyDescent="0.25">
      <c r="A367">
        <v>366</v>
      </c>
      <c r="D367">
        <v>74.292003000000008</v>
      </c>
      <c r="E367">
        <v>5.6695960000000003</v>
      </c>
      <c r="F367">
        <v>65.350468000000006</v>
      </c>
      <c r="G367">
        <v>7.387448</v>
      </c>
    </row>
    <row r="368" spans="1:9" x14ac:dyDescent="0.25">
      <c r="A368">
        <v>367</v>
      </c>
      <c r="D368">
        <v>74.270457000000007</v>
      </c>
      <c r="E368">
        <v>5.6788740000000004</v>
      </c>
      <c r="F368">
        <v>65.361874</v>
      </c>
      <c r="G368">
        <v>7.3666669999999996</v>
      </c>
    </row>
    <row r="369" spans="1:9" x14ac:dyDescent="0.25">
      <c r="A369">
        <v>368</v>
      </c>
      <c r="D369">
        <v>74.24551000000001</v>
      </c>
      <c r="E369">
        <v>5.6643379999999999</v>
      </c>
      <c r="F369">
        <v>65.390160000000009</v>
      </c>
      <c r="G369">
        <v>7.372344</v>
      </c>
    </row>
    <row r="370" spans="1:9" x14ac:dyDescent="0.25">
      <c r="A370">
        <v>369</v>
      </c>
      <c r="D370">
        <v>74.217161000000004</v>
      </c>
      <c r="E370">
        <v>5.6195979999999999</v>
      </c>
      <c r="F370">
        <v>65.454113000000007</v>
      </c>
      <c r="G370">
        <v>7.372865</v>
      </c>
    </row>
    <row r="371" spans="1:9" x14ac:dyDescent="0.25">
      <c r="A371">
        <v>370</v>
      </c>
      <c r="D371">
        <v>74.177576000000002</v>
      </c>
      <c r="E371">
        <v>5.5050679999999996</v>
      </c>
      <c r="F371">
        <v>65.389530000000008</v>
      </c>
      <c r="G371">
        <v>7.3741139999999996</v>
      </c>
    </row>
    <row r="372" spans="1:9" x14ac:dyDescent="0.25">
      <c r="A372">
        <v>371</v>
      </c>
      <c r="D372">
        <v>74.19113200000001</v>
      </c>
      <c r="E372">
        <v>5.3993520000000004</v>
      </c>
      <c r="F372">
        <v>65.453751000000011</v>
      </c>
      <c r="G372">
        <v>7.4092190000000002</v>
      </c>
    </row>
    <row r="373" spans="1:9" x14ac:dyDescent="0.25">
      <c r="A373">
        <v>372</v>
      </c>
      <c r="F373">
        <v>65.453751000000011</v>
      </c>
      <c r="G373">
        <v>7.4092190000000002</v>
      </c>
      <c r="H373">
        <v>74.440139000000002</v>
      </c>
      <c r="I373">
        <v>4.3214709999999998</v>
      </c>
    </row>
    <row r="374" spans="1:9" x14ac:dyDescent="0.25">
      <c r="A374">
        <v>373</v>
      </c>
      <c r="H374">
        <v>74.463952000000006</v>
      </c>
      <c r="I374">
        <v>4.2510620000000001</v>
      </c>
    </row>
    <row r="375" spans="1:9" x14ac:dyDescent="0.25">
      <c r="A375">
        <v>374</v>
      </c>
      <c r="B375">
        <v>84.638618000000008</v>
      </c>
      <c r="C375">
        <v>6.6788720000000001</v>
      </c>
      <c r="H375">
        <v>74.466374000000002</v>
      </c>
      <c r="I375">
        <v>4.2211160000000003</v>
      </c>
    </row>
    <row r="376" spans="1:9" x14ac:dyDescent="0.25">
      <c r="A376">
        <v>375</v>
      </c>
      <c r="B376">
        <v>84.60882500000001</v>
      </c>
      <c r="C376">
        <v>6.7342810000000002</v>
      </c>
      <c r="H376">
        <v>74.497456000000014</v>
      </c>
      <c r="I376">
        <v>4.1859630000000001</v>
      </c>
    </row>
    <row r="377" spans="1:9" x14ac:dyDescent="0.25">
      <c r="A377">
        <v>376</v>
      </c>
      <c r="B377">
        <v>84.625577000000007</v>
      </c>
      <c r="C377">
        <v>6.6849020000000001</v>
      </c>
      <c r="H377">
        <v>74.500445000000013</v>
      </c>
      <c r="I377">
        <v>4.1593669999999996</v>
      </c>
    </row>
    <row r="378" spans="1:9" x14ac:dyDescent="0.25">
      <c r="A378">
        <v>377</v>
      </c>
      <c r="B378">
        <v>84.600991000000008</v>
      </c>
      <c r="C378">
        <v>6.675573</v>
      </c>
      <c r="H378">
        <v>74.517300000000006</v>
      </c>
      <c r="I378">
        <v>4.1274090000000001</v>
      </c>
    </row>
    <row r="379" spans="1:9" x14ac:dyDescent="0.25">
      <c r="A379">
        <v>378</v>
      </c>
      <c r="B379">
        <v>84.618981000000005</v>
      </c>
      <c r="C379">
        <v>6.6744909999999997</v>
      </c>
      <c r="H379">
        <v>74.478694000000004</v>
      </c>
      <c r="I379">
        <v>4.1233380000000004</v>
      </c>
    </row>
    <row r="380" spans="1:9" x14ac:dyDescent="0.25">
      <c r="A380">
        <v>379</v>
      </c>
      <c r="B380">
        <v>84.59279500000001</v>
      </c>
      <c r="C380">
        <v>6.6575319999999998</v>
      </c>
      <c r="H380">
        <v>74.502300000000005</v>
      </c>
      <c r="I380">
        <v>4.1337489999999999</v>
      </c>
    </row>
    <row r="381" spans="1:9" x14ac:dyDescent="0.25">
      <c r="A381">
        <v>380</v>
      </c>
      <c r="B381">
        <v>84.584961000000007</v>
      </c>
      <c r="C381">
        <v>6.6710880000000001</v>
      </c>
      <c r="H381">
        <v>74.496115000000003</v>
      </c>
      <c r="I381">
        <v>4.1580779999999997</v>
      </c>
    </row>
    <row r="382" spans="1:9" x14ac:dyDescent="0.25">
      <c r="A382">
        <v>381</v>
      </c>
      <c r="B382">
        <v>84.58748700000001</v>
      </c>
      <c r="C382">
        <v>6.6935099999999998</v>
      </c>
      <c r="H382">
        <v>74.479827</v>
      </c>
      <c r="I382">
        <v>4.1523570000000003</v>
      </c>
    </row>
    <row r="383" spans="1:9" x14ac:dyDescent="0.25">
      <c r="A383">
        <v>382</v>
      </c>
      <c r="B383">
        <v>84.624496000000008</v>
      </c>
      <c r="C383">
        <v>6.6917059999999999</v>
      </c>
      <c r="H383">
        <v>74.509826000000004</v>
      </c>
      <c r="I383">
        <v>4.131894</v>
      </c>
    </row>
    <row r="384" spans="1:9" x14ac:dyDescent="0.25">
      <c r="A384">
        <v>383</v>
      </c>
      <c r="B384">
        <v>84.637330000000006</v>
      </c>
      <c r="C384">
        <v>6.7003659999999998</v>
      </c>
    </row>
    <row r="385" spans="1:9" x14ac:dyDescent="0.25">
      <c r="A385">
        <v>384</v>
      </c>
      <c r="B385">
        <v>84.640370000000004</v>
      </c>
      <c r="C385">
        <v>6.6767580000000004</v>
      </c>
    </row>
    <row r="386" spans="1:9" x14ac:dyDescent="0.25">
      <c r="A386">
        <v>385</v>
      </c>
      <c r="B386">
        <v>84.638618000000008</v>
      </c>
      <c r="C386">
        <v>6.6788720000000001</v>
      </c>
    </row>
    <row r="387" spans="1:9" x14ac:dyDescent="0.25">
      <c r="A387">
        <v>386</v>
      </c>
      <c r="D387">
        <v>94.649427000000003</v>
      </c>
      <c r="E387">
        <v>5.0429279999999999</v>
      </c>
    </row>
    <row r="388" spans="1:9" x14ac:dyDescent="0.25">
      <c r="A388">
        <v>387</v>
      </c>
      <c r="D388">
        <v>94.701435000000004</v>
      </c>
      <c r="E388">
        <v>4.9854560000000001</v>
      </c>
    </row>
    <row r="389" spans="1:9" x14ac:dyDescent="0.25">
      <c r="A389">
        <v>388</v>
      </c>
      <c r="D389">
        <v>94.678653000000011</v>
      </c>
      <c r="E389">
        <v>4.9760239999999998</v>
      </c>
      <c r="F389">
        <v>86.356569000000007</v>
      </c>
      <c r="G389">
        <v>8.1169399999999996</v>
      </c>
    </row>
    <row r="390" spans="1:9" x14ac:dyDescent="0.25">
      <c r="A390">
        <v>389</v>
      </c>
      <c r="D390">
        <v>94.647779000000014</v>
      </c>
      <c r="E390">
        <v>4.9907659999999998</v>
      </c>
      <c r="F390">
        <v>86.310384000000013</v>
      </c>
      <c r="G390">
        <v>8.1002910000000004</v>
      </c>
    </row>
    <row r="391" spans="1:9" x14ac:dyDescent="0.25">
      <c r="A391">
        <v>390</v>
      </c>
      <c r="D391">
        <v>94.652984000000004</v>
      </c>
      <c r="E391">
        <v>4.9966929999999996</v>
      </c>
      <c r="F391">
        <v>86.318477000000001</v>
      </c>
      <c r="G391">
        <v>8.0782299999999996</v>
      </c>
    </row>
    <row r="392" spans="1:9" x14ac:dyDescent="0.25">
      <c r="A392">
        <v>391</v>
      </c>
      <c r="D392">
        <v>94.65844700000001</v>
      </c>
      <c r="E392">
        <v>4.9887560000000004</v>
      </c>
      <c r="F392">
        <v>86.340951000000004</v>
      </c>
      <c r="G392">
        <v>8.0893119999999996</v>
      </c>
    </row>
    <row r="393" spans="1:9" x14ac:dyDescent="0.25">
      <c r="A393">
        <v>392</v>
      </c>
      <c r="D393">
        <v>94.66396300000001</v>
      </c>
      <c r="E393">
        <v>5.0073629999999998</v>
      </c>
      <c r="F393">
        <v>86.271624000000003</v>
      </c>
      <c r="G393">
        <v>8.0857039999999998</v>
      </c>
    </row>
    <row r="394" spans="1:9" x14ac:dyDescent="0.25">
      <c r="A394">
        <v>393</v>
      </c>
      <c r="D394">
        <v>94.655767000000012</v>
      </c>
      <c r="E394">
        <v>5.021795</v>
      </c>
      <c r="F394">
        <v>86.29853</v>
      </c>
      <c r="G394">
        <v>8.1048270000000002</v>
      </c>
    </row>
    <row r="395" spans="1:9" x14ac:dyDescent="0.25">
      <c r="A395">
        <v>394</v>
      </c>
      <c r="D395">
        <v>94.649427000000003</v>
      </c>
      <c r="E395">
        <v>5.0429279999999999</v>
      </c>
      <c r="F395">
        <v>86.292964000000012</v>
      </c>
      <c r="G395">
        <v>8.0620460000000005</v>
      </c>
    </row>
    <row r="396" spans="1:9" x14ac:dyDescent="0.25">
      <c r="A396">
        <v>395</v>
      </c>
      <c r="F396">
        <v>86.298273000000009</v>
      </c>
      <c r="G396">
        <v>8.0990540000000006</v>
      </c>
    </row>
    <row r="397" spans="1:9" x14ac:dyDescent="0.25">
      <c r="A397">
        <v>396</v>
      </c>
      <c r="F397">
        <v>86.354094000000003</v>
      </c>
      <c r="G397">
        <v>8.1397220000000008</v>
      </c>
      <c r="H397">
        <v>94.789472000000004</v>
      </c>
      <c r="I397">
        <v>4.8106720000000003</v>
      </c>
    </row>
    <row r="398" spans="1:9" x14ac:dyDescent="0.25">
      <c r="A398">
        <v>397</v>
      </c>
      <c r="F398">
        <v>86.354094000000003</v>
      </c>
      <c r="G398">
        <v>8.1397220000000008</v>
      </c>
      <c r="H398">
        <v>94.777050000000003</v>
      </c>
      <c r="I398">
        <v>4.814692</v>
      </c>
    </row>
    <row r="399" spans="1:9" x14ac:dyDescent="0.25">
      <c r="A399">
        <v>398</v>
      </c>
      <c r="H399">
        <v>94.80503800000001</v>
      </c>
      <c r="I399">
        <v>4.8205169999999997</v>
      </c>
    </row>
    <row r="400" spans="1:9" x14ac:dyDescent="0.25">
      <c r="A400">
        <v>399</v>
      </c>
      <c r="H400">
        <v>94.815397000000004</v>
      </c>
      <c r="I400">
        <v>4.8268570000000004</v>
      </c>
    </row>
    <row r="401" spans="1:9" x14ac:dyDescent="0.25">
      <c r="A401">
        <v>400</v>
      </c>
      <c r="B401">
        <v>110.54456300000001</v>
      </c>
      <c r="C401">
        <v>7.907724</v>
      </c>
      <c r="H401">
        <v>94.82446800000001</v>
      </c>
      <c r="I401">
        <v>4.8526290000000003</v>
      </c>
    </row>
    <row r="402" spans="1:9" x14ac:dyDescent="0.25">
      <c r="A402">
        <v>401</v>
      </c>
      <c r="B402">
        <v>110.596</v>
      </c>
      <c r="C402">
        <v>7.8786019999999999</v>
      </c>
      <c r="H402">
        <v>94.773801000000006</v>
      </c>
      <c r="I402">
        <v>4.8339179999999997</v>
      </c>
    </row>
    <row r="403" spans="1:9" x14ac:dyDescent="0.25">
      <c r="A403">
        <v>402</v>
      </c>
      <c r="B403">
        <v>110.595279</v>
      </c>
      <c r="C403">
        <v>7.8873129999999998</v>
      </c>
      <c r="H403">
        <v>94.771741000000006</v>
      </c>
      <c r="I403">
        <v>4.8153110000000003</v>
      </c>
    </row>
    <row r="404" spans="1:9" x14ac:dyDescent="0.25">
      <c r="A404">
        <v>403</v>
      </c>
      <c r="B404">
        <v>110.557807</v>
      </c>
      <c r="C404">
        <v>7.8886529999999997</v>
      </c>
      <c r="H404">
        <v>94.789472000000004</v>
      </c>
      <c r="I404">
        <v>4.8106720000000003</v>
      </c>
    </row>
    <row r="405" spans="1:9" x14ac:dyDescent="0.25">
      <c r="A405">
        <v>404</v>
      </c>
      <c r="B405">
        <v>110.551109</v>
      </c>
      <c r="C405">
        <v>7.8705610000000004</v>
      </c>
      <c r="H405">
        <v>94.789472000000004</v>
      </c>
      <c r="I405">
        <v>4.8106720000000003</v>
      </c>
    </row>
    <row r="406" spans="1:9" x14ac:dyDescent="0.25">
      <c r="A406">
        <v>405</v>
      </c>
      <c r="B406">
        <v>110.57218900000001</v>
      </c>
      <c r="C406">
        <v>7.8799419999999998</v>
      </c>
    </row>
    <row r="407" spans="1:9" x14ac:dyDescent="0.25">
      <c r="A407">
        <v>406</v>
      </c>
      <c r="B407">
        <v>110.60692900000001</v>
      </c>
      <c r="C407">
        <v>7.883807</v>
      </c>
    </row>
    <row r="408" spans="1:9" x14ac:dyDescent="0.25">
      <c r="A408">
        <v>407</v>
      </c>
      <c r="B408">
        <v>110.61919700000001</v>
      </c>
      <c r="C408">
        <v>7.8691180000000003</v>
      </c>
    </row>
    <row r="409" spans="1:9" x14ac:dyDescent="0.25">
      <c r="A409">
        <v>408</v>
      </c>
      <c r="B409">
        <v>110.63657000000001</v>
      </c>
      <c r="C409">
        <v>7.8691690000000003</v>
      </c>
    </row>
    <row r="410" spans="1:9" x14ac:dyDescent="0.25">
      <c r="A410">
        <v>409</v>
      </c>
      <c r="B410">
        <v>110.54456300000001</v>
      </c>
      <c r="C410">
        <v>7.907724</v>
      </c>
      <c r="D410">
        <v>119.16482500000001</v>
      </c>
      <c r="E410">
        <v>5.5122330000000002</v>
      </c>
    </row>
    <row r="411" spans="1:9" x14ac:dyDescent="0.25">
      <c r="A411">
        <v>410</v>
      </c>
      <c r="D411">
        <v>119.24667700000001</v>
      </c>
      <c r="E411">
        <v>5.5700649999999996</v>
      </c>
    </row>
    <row r="412" spans="1:9" x14ac:dyDescent="0.25">
      <c r="A412">
        <v>411</v>
      </c>
      <c r="D412">
        <v>119.197711</v>
      </c>
      <c r="E412">
        <v>5.5342419999999999</v>
      </c>
    </row>
    <row r="413" spans="1:9" x14ac:dyDescent="0.25">
      <c r="A413">
        <v>412</v>
      </c>
      <c r="D413">
        <v>119.18766000000001</v>
      </c>
      <c r="E413">
        <v>5.5254789999999998</v>
      </c>
    </row>
    <row r="414" spans="1:9" x14ac:dyDescent="0.25">
      <c r="A414">
        <v>413</v>
      </c>
      <c r="D414">
        <v>119.20204100000001</v>
      </c>
      <c r="E414">
        <v>5.5347059999999999</v>
      </c>
      <c r="F414">
        <v>113.50724000000001</v>
      </c>
      <c r="G414">
        <v>8.5114029999999996</v>
      </c>
    </row>
    <row r="415" spans="1:9" x14ac:dyDescent="0.25">
      <c r="A415">
        <v>414</v>
      </c>
      <c r="D415">
        <v>119.19693700000001</v>
      </c>
      <c r="E415">
        <v>5.5310459999999999</v>
      </c>
      <c r="F415">
        <v>113.494045</v>
      </c>
      <c r="G415">
        <v>8.50563</v>
      </c>
    </row>
    <row r="416" spans="1:9" x14ac:dyDescent="0.25">
      <c r="A416">
        <v>415</v>
      </c>
      <c r="D416">
        <v>119.24879000000001</v>
      </c>
      <c r="E416">
        <v>5.4816669999999998</v>
      </c>
      <c r="F416">
        <v>113.502807</v>
      </c>
      <c r="G416">
        <v>8.4865589999999997</v>
      </c>
    </row>
    <row r="417" spans="1:9" x14ac:dyDescent="0.25">
      <c r="A417">
        <v>416</v>
      </c>
      <c r="D417">
        <v>119.16482500000001</v>
      </c>
      <c r="E417">
        <v>5.5122330000000002</v>
      </c>
      <c r="F417">
        <v>113.48517900000002</v>
      </c>
      <c r="G417">
        <v>8.4842910000000007</v>
      </c>
      <c r="H417">
        <v>118.25348200000001</v>
      </c>
      <c r="I417">
        <v>4.2633809999999999</v>
      </c>
    </row>
    <row r="418" spans="1:9" x14ac:dyDescent="0.25">
      <c r="A418">
        <v>417</v>
      </c>
      <c r="F418">
        <v>113.492034</v>
      </c>
      <c r="G418">
        <v>8.5024339999999992</v>
      </c>
      <c r="H418">
        <v>118.26193600000001</v>
      </c>
      <c r="I418">
        <v>4.2603400000000002</v>
      </c>
    </row>
    <row r="419" spans="1:9" x14ac:dyDescent="0.25">
      <c r="A419">
        <v>418</v>
      </c>
      <c r="F419">
        <v>113.451831</v>
      </c>
      <c r="G419">
        <v>8.4362010000000005</v>
      </c>
      <c r="H419">
        <v>118.30193700000001</v>
      </c>
      <c r="I419">
        <v>4.2062200000000001</v>
      </c>
    </row>
    <row r="420" spans="1:9" x14ac:dyDescent="0.25">
      <c r="A420">
        <v>419</v>
      </c>
      <c r="F420">
        <v>113.45920100000001</v>
      </c>
      <c r="G420">
        <v>8.4390879999999999</v>
      </c>
      <c r="H420">
        <v>118.286575</v>
      </c>
      <c r="I420">
        <v>4.1843139999999996</v>
      </c>
    </row>
    <row r="421" spans="1:9" x14ac:dyDescent="0.25">
      <c r="A421">
        <v>420</v>
      </c>
      <c r="F421">
        <v>113.48347800000001</v>
      </c>
      <c r="G421">
        <v>8.3997080000000004</v>
      </c>
      <c r="H421">
        <v>118.277298</v>
      </c>
      <c r="I421">
        <v>4.2477640000000001</v>
      </c>
    </row>
    <row r="422" spans="1:9" x14ac:dyDescent="0.25">
      <c r="A422">
        <v>421</v>
      </c>
      <c r="F422">
        <v>113.507755</v>
      </c>
      <c r="G422">
        <v>8.4810960000000009</v>
      </c>
      <c r="H422">
        <v>118.291729</v>
      </c>
      <c r="I422">
        <v>4.2635880000000004</v>
      </c>
    </row>
    <row r="423" spans="1:9" x14ac:dyDescent="0.25">
      <c r="A423">
        <v>422</v>
      </c>
      <c r="H423">
        <v>118.30657100000001</v>
      </c>
      <c r="I423">
        <v>4.2601339999999999</v>
      </c>
    </row>
    <row r="424" spans="1:9" x14ac:dyDescent="0.25">
      <c r="A424">
        <v>423</v>
      </c>
      <c r="H424">
        <v>118.331367</v>
      </c>
      <c r="I424">
        <v>4.1736959999999996</v>
      </c>
    </row>
    <row r="425" spans="1:9" x14ac:dyDescent="0.25">
      <c r="A425">
        <v>424</v>
      </c>
      <c r="B425">
        <v>136.24047000000002</v>
      </c>
      <c r="C425">
        <v>7.5413509999999997</v>
      </c>
      <c r="H425">
        <v>118.25348200000001</v>
      </c>
      <c r="I425">
        <v>4.2633809999999999</v>
      </c>
    </row>
    <row r="426" spans="1:9" x14ac:dyDescent="0.25">
      <c r="A426">
        <v>425</v>
      </c>
      <c r="B426">
        <v>136.24047000000002</v>
      </c>
      <c r="C426">
        <v>7.5413509999999997</v>
      </c>
    </row>
    <row r="427" spans="1:9" x14ac:dyDescent="0.25">
      <c r="A427">
        <v>426</v>
      </c>
      <c r="B427">
        <v>136.24047000000002</v>
      </c>
      <c r="C427">
        <v>7.5413509999999997</v>
      </c>
    </row>
    <row r="428" spans="1:9" x14ac:dyDescent="0.25">
      <c r="A428">
        <v>427</v>
      </c>
      <c r="B428">
        <v>136.24047000000002</v>
      </c>
      <c r="C428">
        <v>7.5413509999999997</v>
      </c>
    </row>
    <row r="429" spans="1:9" x14ac:dyDescent="0.25">
      <c r="A429">
        <v>428</v>
      </c>
      <c r="B429">
        <v>136.24047000000002</v>
      </c>
      <c r="C429">
        <v>7.5413509999999997</v>
      </c>
    </row>
    <row r="430" spans="1:9" x14ac:dyDescent="0.25">
      <c r="A430">
        <v>429</v>
      </c>
      <c r="B430">
        <v>136.24047000000002</v>
      </c>
      <c r="C430">
        <v>7.5413509999999997</v>
      </c>
    </row>
    <row r="431" spans="1:9" x14ac:dyDescent="0.25">
      <c r="A431">
        <v>430</v>
      </c>
      <c r="B431">
        <v>136.24047000000002</v>
      </c>
      <c r="C431">
        <v>7.5413509999999997</v>
      </c>
    </row>
    <row r="432" spans="1:9" x14ac:dyDescent="0.25">
      <c r="A432">
        <v>431</v>
      </c>
      <c r="B432">
        <v>136.24047000000002</v>
      </c>
      <c r="C432">
        <v>7.5413509999999997</v>
      </c>
    </row>
    <row r="433" spans="1:9" x14ac:dyDescent="0.25">
      <c r="A433">
        <v>432</v>
      </c>
      <c r="B433">
        <v>136.24047000000002</v>
      </c>
      <c r="C433">
        <v>7.5413509999999997</v>
      </c>
      <c r="D433">
        <v>154.371241</v>
      </c>
      <c r="E433">
        <v>7.8166849999999997</v>
      </c>
    </row>
    <row r="434" spans="1:9" x14ac:dyDescent="0.25">
      <c r="A434">
        <v>433</v>
      </c>
      <c r="B434">
        <v>136.24427700000001</v>
      </c>
      <c r="C434">
        <v>7.5798550000000002</v>
      </c>
      <c r="D434">
        <v>154.410729</v>
      </c>
      <c r="E434">
        <v>7.8802529999999997</v>
      </c>
    </row>
    <row r="435" spans="1:9" x14ac:dyDescent="0.25">
      <c r="A435">
        <v>434</v>
      </c>
      <c r="D435">
        <v>154.338233</v>
      </c>
      <c r="E435">
        <v>7.8656110000000004</v>
      </c>
    </row>
    <row r="436" spans="1:9" x14ac:dyDescent="0.25">
      <c r="A436">
        <v>435</v>
      </c>
      <c r="D436">
        <v>154.364609</v>
      </c>
      <c r="E436">
        <v>7.8234709999999996</v>
      </c>
    </row>
    <row r="437" spans="1:9" x14ac:dyDescent="0.25">
      <c r="A437">
        <v>436</v>
      </c>
      <c r="D437">
        <v>154.40608600000002</v>
      </c>
      <c r="E437">
        <v>7.8555599999999997</v>
      </c>
      <c r="F437">
        <v>150.85300599999999</v>
      </c>
      <c r="G437">
        <v>9.9488699999999994</v>
      </c>
    </row>
    <row r="438" spans="1:9" x14ac:dyDescent="0.25">
      <c r="A438">
        <v>437</v>
      </c>
      <c r="D438">
        <v>154.46572600000002</v>
      </c>
      <c r="E438">
        <v>7.821072</v>
      </c>
      <c r="F438">
        <v>150.84101699999999</v>
      </c>
      <c r="G438">
        <v>9.9432569999999991</v>
      </c>
    </row>
    <row r="439" spans="1:9" x14ac:dyDescent="0.25">
      <c r="A439">
        <v>438</v>
      </c>
      <c r="D439">
        <v>154.371241</v>
      </c>
      <c r="E439">
        <v>7.8166849999999997</v>
      </c>
      <c r="F439">
        <v>150.84101699999999</v>
      </c>
      <c r="G439">
        <v>9.9432569999999991</v>
      </c>
    </row>
    <row r="440" spans="1:9" x14ac:dyDescent="0.25">
      <c r="A440">
        <v>439</v>
      </c>
      <c r="F440">
        <v>150.84101699999999</v>
      </c>
      <c r="G440">
        <v>9.9432569999999991</v>
      </c>
      <c r="H440">
        <v>153.25895199999999</v>
      </c>
      <c r="I440">
        <v>6.7923499999999999</v>
      </c>
    </row>
    <row r="441" spans="1:9" x14ac:dyDescent="0.25">
      <c r="A441">
        <v>440</v>
      </c>
      <c r="F441">
        <v>150.84101699999999</v>
      </c>
      <c r="G441">
        <v>9.9432569999999991</v>
      </c>
      <c r="H441">
        <v>153.25895199999999</v>
      </c>
      <c r="I441">
        <v>6.7923499999999999</v>
      </c>
    </row>
    <row r="442" spans="1:9" x14ac:dyDescent="0.25">
      <c r="A442">
        <v>441</v>
      </c>
      <c r="F442">
        <v>150.84101699999999</v>
      </c>
      <c r="G442">
        <v>9.9432569999999991</v>
      </c>
      <c r="H442">
        <v>153.25895199999999</v>
      </c>
      <c r="I442">
        <v>6.7923499999999999</v>
      </c>
    </row>
    <row r="443" spans="1:9" x14ac:dyDescent="0.25">
      <c r="A443">
        <v>442</v>
      </c>
      <c r="F443">
        <v>150.84101699999999</v>
      </c>
      <c r="G443">
        <v>9.9432569999999991</v>
      </c>
      <c r="H443">
        <v>153.25895199999999</v>
      </c>
      <c r="I443">
        <v>6.7923499999999999</v>
      </c>
    </row>
    <row r="444" spans="1:9" x14ac:dyDescent="0.25">
      <c r="A444">
        <v>443</v>
      </c>
      <c r="F444">
        <v>150.84101699999999</v>
      </c>
      <c r="G444">
        <v>9.9432569999999991</v>
      </c>
      <c r="H444">
        <v>153.25895199999999</v>
      </c>
      <c r="I444">
        <v>6.7923499999999999</v>
      </c>
    </row>
    <row r="445" spans="1:9" x14ac:dyDescent="0.25">
      <c r="A445">
        <v>444</v>
      </c>
      <c r="F445">
        <v>150.84101699999999</v>
      </c>
      <c r="G445">
        <v>9.9432569999999991</v>
      </c>
      <c r="H445">
        <v>153.25895199999999</v>
      </c>
      <c r="I445">
        <v>6.7923499999999999</v>
      </c>
    </row>
    <row r="446" spans="1:9" x14ac:dyDescent="0.25">
      <c r="A446">
        <v>445</v>
      </c>
      <c r="H446">
        <v>153.25895199999999</v>
      </c>
      <c r="I446">
        <v>6.7923499999999999</v>
      </c>
    </row>
    <row r="447" spans="1:9" x14ac:dyDescent="0.25">
      <c r="A447">
        <v>446</v>
      </c>
    </row>
    <row r="448" spans="1:9" x14ac:dyDescent="0.25">
      <c r="A448">
        <v>447</v>
      </c>
    </row>
    <row r="449" spans="1:9" x14ac:dyDescent="0.25">
      <c r="A449">
        <v>448</v>
      </c>
    </row>
    <row r="450" spans="1:9" x14ac:dyDescent="0.25">
      <c r="A450">
        <v>449</v>
      </c>
    </row>
    <row r="451" spans="1:9" x14ac:dyDescent="0.25">
      <c r="A451">
        <v>450</v>
      </c>
      <c r="B451">
        <v>173.647685</v>
      </c>
      <c r="C451">
        <v>11.009886</v>
      </c>
    </row>
    <row r="452" spans="1:9" x14ac:dyDescent="0.25">
      <c r="A452">
        <v>451</v>
      </c>
      <c r="B452">
        <v>173.638451</v>
      </c>
      <c r="C452">
        <v>11.050801</v>
      </c>
    </row>
    <row r="453" spans="1:9" x14ac:dyDescent="0.25">
      <c r="A453">
        <v>452</v>
      </c>
      <c r="B453">
        <v>173.644215</v>
      </c>
      <c r="C453">
        <v>11.048557000000001</v>
      </c>
    </row>
    <row r="454" spans="1:9" x14ac:dyDescent="0.25">
      <c r="A454">
        <v>453</v>
      </c>
      <c r="B454">
        <v>173.64273700000001</v>
      </c>
      <c r="C454">
        <v>11.03764</v>
      </c>
    </row>
    <row r="455" spans="1:9" x14ac:dyDescent="0.25">
      <c r="A455">
        <v>454</v>
      </c>
      <c r="B455">
        <v>173.66901100000001</v>
      </c>
      <c r="C455">
        <v>11.052792</v>
      </c>
    </row>
    <row r="456" spans="1:9" x14ac:dyDescent="0.25">
      <c r="A456">
        <v>455</v>
      </c>
      <c r="B456">
        <v>173.66222500000001</v>
      </c>
      <c r="C456">
        <v>11.060241</v>
      </c>
    </row>
    <row r="457" spans="1:9" x14ac:dyDescent="0.25">
      <c r="A457">
        <v>456</v>
      </c>
      <c r="B457">
        <v>173.64645999999999</v>
      </c>
      <c r="C457">
        <v>11.021874</v>
      </c>
      <c r="D457">
        <v>181.64033000000001</v>
      </c>
      <c r="E457">
        <v>8.7827570000000001</v>
      </c>
    </row>
    <row r="458" spans="1:9" x14ac:dyDescent="0.25">
      <c r="A458">
        <v>457</v>
      </c>
      <c r="B458">
        <v>173.64645999999999</v>
      </c>
      <c r="C458">
        <v>11.021874</v>
      </c>
      <c r="D458">
        <v>181.67695900000001</v>
      </c>
      <c r="E458">
        <v>8.7850020000000004</v>
      </c>
    </row>
    <row r="459" spans="1:9" x14ac:dyDescent="0.25">
      <c r="A459">
        <v>458</v>
      </c>
      <c r="D459">
        <v>181.71818400000001</v>
      </c>
      <c r="E459">
        <v>8.7851040000000005</v>
      </c>
    </row>
    <row r="460" spans="1:9" x14ac:dyDescent="0.25">
      <c r="A460">
        <v>459</v>
      </c>
      <c r="D460">
        <v>181.73833400000001</v>
      </c>
      <c r="E460">
        <v>8.7739820000000002</v>
      </c>
    </row>
    <row r="461" spans="1:9" x14ac:dyDescent="0.25">
      <c r="A461">
        <v>460</v>
      </c>
      <c r="D461">
        <v>181.72655</v>
      </c>
      <c r="E461">
        <v>8.800001</v>
      </c>
      <c r="F461">
        <v>175.892213</v>
      </c>
      <c r="G461">
        <v>12.004426</v>
      </c>
    </row>
    <row r="462" spans="1:9" x14ac:dyDescent="0.25">
      <c r="A462">
        <v>461</v>
      </c>
      <c r="D462">
        <v>181.745532</v>
      </c>
      <c r="E462">
        <v>8.7711249999999996</v>
      </c>
      <c r="F462">
        <v>175.88078400000001</v>
      </c>
      <c r="G462">
        <v>12.012435</v>
      </c>
    </row>
    <row r="463" spans="1:9" x14ac:dyDescent="0.25">
      <c r="A463">
        <v>462</v>
      </c>
      <c r="D463">
        <v>181.64033000000001</v>
      </c>
      <c r="E463">
        <v>8.7827570000000001</v>
      </c>
      <c r="F463">
        <v>175.86563200000001</v>
      </c>
      <c r="G463">
        <v>12.016057</v>
      </c>
    </row>
    <row r="464" spans="1:9" x14ac:dyDescent="0.25">
      <c r="A464">
        <v>463</v>
      </c>
      <c r="F464">
        <v>175.82191</v>
      </c>
      <c r="G464">
        <v>12.057791</v>
      </c>
      <c r="H464">
        <v>180.30432999999999</v>
      </c>
      <c r="I464">
        <v>8.0016759999999998</v>
      </c>
    </row>
    <row r="465" spans="1:9" x14ac:dyDescent="0.25">
      <c r="A465">
        <v>464</v>
      </c>
      <c r="F465">
        <v>175.80813499999999</v>
      </c>
      <c r="G465">
        <v>12.051923</v>
      </c>
      <c r="H465">
        <v>180.31657300000001</v>
      </c>
      <c r="I465">
        <v>8.0086639999999996</v>
      </c>
    </row>
    <row r="466" spans="1:9" x14ac:dyDescent="0.25">
      <c r="A466">
        <v>465</v>
      </c>
      <c r="F466">
        <v>175.783646</v>
      </c>
      <c r="G466">
        <v>11.976723</v>
      </c>
      <c r="H466">
        <v>180.382182</v>
      </c>
      <c r="I466">
        <v>7.9469329999999996</v>
      </c>
    </row>
    <row r="467" spans="1:9" x14ac:dyDescent="0.25">
      <c r="A467">
        <v>466</v>
      </c>
      <c r="F467">
        <v>175.915629</v>
      </c>
      <c r="G467">
        <v>12.012639999999999</v>
      </c>
      <c r="H467">
        <v>180.34830600000001</v>
      </c>
      <c r="I467">
        <v>7.8964249999999998</v>
      </c>
    </row>
    <row r="468" spans="1:9" x14ac:dyDescent="0.25">
      <c r="A468">
        <v>467</v>
      </c>
      <c r="H468">
        <v>180.322337</v>
      </c>
      <c r="I468">
        <v>7.9221899999999996</v>
      </c>
    </row>
    <row r="469" spans="1:9" x14ac:dyDescent="0.25">
      <c r="A469">
        <v>468</v>
      </c>
      <c r="H469">
        <v>180.27678</v>
      </c>
      <c r="I469">
        <v>7.9551970000000001</v>
      </c>
    </row>
    <row r="470" spans="1:9" x14ac:dyDescent="0.25">
      <c r="A470">
        <v>469</v>
      </c>
      <c r="H470">
        <v>180.32463300000001</v>
      </c>
      <c r="I470">
        <v>7.9444840000000001</v>
      </c>
    </row>
    <row r="471" spans="1:9" x14ac:dyDescent="0.25">
      <c r="A471">
        <v>470</v>
      </c>
      <c r="B471">
        <v>200.75831500000001</v>
      </c>
      <c r="C471">
        <v>9.7542880000000007</v>
      </c>
    </row>
    <row r="472" spans="1:9" x14ac:dyDescent="0.25">
      <c r="A472">
        <v>471</v>
      </c>
      <c r="B472">
        <v>200.771117</v>
      </c>
      <c r="C472">
        <v>9.7454610000000006</v>
      </c>
    </row>
    <row r="473" spans="1:9" x14ac:dyDescent="0.25">
      <c r="A473">
        <v>472</v>
      </c>
      <c r="B473">
        <v>200.76443699999999</v>
      </c>
      <c r="C473">
        <v>9.7482170000000004</v>
      </c>
    </row>
    <row r="474" spans="1:9" x14ac:dyDescent="0.25">
      <c r="A474">
        <v>473</v>
      </c>
      <c r="B474">
        <v>200.74989600000001</v>
      </c>
      <c r="C474">
        <v>9.744237</v>
      </c>
    </row>
    <row r="475" spans="1:9" x14ac:dyDescent="0.25">
      <c r="A475">
        <v>474</v>
      </c>
      <c r="B475">
        <v>200.765151</v>
      </c>
      <c r="C475">
        <v>9.7503600000000006</v>
      </c>
    </row>
    <row r="476" spans="1:9" x14ac:dyDescent="0.25">
      <c r="A476">
        <v>475</v>
      </c>
      <c r="B476">
        <v>200.775149</v>
      </c>
      <c r="C476">
        <v>9.7664310000000008</v>
      </c>
    </row>
    <row r="477" spans="1:9" x14ac:dyDescent="0.25">
      <c r="A477">
        <v>476</v>
      </c>
      <c r="B477">
        <v>200.780608</v>
      </c>
      <c r="C477">
        <v>9.8037229999999997</v>
      </c>
    </row>
    <row r="478" spans="1:9" x14ac:dyDescent="0.25">
      <c r="A478">
        <v>477</v>
      </c>
      <c r="B478">
        <v>200.75831500000001</v>
      </c>
      <c r="C478">
        <v>9.7542880000000007</v>
      </c>
      <c r="D478">
        <v>209.04415399999999</v>
      </c>
      <c r="E478">
        <v>7.4356330000000002</v>
      </c>
    </row>
    <row r="479" spans="1:9" x14ac:dyDescent="0.25">
      <c r="A479">
        <v>478</v>
      </c>
      <c r="D479">
        <v>209.07869600000001</v>
      </c>
      <c r="E479">
        <v>7.4445610000000002</v>
      </c>
    </row>
    <row r="480" spans="1:9" x14ac:dyDescent="0.25">
      <c r="A480">
        <v>479</v>
      </c>
      <c r="D480">
        <v>209.100123</v>
      </c>
      <c r="E480">
        <v>7.4424700000000001</v>
      </c>
    </row>
    <row r="481" spans="1:9" x14ac:dyDescent="0.25">
      <c r="A481">
        <v>480</v>
      </c>
      <c r="D481">
        <v>209.09247099999999</v>
      </c>
      <c r="E481">
        <v>7.4011449999999996</v>
      </c>
    </row>
    <row r="482" spans="1:9" x14ac:dyDescent="0.25">
      <c r="A482">
        <v>481</v>
      </c>
      <c r="D482">
        <v>209.05629999999999</v>
      </c>
      <c r="E482">
        <v>7.3928799999999999</v>
      </c>
    </row>
    <row r="483" spans="1:9" x14ac:dyDescent="0.25">
      <c r="A483">
        <v>482</v>
      </c>
      <c r="D483">
        <v>209.03538</v>
      </c>
      <c r="E483">
        <v>7.440734</v>
      </c>
      <c r="F483">
        <v>205.579848</v>
      </c>
      <c r="G483">
        <v>10.63062</v>
      </c>
    </row>
    <row r="484" spans="1:9" x14ac:dyDescent="0.25">
      <c r="A484">
        <v>483</v>
      </c>
      <c r="D484">
        <v>209.02507300000002</v>
      </c>
      <c r="E484">
        <v>7.4203279999999996</v>
      </c>
      <c r="F484">
        <v>205.620406</v>
      </c>
      <c r="G484">
        <v>10.577970000000001</v>
      </c>
    </row>
    <row r="485" spans="1:9" x14ac:dyDescent="0.25">
      <c r="A485">
        <v>484</v>
      </c>
      <c r="F485">
        <v>205.59683899999999</v>
      </c>
      <c r="G485">
        <v>10.616180999999999</v>
      </c>
      <c r="H485">
        <v>208.61091500000001</v>
      </c>
      <c r="I485">
        <v>6.6140429999999997</v>
      </c>
    </row>
    <row r="486" spans="1:9" x14ac:dyDescent="0.25">
      <c r="A486">
        <v>485</v>
      </c>
      <c r="F486">
        <v>205.57540800000001</v>
      </c>
      <c r="G486">
        <v>10.624701999999999</v>
      </c>
      <c r="H486">
        <v>208.672496</v>
      </c>
      <c r="I486">
        <v>6.6663370000000004</v>
      </c>
    </row>
    <row r="487" spans="1:9" x14ac:dyDescent="0.25">
      <c r="A487">
        <v>486</v>
      </c>
      <c r="F487">
        <v>205.58999900000001</v>
      </c>
      <c r="G487">
        <v>10.596437999999999</v>
      </c>
      <c r="H487">
        <v>208.65075999999999</v>
      </c>
      <c r="I487">
        <v>6.6035339999999998</v>
      </c>
    </row>
    <row r="488" spans="1:9" x14ac:dyDescent="0.25">
      <c r="A488">
        <v>487</v>
      </c>
      <c r="F488">
        <v>205.59678200000002</v>
      </c>
      <c r="G488">
        <v>10.590366</v>
      </c>
      <c r="H488">
        <v>208.646064</v>
      </c>
      <c r="I488">
        <v>6.5689440000000001</v>
      </c>
    </row>
    <row r="489" spans="1:9" x14ac:dyDescent="0.25">
      <c r="A489">
        <v>488</v>
      </c>
      <c r="F489">
        <v>205.585105</v>
      </c>
      <c r="G489">
        <v>10.536645999999999</v>
      </c>
      <c r="H489">
        <v>208.65014500000001</v>
      </c>
      <c r="I489">
        <v>6.598687</v>
      </c>
    </row>
    <row r="490" spans="1:9" x14ac:dyDescent="0.25">
      <c r="A490">
        <v>489</v>
      </c>
      <c r="B490">
        <v>225.22683699999999</v>
      </c>
      <c r="C490">
        <v>9.4784179999999996</v>
      </c>
      <c r="F490">
        <v>205.579848</v>
      </c>
      <c r="G490">
        <v>10.63062</v>
      </c>
      <c r="H490">
        <v>208.79366200000001</v>
      </c>
      <c r="I490">
        <v>6.5877689999999998</v>
      </c>
    </row>
    <row r="491" spans="1:9" x14ac:dyDescent="0.25">
      <c r="A491">
        <v>490</v>
      </c>
      <c r="B491">
        <v>225.19250099999999</v>
      </c>
      <c r="C491">
        <v>9.4989799999999995</v>
      </c>
      <c r="H491">
        <v>208.81054599999999</v>
      </c>
      <c r="I491">
        <v>6.5680259999999997</v>
      </c>
    </row>
    <row r="492" spans="1:9" x14ac:dyDescent="0.25">
      <c r="A492">
        <v>491</v>
      </c>
      <c r="B492">
        <v>225.185101</v>
      </c>
      <c r="C492">
        <v>9.4673470000000002</v>
      </c>
      <c r="H492">
        <v>208.61091500000001</v>
      </c>
      <c r="I492">
        <v>6.6140429999999997</v>
      </c>
    </row>
    <row r="493" spans="1:9" x14ac:dyDescent="0.25">
      <c r="A493">
        <v>492</v>
      </c>
      <c r="B493">
        <v>225.20765399999999</v>
      </c>
      <c r="C493">
        <v>9.4718359999999997</v>
      </c>
    </row>
    <row r="494" spans="1:9" x14ac:dyDescent="0.25">
      <c r="A494">
        <v>493</v>
      </c>
      <c r="B494">
        <v>225.199286</v>
      </c>
      <c r="C494">
        <v>9.4651019999999999</v>
      </c>
    </row>
    <row r="495" spans="1:9" x14ac:dyDescent="0.25">
      <c r="A495">
        <v>494</v>
      </c>
      <c r="B495">
        <v>225.19923499999999</v>
      </c>
      <c r="C495">
        <v>9.472092</v>
      </c>
    </row>
    <row r="496" spans="1:9" x14ac:dyDescent="0.25">
      <c r="A496">
        <v>495</v>
      </c>
      <c r="B496">
        <v>225.17683700000001</v>
      </c>
      <c r="C496">
        <v>9.4677539999999993</v>
      </c>
    </row>
    <row r="497" spans="1:9" x14ac:dyDescent="0.25">
      <c r="A497">
        <v>496</v>
      </c>
      <c r="B497">
        <v>225.24362199999999</v>
      </c>
      <c r="C497">
        <v>9.4170909999999992</v>
      </c>
    </row>
    <row r="498" spans="1:9" x14ac:dyDescent="0.25">
      <c r="A498">
        <v>497</v>
      </c>
      <c r="B498">
        <v>225.22683699999999</v>
      </c>
      <c r="C498">
        <v>9.4784179999999996</v>
      </c>
    </row>
    <row r="499" spans="1:9" x14ac:dyDescent="0.25">
      <c r="A499">
        <v>498</v>
      </c>
      <c r="D499">
        <v>235.51933500000001</v>
      </c>
      <c r="E499">
        <v>6.8678569999999999</v>
      </c>
    </row>
    <row r="500" spans="1:9" x14ac:dyDescent="0.25">
      <c r="A500">
        <v>499</v>
      </c>
      <c r="D500">
        <v>235.52183600000001</v>
      </c>
      <c r="E500">
        <v>6.8779079999999997</v>
      </c>
    </row>
    <row r="501" spans="1:9" x14ac:dyDescent="0.25">
      <c r="A501">
        <v>500</v>
      </c>
      <c r="D501">
        <v>235.505101</v>
      </c>
      <c r="E501">
        <v>6.8681130000000001</v>
      </c>
    </row>
    <row r="502" spans="1:9" x14ac:dyDescent="0.25">
      <c r="A502">
        <v>501</v>
      </c>
      <c r="D502">
        <v>235.529336</v>
      </c>
      <c r="E502">
        <v>6.8662749999999999</v>
      </c>
    </row>
    <row r="503" spans="1:9" x14ac:dyDescent="0.25">
      <c r="A503">
        <v>502</v>
      </c>
      <c r="D503">
        <v>235.52668299999999</v>
      </c>
      <c r="E503">
        <v>6.8538779999999999</v>
      </c>
    </row>
    <row r="504" spans="1:9" x14ac:dyDescent="0.25">
      <c r="A504">
        <v>503</v>
      </c>
      <c r="D504">
        <v>235.52045899999999</v>
      </c>
      <c r="E504">
        <v>6.8631120000000001</v>
      </c>
      <c r="F504">
        <v>230.73509999999999</v>
      </c>
      <c r="G504">
        <v>10.351938000000001</v>
      </c>
    </row>
    <row r="505" spans="1:9" x14ac:dyDescent="0.25">
      <c r="A505">
        <v>504</v>
      </c>
      <c r="D505">
        <v>235.50724500000001</v>
      </c>
      <c r="E505">
        <v>6.8770920000000002</v>
      </c>
      <c r="F505">
        <v>230.69244800000001</v>
      </c>
      <c r="G505">
        <v>10.356684</v>
      </c>
    </row>
    <row r="506" spans="1:9" x14ac:dyDescent="0.25">
      <c r="A506">
        <v>505</v>
      </c>
      <c r="D506">
        <v>235.51933500000001</v>
      </c>
      <c r="E506">
        <v>6.8678569999999999</v>
      </c>
      <c r="F506">
        <v>230.66816399999999</v>
      </c>
      <c r="G506">
        <v>10.350408</v>
      </c>
    </row>
    <row r="507" spans="1:9" x14ac:dyDescent="0.25">
      <c r="A507">
        <v>506</v>
      </c>
      <c r="F507">
        <v>230.606887</v>
      </c>
      <c r="G507">
        <v>10.368316</v>
      </c>
      <c r="H507">
        <v>234.905764</v>
      </c>
      <c r="I507">
        <v>5.8434689999999998</v>
      </c>
    </row>
    <row r="508" spans="1:9" x14ac:dyDescent="0.25">
      <c r="A508">
        <v>507</v>
      </c>
      <c r="F508">
        <v>230.597399</v>
      </c>
      <c r="G508">
        <v>10.328265</v>
      </c>
      <c r="H508">
        <v>234.866938</v>
      </c>
      <c r="I508">
        <v>5.850816</v>
      </c>
    </row>
    <row r="509" spans="1:9" x14ac:dyDescent="0.25">
      <c r="A509">
        <v>508</v>
      </c>
      <c r="F509">
        <v>230.62872400000001</v>
      </c>
      <c r="G509">
        <v>10.330612</v>
      </c>
      <c r="H509">
        <v>234.850459</v>
      </c>
      <c r="I509">
        <v>5.8528570000000002</v>
      </c>
    </row>
    <row r="510" spans="1:9" x14ac:dyDescent="0.25">
      <c r="A510">
        <v>509</v>
      </c>
      <c r="F510">
        <v>230.632397</v>
      </c>
      <c r="G510">
        <v>10.298316</v>
      </c>
      <c r="H510">
        <v>234.862244</v>
      </c>
      <c r="I510">
        <v>5.8422450000000001</v>
      </c>
    </row>
    <row r="511" spans="1:9" x14ac:dyDescent="0.25">
      <c r="A511">
        <v>510</v>
      </c>
      <c r="F511">
        <v>230.73509999999999</v>
      </c>
      <c r="G511">
        <v>10.351938000000001</v>
      </c>
      <c r="H511">
        <v>234.89739900000001</v>
      </c>
      <c r="I511">
        <v>5.829898</v>
      </c>
    </row>
    <row r="512" spans="1:9" x14ac:dyDescent="0.25">
      <c r="A512">
        <v>511</v>
      </c>
      <c r="B512">
        <v>252.85000099999999</v>
      </c>
      <c r="C512">
        <v>8.3065809999999995</v>
      </c>
      <c r="H512">
        <v>234.879491</v>
      </c>
      <c r="I512">
        <v>5.8859690000000002</v>
      </c>
    </row>
    <row r="513" spans="1:9" x14ac:dyDescent="0.25">
      <c r="A513">
        <v>512</v>
      </c>
      <c r="B513">
        <v>252.819895</v>
      </c>
      <c r="C513">
        <v>8.2685200000000005</v>
      </c>
      <c r="H513">
        <v>234.90234599999999</v>
      </c>
      <c r="I513">
        <v>5.8249490000000002</v>
      </c>
    </row>
    <row r="514" spans="1:9" x14ac:dyDescent="0.25">
      <c r="A514">
        <v>513</v>
      </c>
      <c r="B514">
        <v>252.82607100000001</v>
      </c>
      <c r="C514">
        <v>8.2797450000000001</v>
      </c>
      <c r="H514">
        <v>234.928572</v>
      </c>
      <c r="I514">
        <v>5.7721939999999998</v>
      </c>
    </row>
    <row r="515" spans="1:9" x14ac:dyDescent="0.25">
      <c r="A515">
        <v>514</v>
      </c>
      <c r="B515">
        <v>252.799182</v>
      </c>
      <c r="C515">
        <v>8.2834690000000002</v>
      </c>
      <c r="H515">
        <v>234.905764</v>
      </c>
      <c r="I515">
        <v>5.8434689999999998</v>
      </c>
    </row>
    <row r="516" spans="1:9" x14ac:dyDescent="0.25">
      <c r="A516">
        <v>515</v>
      </c>
      <c r="B516">
        <v>252.771582</v>
      </c>
      <c r="C516">
        <v>8.2776019999999999</v>
      </c>
    </row>
    <row r="517" spans="1:9" x14ac:dyDescent="0.25">
      <c r="A517">
        <v>516</v>
      </c>
      <c r="B517">
        <v>252.799845</v>
      </c>
      <c r="C517">
        <v>8.28505</v>
      </c>
    </row>
    <row r="518" spans="1:9" x14ac:dyDescent="0.25">
      <c r="A518">
        <v>517</v>
      </c>
      <c r="B518">
        <v>252.838008</v>
      </c>
      <c r="C518">
        <v>8.281428</v>
      </c>
    </row>
    <row r="519" spans="1:9" x14ac:dyDescent="0.25">
      <c r="A519">
        <v>518</v>
      </c>
      <c r="B519">
        <v>252.86188799999999</v>
      </c>
      <c r="C519">
        <v>8.2960209999999996</v>
      </c>
    </row>
    <row r="520" spans="1:9" x14ac:dyDescent="0.25">
      <c r="A520">
        <v>519</v>
      </c>
      <c r="B520">
        <v>252.85000099999999</v>
      </c>
      <c r="C520">
        <v>8.3065809999999995</v>
      </c>
    </row>
    <row r="521" spans="1:9" x14ac:dyDescent="0.25">
      <c r="A521">
        <v>520</v>
      </c>
      <c r="B521">
        <v>252.85000099999999</v>
      </c>
      <c r="C521">
        <v>8.3065809999999995</v>
      </c>
      <c r="D521">
        <v>262.83157999999997</v>
      </c>
      <c r="E521">
        <v>6.2005100000000004</v>
      </c>
    </row>
    <row r="522" spans="1:9" x14ac:dyDescent="0.25">
      <c r="A522">
        <v>521</v>
      </c>
      <c r="D522">
        <v>262.86658399999999</v>
      </c>
      <c r="E522">
        <v>6.1876530000000001</v>
      </c>
    </row>
    <row r="523" spans="1:9" x14ac:dyDescent="0.25">
      <c r="A523">
        <v>522</v>
      </c>
      <c r="D523">
        <v>262.8175</v>
      </c>
      <c r="E523">
        <v>6.1497450000000002</v>
      </c>
    </row>
    <row r="524" spans="1:9" x14ac:dyDescent="0.25">
      <c r="A524">
        <v>523</v>
      </c>
      <c r="D524">
        <v>262.79999800000002</v>
      </c>
      <c r="E524">
        <v>6.1489279999999997</v>
      </c>
    </row>
    <row r="525" spans="1:9" x14ac:dyDescent="0.25">
      <c r="A525">
        <v>524</v>
      </c>
      <c r="D525">
        <v>262.83642800000001</v>
      </c>
      <c r="E525">
        <v>6.126582</v>
      </c>
      <c r="F525">
        <v>258.02872300000001</v>
      </c>
      <c r="G525">
        <v>8.8560210000000001</v>
      </c>
    </row>
    <row r="526" spans="1:9" x14ac:dyDescent="0.25">
      <c r="A526">
        <v>525</v>
      </c>
      <c r="D526">
        <v>262.81076300000001</v>
      </c>
      <c r="E526">
        <v>6.149235</v>
      </c>
      <c r="F526">
        <v>257.99336899999997</v>
      </c>
      <c r="G526">
        <v>8.8530099999999994</v>
      </c>
    </row>
    <row r="527" spans="1:9" x14ac:dyDescent="0.25">
      <c r="A527">
        <v>526</v>
      </c>
      <c r="D527">
        <v>262.828417</v>
      </c>
      <c r="E527">
        <v>6.1470919999999998</v>
      </c>
      <c r="F527">
        <v>257.992705</v>
      </c>
      <c r="G527">
        <v>8.8613780000000002</v>
      </c>
    </row>
    <row r="528" spans="1:9" x14ac:dyDescent="0.25">
      <c r="A528">
        <v>527</v>
      </c>
      <c r="D528">
        <v>262.77852100000001</v>
      </c>
      <c r="E528">
        <v>6.1939289999999998</v>
      </c>
      <c r="F528">
        <v>258.03591799999998</v>
      </c>
      <c r="G528">
        <v>8.8448469999999997</v>
      </c>
    </row>
    <row r="529" spans="1:11" x14ac:dyDescent="0.25">
      <c r="A529">
        <v>528</v>
      </c>
      <c r="D529">
        <v>262.77852100000001</v>
      </c>
      <c r="E529">
        <v>6.1939289999999998</v>
      </c>
      <c r="F529">
        <v>257.996531</v>
      </c>
      <c r="G529">
        <v>8.8546429999999994</v>
      </c>
    </row>
    <row r="530" spans="1:11" x14ac:dyDescent="0.25">
      <c r="A530">
        <v>529</v>
      </c>
      <c r="F530">
        <v>258.02872300000001</v>
      </c>
      <c r="G530">
        <v>8.8560210000000001</v>
      </c>
      <c r="H530">
        <v>263.29229599999996</v>
      </c>
      <c r="I530">
        <v>4.6687760000000003</v>
      </c>
    </row>
    <row r="531" spans="1:11" x14ac:dyDescent="0.25">
      <c r="A531">
        <v>530</v>
      </c>
      <c r="F531">
        <v>258.00015500000001</v>
      </c>
      <c r="G531">
        <v>8.8621940000000006</v>
      </c>
      <c r="H531">
        <v>263.29229599999996</v>
      </c>
      <c r="I531">
        <v>4.6687760000000003</v>
      </c>
      <c r="J531">
        <v>236.047347</v>
      </c>
      <c r="K531">
        <v>13.402449000000001</v>
      </c>
    </row>
    <row r="532" spans="1:11" x14ac:dyDescent="0.25">
      <c r="A532">
        <v>531</v>
      </c>
    </row>
    <row r="533" spans="1:11" x14ac:dyDescent="0.25">
      <c r="A533">
        <v>532</v>
      </c>
    </row>
    <row r="534" spans="1:11" x14ac:dyDescent="0.25">
      <c r="A534">
        <v>533</v>
      </c>
    </row>
    <row r="535" spans="1:11" x14ac:dyDescent="0.25">
      <c r="A535">
        <v>534</v>
      </c>
    </row>
    <row r="536" spans="1:11" x14ac:dyDescent="0.25">
      <c r="A536">
        <v>535</v>
      </c>
    </row>
    <row r="537" spans="1:11" x14ac:dyDescent="0.25">
      <c r="A537">
        <v>536</v>
      </c>
    </row>
    <row r="538" spans="1:11" x14ac:dyDescent="0.25">
      <c r="A538">
        <v>537</v>
      </c>
    </row>
    <row r="539" spans="1:11" x14ac:dyDescent="0.25">
      <c r="A539">
        <v>538</v>
      </c>
    </row>
    <row r="540" spans="1:11" x14ac:dyDescent="0.25">
      <c r="A540">
        <v>539</v>
      </c>
    </row>
    <row r="541" spans="1:11" x14ac:dyDescent="0.25">
      <c r="A541">
        <v>540</v>
      </c>
    </row>
    <row r="542" spans="1:11" x14ac:dyDescent="0.25">
      <c r="A542">
        <v>541</v>
      </c>
    </row>
    <row r="543" spans="1:11" x14ac:dyDescent="0.25">
      <c r="A543">
        <v>542</v>
      </c>
    </row>
    <row r="544" spans="1:11" x14ac:dyDescent="0.25">
      <c r="A544">
        <v>543</v>
      </c>
    </row>
    <row r="545" spans="1:1" x14ac:dyDescent="0.25">
      <c r="A545">
        <v>544</v>
      </c>
    </row>
    <row r="546" spans="1:1" x14ac:dyDescent="0.25">
      <c r="A546">
        <v>545</v>
      </c>
    </row>
    <row r="547" spans="1:1" x14ac:dyDescent="0.25">
      <c r="A547">
        <v>546</v>
      </c>
    </row>
    <row r="548" spans="1:1" x14ac:dyDescent="0.25">
      <c r="A548">
        <v>547</v>
      </c>
    </row>
    <row r="549" spans="1:1" x14ac:dyDescent="0.25">
      <c r="A549">
        <v>548</v>
      </c>
    </row>
    <row r="550" spans="1:1" x14ac:dyDescent="0.25">
      <c r="A550">
        <v>549</v>
      </c>
    </row>
    <row r="551" spans="1:1" x14ac:dyDescent="0.25">
      <c r="A551">
        <v>550</v>
      </c>
    </row>
    <row r="552" spans="1:1" x14ac:dyDescent="0.25">
      <c r="A552">
        <v>551</v>
      </c>
    </row>
    <row r="553" spans="1:1" x14ac:dyDescent="0.25">
      <c r="A553">
        <v>552</v>
      </c>
    </row>
    <row r="554" spans="1:1" x14ac:dyDescent="0.25">
      <c r="A554">
        <v>553</v>
      </c>
    </row>
    <row r="555" spans="1:1" x14ac:dyDescent="0.25">
      <c r="A555">
        <v>554</v>
      </c>
    </row>
    <row r="556" spans="1:1" x14ac:dyDescent="0.25">
      <c r="A556">
        <v>555</v>
      </c>
    </row>
    <row r="557" spans="1:1" x14ac:dyDescent="0.25">
      <c r="A557">
        <v>556</v>
      </c>
    </row>
    <row r="558" spans="1:1" x14ac:dyDescent="0.25">
      <c r="A558">
        <v>557</v>
      </c>
    </row>
    <row r="559" spans="1:1" x14ac:dyDescent="0.25">
      <c r="A559">
        <v>558</v>
      </c>
    </row>
    <row r="560" spans="1:1" x14ac:dyDescent="0.25">
      <c r="A560">
        <v>559</v>
      </c>
    </row>
    <row r="561" spans="1:11" x14ac:dyDescent="0.25">
      <c r="A561">
        <v>560</v>
      </c>
    </row>
    <row r="562" spans="1:11" x14ac:dyDescent="0.25">
      <c r="A562">
        <v>561</v>
      </c>
    </row>
    <row r="563" spans="1:11" x14ac:dyDescent="0.25">
      <c r="A563">
        <v>562</v>
      </c>
    </row>
    <row r="564" spans="1:11" x14ac:dyDescent="0.25">
      <c r="A564">
        <v>563</v>
      </c>
      <c r="J564">
        <v>236.047347</v>
      </c>
      <c r="K564">
        <v>13.287245</v>
      </c>
    </row>
    <row r="565" spans="1:11" x14ac:dyDescent="0.25">
      <c r="A565">
        <v>564</v>
      </c>
      <c r="D565">
        <v>243.901072</v>
      </c>
      <c r="E565">
        <v>7.743112</v>
      </c>
    </row>
    <row r="566" spans="1:11" x14ac:dyDescent="0.25">
      <c r="A566">
        <v>565</v>
      </c>
      <c r="D566">
        <v>243.91944000000001</v>
      </c>
      <c r="E566">
        <v>7.6905099999999997</v>
      </c>
    </row>
    <row r="567" spans="1:11" x14ac:dyDescent="0.25">
      <c r="A567">
        <v>566</v>
      </c>
      <c r="D567">
        <v>243.92438799999999</v>
      </c>
      <c r="E567">
        <v>7.7069390000000002</v>
      </c>
      <c r="F567">
        <v>254.02673199999998</v>
      </c>
      <c r="G567">
        <v>5.3220409999999996</v>
      </c>
    </row>
    <row r="568" spans="1:11" x14ac:dyDescent="0.25">
      <c r="A568">
        <v>567</v>
      </c>
      <c r="D568">
        <v>243.934031</v>
      </c>
      <c r="E568">
        <v>7.7193880000000004</v>
      </c>
      <c r="F568">
        <v>254.02673199999998</v>
      </c>
      <c r="G568">
        <v>5.3220409999999996</v>
      </c>
    </row>
    <row r="569" spans="1:11" x14ac:dyDescent="0.25">
      <c r="A569">
        <v>568</v>
      </c>
      <c r="D569">
        <v>243.907859</v>
      </c>
      <c r="E569">
        <v>7.7873469999999996</v>
      </c>
      <c r="F569">
        <v>254.009997</v>
      </c>
      <c r="G569">
        <v>5.3548470000000004</v>
      </c>
    </row>
    <row r="570" spans="1:11" x14ac:dyDescent="0.25">
      <c r="A570">
        <v>569</v>
      </c>
      <c r="D570">
        <v>243.94413399999999</v>
      </c>
      <c r="E570">
        <v>7.7432660000000002</v>
      </c>
      <c r="F570">
        <v>254.000407</v>
      </c>
      <c r="G570">
        <v>5.3233160000000002</v>
      </c>
    </row>
    <row r="571" spans="1:11" x14ac:dyDescent="0.25">
      <c r="A571">
        <v>570</v>
      </c>
      <c r="D571">
        <v>243.91474399999998</v>
      </c>
      <c r="E571">
        <v>7.7409179999999997</v>
      </c>
      <c r="F571">
        <v>253.99576400000001</v>
      </c>
      <c r="G571">
        <v>5.3048979999999997</v>
      </c>
    </row>
    <row r="572" spans="1:11" x14ac:dyDescent="0.25">
      <c r="A572">
        <v>571</v>
      </c>
      <c r="D572">
        <v>243.96096900000001</v>
      </c>
      <c r="E572">
        <v>7.7650509999999997</v>
      </c>
      <c r="F572">
        <v>253.957041</v>
      </c>
      <c r="G572">
        <v>5.3406120000000001</v>
      </c>
    </row>
    <row r="573" spans="1:11" x14ac:dyDescent="0.25">
      <c r="A573">
        <v>572</v>
      </c>
      <c r="D573">
        <v>243.98745</v>
      </c>
      <c r="E573">
        <v>7.7316320000000003</v>
      </c>
      <c r="F573">
        <v>253.99648199999999</v>
      </c>
      <c r="G573">
        <v>5.402755</v>
      </c>
    </row>
    <row r="574" spans="1:11" x14ac:dyDescent="0.25">
      <c r="A574">
        <v>573</v>
      </c>
      <c r="D574">
        <v>243.97627700000001</v>
      </c>
      <c r="E574">
        <v>7.7540310000000003</v>
      </c>
      <c r="F574">
        <v>253.97749999999999</v>
      </c>
      <c r="G574">
        <v>5.3757650000000003</v>
      </c>
    </row>
    <row r="575" spans="1:11" x14ac:dyDescent="0.25">
      <c r="A575">
        <v>574</v>
      </c>
      <c r="D575">
        <v>243.946631</v>
      </c>
      <c r="E575">
        <v>7.7292860000000001</v>
      </c>
      <c r="F575">
        <v>254.01714199999998</v>
      </c>
      <c r="G575">
        <v>5.3756120000000003</v>
      </c>
    </row>
    <row r="576" spans="1:11" x14ac:dyDescent="0.25">
      <c r="A576">
        <v>575</v>
      </c>
      <c r="D576">
        <v>243.932706</v>
      </c>
      <c r="E576">
        <v>7.74</v>
      </c>
      <c r="F576">
        <v>254.01535699999999</v>
      </c>
      <c r="G576">
        <v>5.3807140000000002</v>
      </c>
    </row>
    <row r="577" spans="1:9" x14ac:dyDescent="0.25">
      <c r="A577">
        <v>576</v>
      </c>
      <c r="D577">
        <v>243.92438799999999</v>
      </c>
      <c r="E577">
        <v>7.7373469999999998</v>
      </c>
      <c r="F577">
        <v>253.97305899999998</v>
      </c>
      <c r="G577">
        <v>5.3747959999999999</v>
      </c>
    </row>
    <row r="578" spans="1:9" x14ac:dyDescent="0.25">
      <c r="A578">
        <v>577</v>
      </c>
      <c r="D578">
        <v>243.91892899999999</v>
      </c>
      <c r="E578">
        <v>7.7773469999999998</v>
      </c>
      <c r="F578">
        <v>253.99122499999999</v>
      </c>
      <c r="G578">
        <v>5.375051</v>
      </c>
    </row>
    <row r="579" spans="1:9" x14ac:dyDescent="0.25">
      <c r="A579">
        <v>578</v>
      </c>
      <c r="D579">
        <v>243.91877600000001</v>
      </c>
      <c r="E579">
        <v>7.7677040000000002</v>
      </c>
      <c r="F579">
        <v>254.065406</v>
      </c>
      <c r="G579">
        <v>5.3503059999999998</v>
      </c>
    </row>
    <row r="580" spans="1:9" x14ac:dyDescent="0.25">
      <c r="A580">
        <v>579</v>
      </c>
      <c r="D580">
        <v>243.92198999999999</v>
      </c>
      <c r="E580">
        <v>7.7789279999999996</v>
      </c>
      <c r="F580">
        <v>254.091937</v>
      </c>
      <c r="G580">
        <v>5.2891839999999997</v>
      </c>
    </row>
    <row r="581" spans="1:9" x14ac:dyDescent="0.25">
      <c r="A581">
        <v>580</v>
      </c>
      <c r="D581">
        <v>243.89316199999999</v>
      </c>
      <c r="E581">
        <v>7.80199</v>
      </c>
      <c r="F581">
        <v>254.083979</v>
      </c>
      <c r="G581">
        <v>5.335051</v>
      </c>
    </row>
    <row r="582" spans="1:9" x14ac:dyDescent="0.25">
      <c r="A582">
        <v>581</v>
      </c>
      <c r="D582">
        <v>243.85755</v>
      </c>
      <c r="E582">
        <v>7.8135709999999996</v>
      </c>
      <c r="F582">
        <v>254.040663</v>
      </c>
      <c r="G582">
        <v>5.4707140000000001</v>
      </c>
    </row>
    <row r="583" spans="1:9" x14ac:dyDescent="0.25">
      <c r="A583">
        <v>582</v>
      </c>
      <c r="D583">
        <v>243.87591800000001</v>
      </c>
      <c r="E583">
        <v>7.7733670000000004</v>
      </c>
      <c r="F583">
        <v>254.066428</v>
      </c>
      <c r="G583">
        <v>5.4059189999999999</v>
      </c>
    </row>
    <row r="584" spans="1:9" x14ac:dyDescent="0.25">
      <c r="A584">
        <v>583</v>
      </c>
      <c r="B584">
        <v>233.713469</v>
      </c>
      <c r="C584">
        <v>6.4546429999999999</v>
      </c>
      <c r="F584">
        <v>254.02673199999998</v>
      </c>
      <c r="G584">
        <v>5.3220409999999996</v>
      </c>
    </row>
    <row r="585" spans="1:9" x14ac:dyDescent="0.25">
      <c r="A585">
        <v>584</v>
      </c>
      <c r="B585">
        <v>233.713469</v>
      </c>
      <c r="C585">
        <v>6.4546429999999999</v>
      </c>
      <c r="H585">
        <v>243.37127599999999</v>
      </c>
      <c r="I585">
        <v>9.173368</v>
      </c>
    </row>
    <row r="586" spans="1:9" x14ac:dyDescent="0.25">
      <c r="A586">
        <v>585</v>
      </c>
      <c r="B586">
        <v>233.63280599999999</v>
      </c>
      <c r="C586">
        <v>6.4592349999999996</v>
      </c>
      <c r="H586">
        <v>243.33892900000001</v>
      </c>
      <c r="I586">
        <v>9.1578049999999998</v>
      </c>
    </row>
    <row r="587" spans="1:9" x14ac:dyDescent="0.25">
      <c r="A587">
        <v>586</v>
      </c>
      <c r="B587">
        <v>233.729388</v>
      </c>
      <c r="C587">
        <v>6.4341840000000001</v>
      </c>
      <c r="H587">
        <v>243.366072</v>
      </c>
      <c r="I587">
        <v>9.1704589999999993</v>
      </c>
    </row>
    <row r="588" spans="1:9" x14ac:dyDescent="0.25">
      <c r="A588">
        <v>587</v>
      </c>
      <c r="B588">
        <v>233.722857</v>
      </c>
      <c r="C588">
        <v>6.4318369999999998</v>
      </c>
      <c r="H588">
        <v>243.40025399999999</v>
      </c>
      <c r="I588">
        <v>9.1652559999999994</v>
      </c>
    </row>
    <row r="589" spans="1:9" x14ac:dyDescent="0.25">
      <c r="A589">
        <v>588</v>
      </c>
      <c r="B589">
        <v>233.719031</v>
      </c>
      <c r="C589">
        <v>6.456378</v>
      </c>
      <c r="H589">
        <v>243.36785599999999</v>
      </c>
      <c r="I589">
        <v>9.1829079999999994</v>
      </c>
    </row>
    <row r="590" spans="1:9" x14ac:dyDescent="0.25">
      <c r="A590">
        <v>589</v>
      </c>
      <c r="B590">
        <v>233.673979</v>
      </c>
      <c r="C590">
        <v>6.4493369999999999</v>
      </c>
      <c r="H590">
        <v>243.37097</v>
      </c>
      <c r="I590">
        <v>9.1826019999999993</v>
      </c>
    </row>
    <row r="591" spans="1:9" x14ac:dyDescent="0.25">
      <c r="A591">
        <v>590</v>
      </c>
      <c r="B591">
        <v>233.68234699999999</v>
      </c>
      <c r="C591">
        <v>6.4542349999999997</v>
      </c>
      <c r="H591">
        <v>243.40188699999999</v>
      </c>
      <c r="I591">
        <v>9.1820920000000008</v>
      </c>
    </row>
    <row r="592" spans="1:9" x14ac:dyDescent="0.25">
      <c r="A592">
        <v>591</v>
      </c>
      <c r="B592">
        <v>233.68188699999999</v>
      </c>
      <c r="C592">
        <v>6.4566330000000001</v>
      </c>
      <c r="H592">
        <v>243.411889</v>
      </c>
      <c r="I592">
        <v>9.1892849999999999</v>
      </c>
    </row>
    <row r="593" spans="1:9" x14ac:dyDescent="0.25">
      <c r="A593">
        <v>592</v>
      </c>
      <c r="B593">
        <v>233.669949</v>
      </c>
      <c r="C593">
        <v>6.4559689999999996</v>
      </c>
      <c r="H593">
        <v>243.39347000000001</v>
      </c>
      <c r="I593">
        <v>9.1659690000000005</v>
      </c>
    </row>
    <row r="594" spans="1:9" x14ac:dyDescent="0.25">
      <c r="A594">
        <v>593</v>
      </c>
      <c r="B594">
        <v>233.68504999999999</v>
      </c>
      <c r="C594">
        <v>6.4513259999999999</v>
      </c>
      <c r="H594">
        <v>243.390153</v>
      </c>
      <c r="I594">
        <v>9.1824999999999992</v>
      </c>
    </row>
    <row r="595" spans="1:9" x14ac:dyDescent="0.25">
      <c r="A595">
        <v>594</v>
      </c>
      <c r="B595">
        <v>233.647704</v>
      </c>
      <c r="C595">
        <v>6.4462250000000001</v>
      </c>
      <c r="H595">
        <v>243.37178499999999</v>
      </c>
      <c r="I595">
        <v>9.187602</v>
      </c>
    </row>
    <row r="596" spans="1:9" x14ac:dyDescent="0.25">
      <c r="A596">
        <v>595</v>
      </c>
      <c r="B596">
        <v>233.639285</v>
      </c>
      <c r="C596">
        <v>6.5058160000000003</v>
      </c>
      <c r="H596">
        <v>243.34933699999999</v>
      </c>
      <c r="I596">
        <v>9.1996939999999991</v>
      </c>
    </row>
    <row r="597" spans="1:9" x14ac:dyDescent="0.25">
      <c r="A597">
        <v>596</v>
      </c>
      <c r="B597">
        <v>233.713469</v>
      </c>
      <c r="C597">
        <v>6.4546429999999999</v>
      </c>
      <c r="H597">
        <v>243.26234700000001</v>
      </c>
      <c r="I597">
        <v>9.1575000000000006</v>
      </c>
    </row>
    <row r="598" spans="1:9" x14ac:dyDescent="0.25">
      <c r="A598">
        <v>597</v>
      </c>
      <c r="H598">
        <v>243.37127599999999</v>
      </c>
      <c r="I598">
        <v>9.173368</v>
      </c>
    </row>
    <row r="599" spans="1:9" x14ac:dyDescent="0.25">
      <c r="A599">
        <v>598</v>
      </c>
      <c r="D599">
        <v>222.84158199999999</v>
      </c>
      <c r="E599">
        <v>7.9835710000000004</v>
      </c>
      <c r="H599">
        <v>243.37127599999999</v>
      </c>
      <c r="I599">
        <v>9.173368</v>
      </c>
    </row>
    <row r="600" spans="1:9" x14ac:dyDescent="0.25">
      <c r="A600">
        <v>599</v>
      </c>
      <c r="D600">
        <v>222.82719299999999</v>
      </c>
      <c r="E600">
        <v>7.9968370000000002</v>
      </c>
    </row>
    <row r="601" spans="1:9" x14ac:dyDescent="0.25">
      <c r="A601">
        <v>600</v>
      </c>
      <c r="D601">
        <v>222.78352000000001</v>
      </c>
      <c r="E601">
        <v>8.0057650000000002</v>
      </c>
      <c r="F601">
        <v>231.982651</v>
      </c>
      <c r="G601">
        <v>5.8198980000000002</v>
      </c>
    </row>
    <row r="602" spans="1:9" x14ac:dyDescent="0.25">
      <c r="A602">
        <v>601</v>
      </c>
      <c r="D602">
        <v>222.78112200000001</v>
      </c>
      <c r="E602">
        <v>8.0267350000000004</v>
      </c>
      <c r="F602">
        <v>231.95551</v>
      </c>
      <c r="G602">
        <v>5.8277549999999998</v>
      </c>
    </row>
    <row r="603" spans="1:9" x14ac:dyDescent="0.25">
      <c r="A603">
        <v>602</v>
      </c>
      <c r="D603">
        <v>222.80821399999999</v>
      </c>
      <c r="E603">
        <v>7.9976529999999997</v>
      </c>
      <c r="F603">
        <v>231.95438799999999</v>
      </c>
      <c r="G603">
        <v>5.762143</v>
      </c>
    </row>
    <row r="604" spans="1:9" x14ac:dyDescent="0.25">
      <c r="A604">
        <v>603</v>
      </c>
      <c r="D604">
        <v>222.81857199999999</v>
      </c>
      <c r="E604">
        <v>8.0238779999999998</v>
      </c>
      <c r="F604">
        <v>232.000001</v>
      </c>
      <c r="G604">
        <v>5.7923980000000004</v>
      </c>
    </row>
    <row r="605" spans="1:9" x14ac:dyDescent="0.25">
      <c r="A605">
        <v>604</v>
      </c>
      <c r="D605">
        <v>222.799184</v>
      </c>
      <c r="E605">
        <v>7.9953060000000002</v>
      </c>
      <c r="F605">
        <v>232.00801000000001</v>
      </c>
      <c r="G605">
        <v>5.8498979999999996</v>
      </c>
    </row>
    <row r="606" spans="1:9" x14ac:dyDescent="0.25">
      <c r="A606">
        <v>605</v>
      </c>
      <c r="D606">
        <v>222.82709199999999</v>
      </c>
      <c r="E606">
        <v>7.9891829999999997</v>
      </c>
      <c r="F606">
        <v>231.95510200000001</v>
      </c>
      <c r="G606">
        <v>5.8294389999999998</v>
      </c>
    </row>
    <row r="607" spans="1:9" x14ac:dyDescent="0.25">
      <c r="A607">
        <v>606</v>
      </c>
      <c r="D607">
        <v>222.83056099999999</v>
      </c>
      <c r="E607">
        <v>7.9899490000000002</v>
      </c>
      <c r="F607">
        <v>232.05525499999999</v>
      </c>
      <c r="G607">
        <v>5.8341839999999996</v>
      </c>
    </row>
    <row r="608" spans="1:9" x14ac:dyDescent="0.25">
      <c r="A608">
        <v>607</v>
      </c>
      <c r="D608">
        <v>222.85040799999999</v>
      </c>
      <c r="E608">
        <v>8.0149989999999995</v>
      </c>
      <c r="F608">
        <v>231.998164</v>
      </c>
      <c r="G608">
        <v>5.8639789999999996</v>
      </c>
    </row>
    <row r="609" spans="1:9" x14ac:dyDescent="0.25">
      <c r="A609">
        <v>608</v>
      </c>
      <c r="D609">
        <v>222.860715</v>
      </c>
      <c r="E609">
        <v>8.0122440000000008</v>
      </c>
      <c r="F609">
        <v>231.982651</v>
      </c>
      <c r="G609">
        <v>5.8198980000000002</v>
      </c>
    </row>
    <row r="610" spans="1:9" x14ac:dyDescent="0.25">
      <c r="A610">
        <v>609</v>
      </c>
      <c r="D610">
        <v>222.805407</v>
      </c>
      <c r="E610">
        <v>8.0532140000000005</v>
      </c>
      <c r="F610">
        <v>231.982651</v>
      </c>
      <c r="G610">
        <v>5.8198980000000002</v>
      </c>
    </row>
    <row r="611" spans="1:9" x14ac:dyDescent="0.25">
      <c r="A611">
        <v>610</v>
      </c>
      <c r="D611">
        <v>222.79336699999999</v>
      </c>
      <c r="E611">
        <v>8.0736220000000003</v>
      </c>
      <c r="F611">
        <v>231.982651</v>
      </c>
      <c r="G611">
        <v>5.8198980000000002</v>
      </c>
    </row>
    <row r="612" spans="1:9" x14ac:dyDescent="0.25">
      <c r="A612">
        <v>611</v>
      </c>
      <c r="D612">
        <v>222.84158199999999</v>
      </c>
      <c r="E612">
        <v>7.9835710000000004</v>
      </c>
      <c r="F612">
        <v>231.982651</v>
      </c>
      <c r="G612">
        <v>5.8198980000000002</v>
      </c>
    </row>
    <row r="613" spans="1:9" x14ac:dyDescent="0.25">
      <c r="A613">
        <v>612</v>
      </c>
      <c r="B613">
        <v>214.17102</v>
      </c>
      <c r="C613">
        <v>6.8807650000000002</v>
      </c>
    </row>
    <row r="614" spans="1:9" x14ac:dyDescent="0.25">
      <c r="A614">
        <v>613</v>
      </c>
      <c r="B614">
        <v>214.17102</v>
      </c>
      <c r="C614">
        <v>6.8807650000000002</v>
      </c>
      <c r="H614">
        <v>222.23596900000001</v>
      </c>
      <c r="I614">
        <v>9.031174</v>
      </c>
    </row>
    <row r="615" spans="1:9" x14ac:dyDescent="0.25">
      <c r="A615">
        <v>614</v>
      </c>
      <c r="B615">
        <v>214.17102</v>
      </c>
      <c r="C615">
        <v>6.8807650000000002</v>
      </c>
      <c r="H615">
        <v>222.215765</v>
      </c>
      <c r="I615">
        <v>9.0504079999999991</v>
      </c>
    </row>
    <row r="616" spans="1:9" x14ac:dyDescent="0.25">
      <c r="A616">
        <v>615</v>
      </c>
      <c r="B616">
        <v>214.17102</v>
      </c>
      <c r="C616">
        <v>6.8807650000000002</v>
      </c>
      <c r="H616">
        <v>222.27484699999999</v>
      </c>
      <c r="I616">
        <v>9.0709700000000009</v>
      </c>
    </row>
    <row r="617" spans="1:9" x14ac:dyDescent="0.25">
      <c r="A617">
        <v>616</v>
      </c>
      <c r="B617">
        <v>214.17102</v>
      </c>
      <c r="C617">
        <v>6.8807650000000002</v>
      </c>
      <c r="H617">
        <v>222.272704</v>
      </c>
      <c r="I617">
        <v>9.1134190000000004</v>
      </c>
    </row>
    <row r="618" spans="1:9" x14ac:dyDescent="0.25">
      <c r="A618">
        <v>617</v>
      </c>
      <c r="B618">
        <v>214.17102</v>
      </c>
      <c r="C618">
        <v>6.8807650000000002</v>
      </c>
      <c r="H618">
        <v>222.28908100000001</v>
      </c>
      <c r="I618">
        <v>9.0908160000000002</v>
      </c>
    </row>
    <row r="619" spans="1:9" x14ac:dyDescent="0.25">
      <c r="A619">
        <v>618</v>
      </c>
      <c r="B619">
        <v>214.17102</v>
      </c>
      <c r="C619">
        <v>6.8807650000000002</v>
      </c>
      <c r="H619">
        <v>222.29642799999999</v>
      </c>
      <c r="I619">
        <v>9.1288780000000003</v>
      </c>
    </row>
    <row r="620" spans="1:9" x14ac:dyDescent="0.25">
      <c r="A620">
        <v>619</v>
      </c>
      <c r="B620">
        <v>214.17102</v>
      </c>
      <c r="C620">
        <v>6.8807650000000002</v>
      </c>
      <c r="H620">
        <v>222.300612</v>
      </c>
      <c r="I620">
        <v>9.1215820000000001</v>
      </c>
    </row>
    <row r="621" spans="1:9" x14ac:dyDescent="0.25">
      <c r="A621">
        <v>620</v>
      </c>
      <c r="B621">
        <v>214.17102</v>
      </c>
      <c r="C621">
        <v>6.8807650000000002</v>
      </c>
      <c r="H621">
        <v>222.32071400000001</v>
      </c>
      <c r="I621">
        <v>9.1101530000000004</v>
      </c>
    </row>
    <row r="622" spans="1:9" x14ac:dyDescent="0.25">
      <c r="A622">
        <v>621</v>
      </c>
      <c r="B622">
        <v>214.17102</v>
      </c>
      <c r="C622">
        <v>6.8807650000000002</v>
      </c>
      <c r="H622">
        <v>222.31168299999999</v>
      </c>
      <c r="I622">
        <v>9.1005099999999999</v>
      </c>
    </row>
    <row r="623" spans="1:9" x14ac:dyDescent="0.25">
      <c r="A623">
        <v>622</v>
      </c>
      <c r="B623">
        <v>214.17102</v>
      </c>
      <c r="C623">
        <v>6.8807650000000002</v>
      </c>
      <c r="H623">
        <v>222.30025499999999</v>
      </c>
      <c r="I623">
        <v>9.1344890000000003</v>
      </c>
    </row>
    <row r="624" spans="1:9" x14ac:dyDescent="0.25">
      <c r="A624">
        <v>623</v>
      </c>
      <c r="B624">
        <v>214.17102</v>
      </c>
      <c r="C624">
        <v>6.8807650000000002</v>
      </c>
      <c r="H624">
        <v>222.32795999999999</v>
      </c>
      <c r="I624">
        <v>9.1666840000000001</v>
      </c>
    </row>
    <row r="625" spans="1:9" x14ac:dyDescent="0.25">
      <c r="A625">
        <v>624</v>
      </c>
      <c r="B625">
        <v>214.17102</v>
      </c>
      <c r="C625">
        <v>6.8807650000000002</v>
      </c>
      <c r="H625">
        <v>222.312296</v>
      </c>
      <c r="I625">
        <v>9.1243879999999997</v>
      </c>
    </row>
    <row r="626" spans="1:9" x14ac:dyDescent="0.25">
      <c r="A626">
        <v>625</v>
      </c>
      <c r="H626">
        <v>222.30066400000001</v>
      </c>
      <c r="I626">
        <v>9.0804080000000003</v>
      </c>
    </row>
    <row r="627" spans="1:9" x14ac:dyDescent="0.25">
      <c r="A627">
        <v>626</v>
      </c>
      <c r="H627">
        <v>222.27418399999999</v>
      </c>
      <c r="I627">
        <v>9.1280099999999997</v>
      </c>
    </row>
    <row r="628" spans="1:9" x14ac:dyDescent="0.25">
      <c r="A628">
        <v>627</v>
      </c>
      <c r="D628">
        <v>202.02442100000002</v>
      </c>
      <c r="E628">
        <v>8.2551319999999997</v>
      </c>
      <c r="F628">
        <v>213.28749999999999</v>
      </c>
      <c r="G628">
        <v>6.078214</v>
      </c>
    </row>
    <row r="629" spans="1:9" x14ac:dyDescent="0.25">
      <c r="A629">
        <v>628</v>
      </c>
      <c r="D629">
        <v>202.04579799999999</v>
      </c>
      <c r="E629">
        <v>8.2914549999999991</v>
      </c>
      <c r="F629">
        <v>213.259286</v>
      </c>
      <c r="G629">
        <v>6.0946939999999996</v>
      </c>
    </row>
    <row r="630" spans="1:9" x14ac:dyDescent="0.25">
      <c r="A630">
        <v>629</v>
      </c>
      <c r="D630">
        <v>202.01682199999999</v>
      </c>
      <c r="E630">
        <v>8.2543150000000001</v>
      </c>
      <c r="F630">
        <v>213.26892799999999</v>
      </c>
      <c r="G630">
        <v>6.1215310000000001</v>
      </c>
    </row>
    <row r="631" spans="1:9" x14ac:dyDescent="0.25">
      <c r="A631">
        <v>630</v>
      </c>
      <c r="D631">
        <v>202.03054299999999</v>
      </c>
      <c r="E631">
        <v>8.2574269999999999</v>
      </c>
      <c r="F631">
        <v>213.27785700000001</v>
      </c>
      <c r="G631">
        <v>6.0930609999999996</v>
      </c>
    </row>
    <row r="632" spans="1:9" x14ac:dyDescent="0.25">
      <c r="A632">
        <v>631</v>
      </c>
      <c r="D632">
        <v>202.027072</v>
      </c>
      <c r="E632">
        <v>8.2591619999999999</v>
      </c>
      <c r="F632">
        <v>213.30326500000001</v>
      </c>
      <c r="G632">
        <v>6.0895919999999997</v>
      </c>
    </row>
    <row r="633" spans="1:9" x14ac:dyDescent="0.25">
      <c r="A633">
        <v>632</v>
      </c>
      <c r="D633">
        <v>202.026107</v>
      </c>
      <c r="E633">
        <v>8.2467140000000008</v>
      </c>
      <c r="F633">
        <v>213.36882600000001</v>
      </c>
      <c r="G633">
        <v>6.1486739999999998</v>
      </c>
    </row>
    <row r="634" spans="1:9" x14ac:dyDescent="0.25">
      <c r="A634">
        <v>633</v>
      </c>
      <c r="D634">
        <v>202.03365600000001</v>
      </c>
      <c r="E634">
        <v>8.2446730000000006</v>
      </c>
      <c r="F634">
        <v>213.35923500000001</v>
      </c>
      <c r="G634">
        <v>6.1473469999999999</v>
      </c>
    </row>
    <row r="635" spans="1:9" x14ac:dyDescent="0.25">
      <c r="A635">
        <v>634</v>
      </c>
      <c r="D635">
        <v>202.05712</v>
      </c>
      <c r="E635">
        <v>8.2400300000000009</v>
      </c>
      <c r="F635">
        <v>213.42229599999999</v>
      </c>
      <c r="G635">
        <v>6.144082</v>
      </c>
    </row>
    <row r="636" spans="1:9" x14ac:dyDescent="0.25">
      <c r="A636">
        <v>635</v>
      </c>
      <c r="D636">
        <v>202.058505</v>
      </c>
      <c r="E636">
        <v>8.2417639999999999</v>
      </c>
      <c r="F636">
        <v>213.35352</v>
      </c>
      <c r="G636">
        <v>6.1073469999999999</v>
      </c>
    </row>
    <row r="637" spans="1:9" x14ac:dyDescent="0.25">
      <c r="A637">
        <v>636</v>
      </c>
      <c r="D637">
        <v>202.067477</v>
      </c>
      <c r="E637">
        <v>8.2626819999999999</v>
      </c>
      <c r="F637">
        <v>213.294388</v>
      </c>
      <c r="G637">
        <v>6.137092</v>
      </c>
    </row>
    <row r="638" spans="1:9" x14ac:dyDescent="0.25">
      <c r="A638">
        <v>637</v>
      </c>
      <c r="D638">
        <v>202.06921700000001</v>
      </c>
      <c r="E638">
        <v>8.2680900000000008</v>
      </c>
      <c r="F638">
        <v>213.39275499999999</v>
      </c>
      <c r="G638">
        <v>5.9884190000000004</v>
      </c>
    </row>
    <row r="639" spans="1:9" x14ac:dyDescent="0.25">
      <c r="A639">
        <v>638</v>
      </c>
      <c r="D639">
        <v>202.10844299999999</v>
      </c>
      <c r="E639">
        <v>8.2517639999999997</v>
      </c>
      <c r="F639">
        <v>213.53433699999999</v>
      </c>
      <c r="G639">
        <v>6.0762239999999998</v>
      </c>
    </row>
    <row r="640" spans="1:9" x14ac:dyDescent="0.25">
      <c r="A640">
        <v>639</v>
      </c>
      <c r="D640">
        <v>202.02442100000002</v>
      </c>
      <c r="E640">
        <v>8.2551319999999997</v>
      </c>
    </row>
    <row r="641" spans="1:9" x14ac:dyDescent="0.25">
      <c r="A641">
        <v>640</v>
      </c>
      <c r="B641">
        <v>192.56063</v>
      </c>
      <c r="C641">
        <v>6.5075180000000001</v>
      </c>
    </row>
    <row r="642" spans="1:9" x14ac:dyDescent="0.25">
      <c r="A642">
        <v>641</v>
      </c>
      <c r="B642">
        <v>192.566596</v>
      </c>
      <c r="C642">
        <v>6.4570619999999996</v>
      </c>
      <c r="H642">
        <v>201.433841</v>
      </c>
      <c r="I642">
        <v>9.5256260000000008</v>
      </c>
    </row>
    <row r="643" spans="1:9" x14ac:dyDescent="0.25">
      <c r="A643">
        <v>642</v>
      </c>
      <c r="B643">
        <v>192.62287000000001</v>
      </c>
      <c r="C643">
        <v>6.503641</v>
      </c>
      <c r="H643">
        <v>201.444041</v>
      </c>
      <c r="I643">
        <v>9.5286869999999997</v>
      </c>
    </row>
    <row r="644" spans="1:9" x14ac:dyDescent="0.25">
      <c r="A644">
        <v>643</v>
      </c>
      <c r="B644">
        <v>192.605166</v>
      </c>
      <c r="C644">
        <v>6.494866</v>
      </c>
      <c r="H644">
        <v>201.447924</v>
      </c>
      <c r="I644">
        <v>9.5150659999999991</v>
      </c>
    </row>
    <row r="645" spans="1:9" x14ac:dyDescent="0.25">
      <c r="A645">
        <v>644</v>
      </c>
      <c r="B645">
        <v>192.57726200000002</v>
      </c>
      <c r="C645">
        <v>6.4737439999999999</v>
      </c>
      <c r="H645">
        <v>201.47439800000001</v>
      </c>
      <c r="I645">
        <v>9.5177189999999996</v>
      </c>
    </row>
    <row r="646" spans="1:9" x14ac:dyDescent="0.25">
      <c r="A646">
        <v>645</v>
      </c>
      <c r="B646">
        <v>192.589709</v>
      </c>
      <c r="C646">
        <v>6.5032329999999998</v>
      </c>
      <c r="H646">
        <v>201.49531400000001</v>
      </c>
      <c r="I646">
        <v>9.5081779999999991</v>
      </c>
    </row>
    <row r="647" spans="1:9" x14ac:dyDescent="0.25">
      <c r="A647">
        <v>646</v>
      </c>
      <c r="B647">
        <v>192.604556</v>
      </c>
      <c r="C647">
        <v>6.5184870000000004</v>
      </c>
      <c r="H647">
        <v>201.47536700000001</v>
      </c>
      <c r="I647">
        <v>9.5239429999999992</v>
      </c>
    </row>
    <row r="648" spans="1:9" x14ac:dyDescent="0.25">
      <c r="A648">
        <v>647</v>
      </c>
      <c r="B648">
        <v>192.60761500000001</v>
      </c>
      <c r="C648">
        <v>6.5478730000000001</v>
      </c>
      <c r="H648">
        <v>201.506743</v>
      </c>
      <c r="I648">
        <v>9.5385329999999993</v>
      </c>
    </row>
    <row r="649" spans="1:9" x14ac:dyDescent="0.25">
      <c r="A649">
        <v>648</v>
      </c>
      <c r="B649">
        <v>192.56063</v>
      </c>
      <c r="C649">
        <v>6.5075180000000001</v>
      </c>
      <c r="H649">
        <v>201.49179700000002</v>
      </c>
      <c r="I649">
        <v>9.531034</v>
      </c>
    </row>
    <row r="650" spans="1:9" x14ac:dyDescent="0.25">
      <c r="A650">
        <v>649</v>
      </c>
      <c r="B650">
        <v>192.56063</v>
      </c>
      <c r="C650">
        <v>6.5075180000000001</v>
      </c>
      <c r="H650">
        <v>201.493224</v>
      </c>
      <c r="I650">
        <v>9.5476150000000004</v>
      </c>
    </row>
    <row r="651" spans="1:9" x14ac:dyDescent="0.25">
      <c r="A651">
        <v>650</v>
      </c>
      <c r="H651">
        <v>201.47419600000001</v>
      </c>
      <c r="I651">
        <v>9.5579710000000002</v>
      </c>
    </row>
    <row r="652" spans="1:9" x14ac:dyDescent="0.25">
      <c r="A652">
        <v>651</v>
      </c>
      <c r="H652">
        <v>201.47516100000001</v>
      </c>
      <c r="I652">
        <v>9.5799599999999998</v>
      </c>
    </row>
    <row r="653" spans="1:9" x14ac:dyDescent="0.25">
      <c r="A653">
        <v>652</v>
      </c>
      <c r="H653">
        <v>201.40940399999999</v>
      </c>
      <c r="I653">
        <v>9.5149640000000009</v>
      </c>
    </row>
    <row r="654" spans="1:9" x14ac:dyDescent="0.25">
      <c r="A654">
        <v>653</v>
      </c>
      <c r="D654">
        <v>178.560542</v>
      </c>
      <c r="E654">
        <v>8.2758450000000003</v>
      </c>
    </row>
    <row r="655" spans="1:9" x14ac:dyDescent="0.25">
      <c r="A655">
        <v>654</v>
      </c>
      <c r="D655">
        <v>178.577021</v>
      </c>
      <c r="E655">
        <v>8.2806909999999991</v>
      </c>
    </row>
    <row r="656" spans="1:9" x14ac:dyDescent="0.25">
      <c r="A656">
        <v>655</v>
      </c>
      <c r="D656">
        <v>178.52187000000001</v>
      </c>
      <c r="E656">
        <v>8.2315100000000001</v>
      </c>
      <c r="F656">
        <v>189.558696</v>
      </c>
      <c r="G656">
        <v>5.7943410000000002</v>
      </c>
    </row>
    <row r="657" spans="1:9" x14ac:dyDescent="0.25">
      <c r="A657">
        <v>656</v>
      </c>
      <c r="D657">
        <v>178.54503099999999</v>
      </c>
      <c r="E657">
        <v>8.2393669999999997</v>
      </c>
      <c r="F657">
        <v>189.52068199999999</v>
      </c>
      <c r="G657">
        <v>5.7350079999999997</v>
      </c>
    </row>
    <row r="658" spans="1:9" x14ac:dyDescent="0.25">
      <c r="A658">
        <v>657</v>
      </c>
      <c r="D658">
        <v>178.569928</v>
      </c>
      <c r="E658">
        <v>8.2657430000000005</v>
      </c>
      <c r="F658">
        <v>189.54741899999999</v>
      </c>
      <c r="G658">
        <v>5.7651079999999997</v>
      </c>
    </row>
    <row r="659" spans="1:9" x14ac:dyDescent="0.25">
      <c r="A659">
        <v>658</v>
      </c>
      <c r="D659">
        <v>178.586051</v>
      </c>
      <c r="E659">
        <v>8.2050830000000001</v>
      </c>
      <c r="F659">
        <v>189.57854</v>
      </c>
      <c r="G659">
        <v>5.7692909999999999</v>
      </c>
    </row>
    <row r="660" spans="1:9" x14ac:dyDescent="0.25">
      <c r="A660">
        <v>659</v>
      </c>
      <c r="D660">
        <v>178.56345099999999</v>
      </c>
      <c r="E660">
        <v>8.2025830000000006</v>
      </c>
      <c r="F660">
        <v>189.56384500000001</v>
      </c>
      <c r="G660">
        <v>5.7514349999999999</v>
      </c>
    </row>
    <row r="661" spans="1:9" x14ac:dyDescent="0.25">
      <c r="A661">
        <v>660</v>
      </c>
      <c r="D661">
        <v>178.55166500000001</v>
      </c>
      <c r="E661">
        <v>8.2188060000000007</v>
      </c>
      <c r="F661">
        <v>189.56767200000002</v>
      </c>
      <c r="G661">
        <v>5.7577100000000003</v>
      </c>
    </row>
    <row r="662" spans="1:9" x14ac:dyDescent="0.25">
      <c r="A662">
        <v>661</v>
      </c>
      <c r="D662">
        <v>178.57263499999999</v>
      </c>
      <c r="E662">
        <v>8.2181949999999997</v>
      </c>
      <c r="F662">
        <v>189.584407</v>
      </c>
      <c r="G662">
        <v>5.7662820000000004</v>
      </c>
    </row>
    <row r="663" spans="1:9" x14ac:dyDescent="0.25">
      <c r="A663">
        <v>662</v>
      </c>
      <c r="D663">
        <v>178.560542</v>
      </c>
      <c r="E663">
        <v>8.2758450000000003</v>
      </c>
      <c r="F663">
        <v>189.558696</v>
      </c>
      <c r="G663">
        <v>5.7943410000000002</v>
      </c>
    </row>
    <row r="664" spans="1:9" x14ac:dyDescent="0.25">
      <c r="A664">
        <v>663</v>
      </c>
      <c r="D664">
        <v>178.560542</v>
      </c>
      <c r="E664">
        <v>8.2758450000000003</v>
      </c>
      <c r="F664">
        <v>189.558696</v>
      </c>
      <c r="G664">
        <v>5.7943410000000002</v>
      </c>
    </row>
    <row r="665" spans="1:9" x14ac:dyDescent="0.25">
      <c r="A665">
        <v>664</v>
      </c>
    </row>
    <row r="666" spans="1:9" x14ac:dyDescent="0.25">
      <c r="A666">
        <v>665</v>
      </c>
      <c r="B666">
        <v>167.893597</v>
      </c>
      <c r="C666">
        <v>6.2502360000000001</v>
      </c>
    </row>
    <row r="667" spans="1:9" x14ac:dyDescent="0.25">
      <c r="A667">
        <v>666</v>
      </c>
      <c r="B667">
        <v>167.87395600000002</v>
      </c>
      <c r="C667">
        <v>6.2030950000000002</v>
      </c>
    </row>
    <row r="668" spans="1:9" x14ac:dyDescent="0.25">
      <c r="A668">
        <v>667</v>
      </c>
      <c r="B668">
        <v>167.880843</v>
      </c>
      <c r="C668">
        <v>6.2337569999999998</v>
      </c>
    </row>
    <row r="669" spans="1:9" x14ac:dyDescent="0.25">
      <c r="A669">
        <v>668</v>
      </c>
      <c r="B669">
        <v>167.94823700000001</v>
      </c>
      <c r="C669">
        <v>6.2355429999999998</v>
      </c>
      <c r="H669">
        <v>175.75977</v>
      </c>
      <c r="I669">
        <v>8.6804659999999991</v>
      </c>
    </row>
    <row r="670" spans="1:9" x14ac:dyDescent="0.25">
      <c r="A670">
        <v>669</v>
      </c>
      <c r="B670">
        <v>167.938952</v>
      </c>
      <c r="C670">
        <v>6.2512559999999997</v>
      </c>
      <c r="H670">
        <v>175.76507600000002</v>
      </c>
      <c r="I670">
        <v>8.6761300000000006</v>
      </c>
    </row>
    <row r="671" spans="1:9" x14ac:dyDescent="0.25">
      <c r="A671">
        <v>670</v>
      </c>
      <c r="B671">
        <v>167.94874799999999</v>
      </c>
      <c r="C671">
        <v>6.2171760000000003</v>
      </c>
      <c r="H671">
        <v>175.74436300000002</v>
      </c>
      <c r="I671">
        <v>8.6838850000000001</v>
      </c>
    </row>
    <row r="672" spans="1:9" x14ac:dyDescent="0.25">
      <c r="A672">
        <v>671</v>
      </c>
      <c r="B672">
        <v>167.94772800000001</v>
      </c>
      <c r="C672">
        <v>6.2605409999999999</v>
      </c>
      <c r="H672">
        <v>175.765738</v>
      </c>
      <c r="I672">
        <v>8.7060770000000005</v>
      </c>
    </row>
    <row r="673" spans="1:9" x14ac:dyDescent="0.25">
      <c r="A673">
        <v>672</v>
      </c>
      <c r="B673">
        <v>167.893597</v>
      </c>
      <c r="C673">
        <v>6.2502360000000001</v>
      </c>
      <c r="H673">
        <v>175.78925800000002</v>
      </c>
      <c r="I673">
        <v>8.7015879999999992</v>
      </c>
    </row>
    <row r="674" spans="1:9" x14ac:dyDescent="0.25">
      <c r="A674">
        <v>673</v>
      </c>
      <c r="B674">
        <v>167.893597</v>
      </c>
      <c r="C674">
        <v>6.2502360000000001</v>
      </c>
      <c r="H674">
        <v>175.77048400000001</v>
      </c>
      <c r="I674">
        <v>8.7141380000000002</v>
      </c>
    </row>
    <row r="675" spans="1:9" x14ac:dyDescent="0.25">
      <c r="A675">
        <v>674</v>
      </c>
      <c r="B675">
        <v>167.893597</v>
      </c>
      <c r="C675">
        <v>6.2502360000000001</v>
      </c>
      <c r="H675">
        <v>175.80828700000001</v>
      </c>
      <c r="I675">
        <v>8.7700530000000008</v>
      </c>
    </row>
    <row r="676" spans="1:9" x14ac:dyDescent="0.25">
      <c r="A676">
        <v>675</v>
      </c>
      <c r="H676">
        <v>175.85670400000001</v>
      </c>
      <c r="I676">
        <v>8.7267899999999994</v>
      </c>
    </row>
    <row r="677" spans="1:9" x14ac:dyDescent="0.25">
      <c r="A677">
        <v>676</v>
      </c>
      <c r="F677">
        <v>167.19118600000002</v>
      </c>
      <c r="G677">
        <v>5.3016110000000003</v>
      </c>
      <c r="H677">
        <v>175.89159899999999</v>
      </c>
      <c r="I677">
        <v>8.7521970000000007</v>
      </c>
    </row>
    <row r="678" spans="1:9" x14ac:dyDescent="0.25">
      <c r="A678">
        <v>677</v>
      </c>
      <c r="F678">
        <v>167.178687</v>
      </c>
      <c r="G678">
        <v>5.3128359999999999</v>
      </c>
      <c r="H678">
        <v>175.763238</v>
      </c>
      <c r="I678">
        <v>8.650366</v>
      </c>
    </row>
    <row r="679" spans="1:9" x14ac:dyDescent="0.25">
      <c r="A679">
        <v>678</v>
      </c>
      <c r="F679">
        <v>167.172921</v>
      </c>
      <c r="G679">
        <v>5.3047750000000002</v>
      </c>
    </row>
    <row r="680" spans="1:9" x14ac:dyDescent="0.25">
      <c r="A680">
        <v>679</v>
      </c>
      <c r="D680">
        <v>155.21935999999999</v>
      </c>
      <c r="E680">
        <v>7.5968489999999997</v>
      </c>
      <c r="F680">
        <v>167.16460499999999</v>
      </c>
      <c r="G680">
        <v>5.3002339999999997</v>
      </c>
    </row>
    <row r="681" spans="1:9" x14ac:dyDescent="0.25">
      <c r="A681">
        <v>680</v>
      </c>
      <c r="D681">
        <v>155.23175700000002</v>
      </c>
      <c r="E681">
        <v>7.593737</v>
      </c>
      <c r="F681">
        <v>167.184552</v>
      </c>
      <c r="G681">
        <v>5.3159989999999997</v>
      </c>
    </row>
    <row r="682" spans="1:9" x14ac:dyDescent="0.25">
      <c r="A682">
        <v>681</v>
      </c>
      <c r="D682">
        <v>155.19543300000001</v>
      </c>
      <c r="E682">
        <v>7.6263889999999996</v>
      </c>
      <c r="F682">
        <v>167.17603400000002</v>
      </c>
      <c r="G682">
        <v>5.2861019999999996</v>
      </c>
    </row>
    <row r="683" spans="1:9" x14ac:dyDescent="0.25">
      <c r="A683">
        <v>682</v>
      </c>
      <c r="D683">
        <v>155.29726400000001</v>
      </c>
      <c r="E683">
        <v>7.6661830000000002</v>
      </c>
      <c r="F683">
        <v>167.19118600000002</v>
      </c>
      <c r="G683">
        <v>5.2424309999999998</v>
      </c>
    </row>
    <row r="684" spans="1:9" x14ac:dyDescent="0.25">
      <c r="A684">
        <v>683</v>
      </c>
      <c r="D684">
        <v>155.31522200000001</v>
      </c>
      <c r="E684">
        <v>7.5805749999999996</v>
      </c>
      <c r="F684">
        <v>167.24118300000001</v>
      </c>
      <c r="G684">
        <v>5.2390639999999999</v>
      </c>
    </row>
    <row r="685" spans="1:9" x14ac:dyDescent="0.25">
      <c r="A685">
        <v>684</v>
      </c>
      <c r="D685">
        <v>155.33032400000002</v>
      </c>
      <c r="E685">
        <v>7.6721519999999996</v>
      </c>
      <c r="F685">
        <v>167.19118600000002</v>
      </c>
      <c r="G685">
        <v>5.3016110000000003</v>
      </c>
    </row>
    <row r="686" spans="1:9" x14ac:dyDescent="0.25">
      <c r="A686">
        <v>685</v>
      </c>
      <c r="D686">
        <v>155.35869</v>
      </c>
      <c r="E686">
        <v>7.5735340000000004</v>
      </c>
    </row>
    <row r="687" spans="1:9" x14ac:dyDescent="0.25">
      <c r="A687">
        <v>686</v>
      </c>
      <c r="D687">
        <v>155.289918</v>
      </c>
      <c r="E687">
        <v>7.625521</v>
      </c>
    </row>
    <row r="688" spans="1:9" x14ac:dyDescent="0.25">
      <c r="A688">
        <v>687</v>
      </c>
      <c r="B688">
        <v>150.139217</v>
      </c>
      <c r="C688">
        <v>5.8504610000000001</v>
      </c>
      <c r="D688">
        <v>155.21935999999999</v>
      </c>
      <c r="E688">
        <v>7.5968489999999997</v>
      </c>
    </row>
    <row r="689" spans="1:9" x14ac:dyDescent="0.25">
      <c r="A689">
        <v>688</v>
      </c>
      <c r="B689">
        <v>150.139217</v>
      </c>
      <c r="C689">
        <v>5.8504610000000001</v>
      </c>
      <c r="D689">
        <v>155.21935999999999</v>
      </c>
      <c r="E689">
        <v>7.5968489999999997</v>
      </c>
    </row>
    <row r="690" spans="1:9" x14ac:dyDescent="0.25">
      <c r="A690">
        <v>689</v>
      </c>
      <c r="B690">
        <v>150.139217</v>
      </c>
      <c r="C690">
        <v>5.8504610000000001</v>
      </c>
    </row>
    <row r="691" spans="1:9" x14ac:dyDescent="0.25">
      <c r="A691">
        <v>690</v>
      </c>
      <c r="B691">
        <v>150.139217</v>
      </c>
      <c r="C691">
        <v>5.8504610000000001</v>
      </c>
    </row>
    <row r="692" spans="1:9" x14ac:dyDescent="0.25">
      <c r="A692">
        <v>691</v>
      </c>
      <c r="B692">
        <v>150.139217</v>
      </c>
      <c r="C692">
        <v>5.8504610000000001</v>
      </c>
    </row>
    <row r="693" spans="1:9" x14ac:dyDescent="0.25">
      <c r="A693">
        <v>692</v>
      </c>
      <c r="B693">
        <v>150.139217</v>
      </c>
      <c r="C693">
        <v>5.8504610000000001</v>
      </c>
    </row>
    <row r="694" spans="1:9" x14ac:dyDescent="0.25">
      <c r="A694">
        <v>693</v>
      </c>
      <c r="B694">
        <v>150.139217</v>
      </c>
      <c r="C694">
        <v>5.8504610000000001</v>
      </c>
    </row>
    <row r="695" spans="1:9" x14ac:dyDescent="0.25">
      <c r="A695">
        <v>694</v>
      </c>
      <c r="B695">
        <v>150.139217</v>
      </c>
      <c r="C695">
        <v>5.8504610000000001</v>
      </c>
      <c r="H695">
        <v>151.45440300000001</v>
      </c>
      <c r="I695">
        <v>8.6565390000000004</v>
      </c>
    </row>
    <row r="696" spans="1:9" x14ac:dyDescent="0.25">
      <c r="A696">
        <v>695</v>
      </c>
      <c r="B696">
        <v>150.158399</v>
      </c>
      <c r="C696">
        <v>5.8504610000000001</v>
      </c>
      <c r="H696">
        <v>151.49297300000001</v>
      </c>
      <c r="I696">
        <v>8.6798540000000006</v>
      </c>
    </row>
    <row r="697" spans="1:9" x14ac:dyDescent="0.25">
      <c r="A697">
        <v>696</v>
      </c>
      <c r="F697">
        <v>150.24150700000001</v>
      </c>
      <c r="G697">
        <v>5.417065</v>
      </c>
      <c r="H697">
        <v>151.48491200000001</v>
      </c>
      <c r="I697">
        <v>8.698169</v>
      </c>
    </row>
    <row r="698" spans="1:9" x14ac:dyDescent="0.25">
      <c r="A698">
        <v>697</v>
      </c>
      <c r="F698">
        <v>150.24150700000001</v>
      </c>
      <c r="G698">
        <v>5.417065</v>
      </c>
      <c r="H698">
        <v>151.45797400000001</v>
      </c>
      <c r="I698">
        <v>8.6985259999999993</v>
      </c>
    </row>
    <row r="699" spans="1:9" x14ac:dyDescent="0.25">
      <c r="A699">
        <v>698</v>
      </c>
      <c r="F699">
        <v>150.24150700000001</v>
      </c>
      <c r="G699">
        <v>5.417065</v>
      </c>
      <c r="H699">
        <v>151.49628899999999</v>
      </c>
      <c r="I699">
        <v>8.6699059999999992</v>
      </c>
    </row>
    <row r="700" spans="1:9" x14ac:dyDescent="0.25">
      <c r="A700">
        <v>699</v>
      </c>
      <c r="F700">
        <v>150.24150700000001</v>
      </c>
      <c r="G700">
        <v>5.417065</v>
      </c>
      <c r="H700">
        <v>151.475831</v>
      </c>
      <c r="I700">
        <v>8.6950059999999993</v>
      </c>
    </row>
    <row r="701" spans="1:9" x14ac:dyDescent="0.25">
      <c r="A701">
        <v>700</v>
      </c>
      <c r="F701">
        <v>150.24150700000001</v>
      </c>
      <c r="G701">
        <v>5.417065</v>
      </c>
      <c r="H701">
        <v>151.41920099999999</v>
      </c>
      <c r="I701">
        <v>8.712097</v>
      </c>
    </row>
    <row r="702" spans="1:9" x14ac:dyDescent="0.25">
      <c r="A702">
        <v>701</v>
      </c>
      <c r="F702">
        <v>150.24150700000001</v>
      </c>
      <c r="G702">
        <v>5.417065</v>
      </c>
      <c r="H702">
        <v>151.368234</v>
      </c>
      <c r="I702">
        <v>8.7165359999999996</v>
      </c>
    </row>
    <row r="703" spans="1:9" x14ac:dyDescent="0.25">
      <c r="A703">
        <v>702</v>
      </c>
      <c r="D703">
        <v>121.29533000000001</v>
      </c>
      <c r="E703">
        <v>5.9633430000000001</v>
      </c>
      <c r="F703">
        <v>150.24150700000001</v>
      </c>
      <c r="G703">
        <v>5.417065</v>
      </c>
      <c r="H703">
        <v>151.31451300000001</v>
      </c>
      <c r="I703">
        <v>8.7332699999999992</v>
      </c>
    </row>
    <row r="704" spans="1:9" x14ac:dyDescent="0.25">
      <c r="A704">
        <v>703</v>
      </c>
      <c r="D704">
        <v>121.326412</v>
      </c>
      <c r="E704">
        <v>5.9637039999999999</v>
      </c>
      <c r="F704">
        <v>150.24150700000001</v>
      </c>
      <c r="G704">
        <v>5.417065</v>
      </c>
    </row>
    <row r="705" spans="1:9" x14ac:dyDescent="0.25">
      <c r="A705">
        <v>704</v>
      </c>
      <c r="D705">
        <v>121.30414500000001</v>
      </c>
      <c r="E705">
        <v>5.8713369999999996</v>
      </c>
      <c r="F705">
        <v>150.234059</v>
      </c>
      <c r="G705">
        <v>5.4237989999999998</v>
      </c>
    </row>
    <row r="706" spans="1:9" x14ac:dyDescent="0.25">
      <c r="A706">
        <v>705</v>
      </c>
      <c r="D706">
        <v>121.316619</v>
      </c>
      <c r="E706">
        <v>5.8999959999999998</v>
      </c>
    </row>
    <row r="707" spans="1:9" x14ac:dyDescent="0.25">
      <c r="A707">
        <v>706</v>
      </c>
      <c r="D707">
        <v>121.31373600000001</v>
      </c>
      <c r="E707">
        <v>5.9382409999999997</v>
      </c>
    </row>
    <row r="708" spans="1:9" x14ac:dyDescent="0.25">
      <c r="A708">
        <v>707</v>
      </c>
      <c r="D708">
        <v>121.31249600000001</v>
      </c>
      <c r="E708">
        <v>5.914892</v>
      </c>
    </row>
    <row r="709" spans="1:9" x14ac:dyDescent="0.25">
      <c r="A709">
        <v>708</v>
      </c>
      <c r="D709">
        <v>121.32414600000001</v>
      </c>
      <c r="E709">
        <v>5.942571</v>
      </c>
    </row>
    <row r="710" spans="1:9" x14ac:dyDescent="0.25">
      <c r="A710">
        <v>709</v>
      </c>
      <c r="B710">
        <v>114.09416900000001</v>
      </c>
      <c r="C710">
        <v>3.7094939999999998</v>
      </c>
      <c r="D710">
        <v>121.25002600000001</v>
      </c>
      <c r="E710">
        <v>5.98597</v>
      </c>
    </row>
    <row r="711" spans="1:9" x14ac:dyDescent="0.25">
      <c r="A711">
        <v>710</v>
      </c>
      <c r="B711">
        <v>114.09416900000001</v>
      </c>
      <c r="C711">
        <v>3.7094939999999998</v>
      </c>
      <c r="D711">
        <v>121.303169</v>
      </c>
      <c r="E711">
        <v>5.9359219999999997</v>
      </c>
    </row>
    <row r="712" spans="1:9" x14ac:dyDescent="0.25">
      <c r="A712">
        <v>711</v>
      </c>
      <c r="B712">
        <v>114.19199700000001</v>
      </c>
      <c r="C712">
        <v>3.6353740000000001</v>
      </c>
      <c r="D712">
        <v>121.29533000000001</v>
      </c>
      <c r="E712">
        <v>5.9633430000000001</v>
      </c>
    </row>
    <row r="713" spans="1:9" x14ac:dyDescent="0.25">
      <c r="A713">
        <v>712</v>
      </c>
      <c r="B713">
        <v>114.13071400000001</v>
      </c>
      <c r="C713">
        <v>3.6870720000000001</v>
      </c>
    </row>
    <row r="714" spans="1:9" x14ac:dyDescent="0.25">
      <c r="A714">
        <v>713</v>
      </c>
      <c r="B714">
        <v>114.133804</v>
      </c>
      <c r="C714">
        <v>3.6719179999999998</v>
      </c>
    </row>
    <row r="715" spans="1:9" x14ac:dyDescent="0.25">
      <c r="A715">
        <v>714</v>
      </c>
      <c r="B715">
        <v>114.09231100000001</v>
      </c>
      <c r="C715">
        <v>3.7092360000000002</v>
      </c>
    </row>
    <row r="716" spans="1:9" x14ac:dyDescent="0.25">
      <c r="A716">
        <v>715</v>
      </c>
      <c r="B716">
        <v>114.10623100000001</v>
      </c>
      <c r="C716">
        <v>3.7040299999999999</v>
      </c>
    </row>
    <row r="717" spans="1:9" x14ac:dyDescent="0.25">
      <c r="A717">
        <v>716</v>
      </c>
      <c r="B717">
        <v>114.05318800000001</v>
      </c>
      <c r="C717">
        <v>3.785056</v>
      </c>
      <c r="H717">
        <v>115.666664</v>
      </c>
      <c r="I717">
        <v>7.4831589999999997</v>
      </c>
    </row>
    <row r="718" spans="1:9" x14ac:dyDescent="0.25">
      <c r="A718">
        <v>717</v>
      </c>
      <c r="B718">
        <v>114.09416900000001</v>
      </c>
      <c r="C718">
        <v>3.7094939999999998</v>
      </c>
      <c r="H718">
        <v>115.65362100000002</v>
      </c>
      <c r="I718">
        <v>7.409503</v>
      </c>
    </row>
    <row r="719" spans="1:9" x14ac:dyDescent="0.25">
      <c r="A719">
        <v>718</v>
      </c>
      <c r="F719">
        <v>114.61542800000001</v>
      </c>
      <c r="G719">
        <v>2.974945</v>
      </c>
      <c r="H719">
        <v>115.66202100000001</v>
      </c>
      <c r="I719">
        <v>7.447749</v>
      </c>
    </row>
    <row r="720" spans="1:9" x14ac:dyDescent="0.25">
      <c r="A720">
        <v>719</v>
      </c>
      <c r="F720">
        <v>114.63728300000001</v>
      </c>
      <c r="G720">
        <v>2.979069</v>
      </c>
      <c r="H720">
        <v>115.67274400000001</v>
      </c>
      <c r="I720">
        <v>7.4773860000000001</v>
      </c>
    </row>
    <row r="721" spans="1:9" x14ac:dyDescent="0.25">
      <c r="A721">
        <v>720</v>
      </c>
      <c r="F721">
        <v>114.63125200000002</v>
      </c>
      <c r="G721">
        <v>2.9882430000000002</v>
      </c>
      <c r="H721">
        <v>115.70918600000002</v>
      </c>
      <c r="I721">
        <v>7.4768189999999999</v>
      </c>
    </row>
    <row r="722" spans="1:9" x14ac:dyDescent="0.25">
      <c r="A722">
        <v>721</v>
      </c>
      <c r="F722">
        <v>114.647594</v>
      </c>
      <c r="G722">
        <v>2.866085</v>
      </c>
      <c r="H722">
        <v>115.672382</v>
      </c>
      <c r="I722">
        <v>7.4434699999999996</v>
      </c>
    </row>
    <row r="723" spans="1:9" x14ac:dyDescent="0.25">
      <c r="A723">
        <v>722</v>
      </c>
      <c r="F723">
        <v>114.66083900000001</v>
      </c>
      <c r="G723">
        <v>2.8488690000000001</v>
      </c>
      <c r="H723">
        <v>115.63290000000001</v>
      </c>
      <c r="I723">
        <v>7.4946529999999996</v>
      </c>
    </row>
    <row r="724" spans="1:9" x14ac:dyDescent="0.25">
      <c r="A724">
        <v>723</v>
      </c>
      <c r="F724">
        <v>114.64666300000002</v>
      </c>
      <c r="G724">
        <v>2.8589720000000001</v>
      </c>
      <c r="H724">
        <v>115.66532100000001</v>
      </c>
      <c r="I724">
        <v>7.4912510000000001</v>
      </c>
    </row>
    <row r="725" spans="1:9" x14ac:dyDescent="0.25">
      <c r="A725">
        <v>724</v>
      </c>
      <c r="F725">
        <v>114.672954</v>
      </c>
      <c r="G725">
        <v>2.8829400000000001</v>
      </c>
      <c r="H725">
        <v>115.82268500000001</v>
      </c>
      <c r="I725">
        <v>7.5187239999999997</v>
      </c>
    </row>
    <row r="726" spans="1:9" x14ac:dyDescent="0.25">
      <c r="A726">
        <v>725</v>
      </c>
      <c r="F726">
        <v>114.61542800000001</v>
      </c>
      <c r="G726">
        <v>2.974945</v>
      </c>
      <c r="H726">
        <v>115.666664</v>
      </c>
      <c r="I726">
        <v>7.4831589999999997</v>
      </c>
    </row>
    <row r="727" spans="1:9" x14ac:dyDescent="0.25">
      <c r="A727">
        <v>726</v>
      </c>
      <c r="D727">
        <v>93.252079000000009</v>
      </c>
      <c r="E727">
        <v>5.2553910000000004</v>
      </c>
    </row>
    <row r="728" spans="1:9" x14ac:dyDescent="0.25">
      <c r="A728">
        <v>727</v>
      </c>
      <c r="D728">
        <v>93.207698000000008</v>
      </c>
      <c r="E728">
        <v>5.2745129999999998</v>
      </c>
    </row>
    <row r="729" spans="1:9" x14ac:dyDescent="0.25">
      <c r="A729">
        <v>728</v>
      </c>
      <c r="D729">
        <v>93.208267000000006</v>
      </c>
      <c r="E729">
        <v>5.2758019999999997</v>
      </c>
    </row>
    <row r="730" spans="1:9" x14ac:dyDescent="0.25">
      <c r="A730">
        <v>729</v>
      </c>
      <c r="D730">
        <v>93.235738000000012</v>
      </c>
      <c r="E730">
        <v>5.2668330000000001</v>
      </c>
    </row>
    <row r="731" spans="1:9" x14ac:dyDescent="0.25">
      <c r="A731">
        <v>730</v>
      </c>
      <c r="D731">
        <v>93.222286000000011</v>
      </c>
      <c r="E731">
        <v>5.2531739999999996</v>
      </c>
    </row>
    <row r="732" spans="1:9" x14ac:dyDescent="0.25">
      <c r="A732">
        <v>731</v>
      </c>
      <c r="D732">
        <v>93.234863000000004</v>
      </c>
      <c r="E732">
        <v>5.2256499999999999</v>
      </c>
    </row>
    <row r="733" spans="1:9" x14ac:dyDescent="0.25">
      <c r="A733">
        <v>732</v>
      </c>
      <c r="D733">
        <v>93.242232999999999</v>
      </c>
      <c r="E733">
        <v>5.289873</v>
      </c>
    </row>
    <row r="734" spans="1:9" x14ac:dyDescent="0.25">
      <c r="A734">
        <v>733</v>
      </c>
      <c r="B734">
        <v>85.630679000000015</v>
      </c>
      <c r="C734">
        <v>3.9734479999999999</v>
      </c>
      <c r="D734">
        <v>93.229500999999999</v>
      </c>
      <c r="E734">
        <v>5.3215209999999997</v>
      </c>
    </row>
    <row r="735" spans="1:9" x14ac:dyDescent="0.25">
      <c r="A735">
        <v>734</v>
      </c>
      <c r="B735">
        <v>85.639081000000004</v>
      </c>
      <c r="C735">
        <v>3.9508209999999999</v>
      </c>
      <c r="D735">
        <v>93.233627000000013</v>
      </c>
      <c r="E735">
        <v>5.3818789999999996</v>
      </c>
    </row>
    <row r="736" spans="1:9" x14ac:dyDescent="0.25">
      <c r="A736">
        <v>735</v>
      </c>
      <c r="B736">
        <v>85.662430000000001</v>
      </c>
      <c r="C736">
        <v>3.9482439999999999</v>
      </c>
      <c r="D736">
        <v>93.252079000000009</v>
      </c>
      <c r="E736">
        <v>5.2553910000000004</v>
      </c>
    </row>
    <row r="737" spans="1:9" x14ac:dyDescent="0.25">
      <c r="A737">
        <v>736</v>
      </c>
      <c r="B737">
        <v>85.652326000000002</v>
      </c>
      <c r="C737">
        <v>3.9553050000000001</v>
      </c>
    </row>
    <row r="738" spans="1:9" x14ac:dyDescent="0.25">
      <c r="A738">
        <v>737</v>
      </c>
      <c r="B738">
        <v>85.663100000000014</v>
      </c>
      <c r="C738">
        <v>3.9717479999999998</v>
      </c>
    </row>
    <row r="739" spans="1:9" x14ac:dyDescent="0.25">
      <c r="A739">
        <v>738</v>
      </c>
      <c r="B739">
        <v>85.641091000000003</v>
      </c>
      <c r="C739">
        <v>3.9837570000000002</v>
      </c>
    </row>
    <row r="740" spans="1:9" x14ac:dyDescent="0.25">
      <c r="A740">
        <v>739</v>
      </c>
      <c r="B740">
        <v>85.647069000000002</v>
      </c>
      <c r="C740">
        <v>3.9614910000000001</v>
      </c>
      <c r="H740">
        <v>88.047922</v>
      </c>
      <c r="I740">
        <v>7.0702420000000004</v>
      </c>
    </row>
    <row r="741" spans="1:9" x14ac:dyDescent="0.25">
      <c r="A741">
        <v>740</v>
      </c>
      <c r="B741">
        <v>85.630679000000015</v>
      </c>
      <c r="C741">
        <v>3.9734479999999999</v>
      </c>
      <c r="H741">
        <v>88.037252000000009</v>
      </c>
      <c r="I741">
        <v>7.0085959999999998</v>
      </c>
    </row>
    <row r="742" spans="1:9" x14ac:dyDescent="0.25">
      <c r="A742">
        <v>741</v>
      </c>
      <c r="B742">
        <v>85.630679000000015</v>
      </c>
      <c r="C742">
        <v>3.9734479999999999</v>
      </c>
      <c r="H742">
        <v>88.025604000000016</v>
      </c>
      <c r="I742">
        <v>7.0019470000000004</v>
      </c>
    </row>
    <row r="743" spans="1:9" x14ac:dyDescent="0.25">
      <c r="A743">
        <v>742</v>
      </c>
      <c r="F743">
        <v>85.731498000000002</v>
      </c>
      <c r="G743">
        <v>3.3040509999999998</v>
      </c>
      <c r="H743">
        <v>88.032253000000011</v>
      </c>
      <c r="I743">
        <v>7.0994679999999999</v>
      </c>
    </row>
    <row r="744" spans="1:9" x14ac:dyDescent="0.25">
      <c r="A744">
        <v>743</v>
      </c>
      <c r="F744">
        <v>85.73582900000001</v>
      </c>
      <c r="G744">
        <v>3.279671</v>
      </c>
      <c r="H744">
        <v>88.039467999999999</v>
      </c>
      <c r="I744">
        <v>7.0917370000000002</v>
      </c>
    </row>
    <row r="745" spans="1:9" x14ac:dyDescent="0.25">
      <c r="A745">
        <v>744</v>
      </c>
      <c r="F745">
        <v>85.709747000000007</v>
      </c>
      <c r="G745">
        <v>3.2917320000000001</v>
      </c>
      <c r="H745">
        <v>88.110237000000012</v>
      </c>
      <c r="I745">
        <v>7.0761180000000001</v>
      </c>
    </row>
    <row r="746" spans="1:9" x14ac:dyDescent="0.25">
      <c r="A746">
        <v>745</v>
      </c>
      <c r="F746">
        <v>85.801494000000005</v>
      </c>
      <c r="G746">
        <v>3.310133</v>
      </c>
      <c r="H746">
        <v>88.025810000000007</v>
      </c>
      <c r="I746">
        <v>7.090757</v>
      </c>
    </row>
    <row r="747" spans="1:9" x14ac:dyDescent="0.25">
      <c r="A747">
        <v>746</v>
      </c>
      <c r="F747">
        <v>85.821339000000009</v>
      </c>
      <c r="G747">
        <v>3.3335859999999999</v>
      </c>
      <c r="H747">
        <v>88.013645000000011</v>
      </c>
      <c r="I747">
        <v>7.1031269999999997</v>
      </c>
    </row>
    <row r="748" spans="1:9" x14ac:dyDescent="0.25">
      <c r="A748">
        <v>747</v>
      </c>
      <c r="F748">
        <v>85.736549000000011</v>
      </c>
      <c r="G748">
        <v>3.3152360000000001</v>
      </c>
      <c r="H748">
        <v>88.047922</v>
      </c>
      <c r="I748">
        <v>7.0702420000000004</v>
      </c>
    </row>
    <row r="749" spans="1:9" x14ac:dyDescent="0.25">
      <c r="A749">
        <v>748</v>
      </c>
      <c r="D749">
        <v>71.443391000000005</v>
      </c>
      <c r="E749">
        <v>5.7024290000000004</v>
      </c>
      <c r="F749">
        <v>85.72118900000001</v>
      </c>
      <c r="G749">
        <v>3.3384819999999999</v>
      </c>
      <c r="H749">
        <v>88.047922</v>
      </c>
      <c r="I749">
        <v>7.0702420000000004</v>
      </c>
    </row>
    <row r="750" spans="1:9" x14ac:dyDescent="0.25">
      <c r="A750">
        <v>749</v>
      </c>
      <c r="D750">
        <v>71.422464000000005</v>
      </c>
      <c r="E750">
        <v>5.7155209999999999</v>
      </c>
      <c r="F750">
        <v>85.731498000000002</v>
      </c>
      <c r="G750">
        <v>3.3040509999999998</v>
      </c>
    </row>
    <row r="751" spans="1:9" x14ac:dyDescent="0.25">
      <c r="A751">
        <v>750</v>
      </c>
      <c r="D751">
        <v>71.438855000000004</v>
      </c>
      <c r="E751">
        <v>5.7059340000000001</v>
      </c>
    </row>
    <row r="752" spans="1:9" x14ac:dyDescent="0.25">
      <c r="A752">
        <v>751</v>
      </c>
      <c r="D752">
        <v>71.441174000000004</v>
      </c>
      <c r="E752">
        <v>5.7288189999999997</v>
      </c>
    </row>
    <row r="753" spans="1:9" x14ac:dyDescent="0.25">
      <c r="A753">
        <v>752</v>
      </c>
      <c r="D753">
        <v>71.478492000000003</v>
      </c>
      <c r="E753">
        <v>5.725778</v>
      </c>
    </row>
    <row r="754" spans="1:9" x14ac:dyDescent="0.25">
      <c r="A754">
        <v>753</v>
      </c>
      <c r="D754">
        <v>71.472874000000004</v>
      </c>
      <c r="E754">
        <v>5.7301080000000004</v>
      </c>
    </row>
    <row r="755" spans="1:9" x14ac:dyDescent="0.25">
      <c r="A755">
        <v>754</v>
      </c>
      <c r="B755">
        <v>64.074223000000003</v>
      </c>
      <c r="C755">
        <v>3.9905729999999999</v>
      </c>
      <c r="D755">
        <v>71.442360000000008</v>
      </c>
      <c r="E755">
        <v>5.7478379999999998</v>
      </c>
    </row>
    <row r="756" spans="1:9" x14ac:dyDescent="0.25">
      <c r="A756">
        <v>755</v>
      </c>
      <c r="B756">
        <v>64.098961000000003</v>
      </c>
      <c r="C756">
        <v>3.9962499999999999</v>
      </c>
      <c r="D756">
        <v>71.501584000000008</v>
      </c>
      <c r="E756">
        <v>5.7867030000000002</v>
      </c>
    </row>
    <row r="757" spans="1:9" x14ac:dyDescent="0.25">
      <c r="A757">
        <v>756</v>
      </c>
      <c r="B757">
        <v>64.133541000000008</v>
      </c>
      <c r="C757">
        <v>3.9954160000000001</v>
      </c>
      <c r="D757">
        <v>71.570807000000002</v>
      </c>
      <c r="E757">
        <v>5.8238139999999996</v>
      </c>
    </row>
    <row r="758" spans="1:9" x14ac:dyDescent="0.25">
      <c r="A758">
        <v>757</v>
      </c>
      <c r="B758">
        <v>64.10359600000001</v>
      </c>
      <c r="C758">
        <v>3.990469</v>
      </c>
    </row>
    <row r="759" spans="1:9" x14ac:dyDescent="0.25">
      <c r="A759">
        <v>758</v>
      </c>
      <c r="B759">
        <v>64.110107999999997</v>
      </c>
      <c r="C759">
        <v>3.9921880000000001</v>
      </c>
    </row>
    <row r="760" spans="1:9" x14ac:dyDescent="0.25">
      <c r="A760">
        <v>759</v>
      </c>
      <c r="B760">
        <v>64.150887000000012</v>
      </c>
      <c r="C760">
        <v>4.0121869999999999</v>
      </c>
    </row>
    <row r="761" spans="1:9" x14ac:dyDescent="0.25">
      <c r="A761">
        <v>760</v>
      </c>
      <c r="B761">
        <v>64.18198000000001</v>
      </c>
      <c r="C761">
        <v>4.0424480000000003</v>
      </c>
    </row>
    <row r="762" spans="1:9" x14ac:dyDescent="0.25">
      <c r="A762">
        <v>761</v>
      </c>
      <c r="B762">
        <v>64.135056000000006</v>
      </c>
      <c r="C762">
        <v>4.0852079999999997</v>
      </c>
    </row>
    <row r="763" spans="1:9" x14ac:dyDescent="0.25">
      <c r="A763">
        <v>762</v>
      </c>
      <c r="B763">
        <v>64.074223000000003</v>
      </c>
      <c r="C763">
        <v>3.9905729999999999</v>
      </c>
      <c r="H763">
        <v>65.300049000000001</v>
      </c>
      <c r="I763">
        <v>6.8780729999999997</v>
      </c>
    </row>
    <row r="764" spans="1:9" x14ac:dyDescent="0.25">
      <c r="A764">
        <v>763</v>
      </c>
      <c r="H764">
        <v>65.308857000000003</v>
      </c>
      <c r="I764">
        <v>6.891667</v>
      </c>
    </row>
    <row r="765" spans="1:9" x14ac:dyDescent="0.25">
      <c r="A765">
        <v>764</v>
      </c>
      <c r="H765">
        <v>65.348491999999993</v>
      </c>
      <c r="I765">
        <v>6.9196350000000004</v>
      </c>
    </row>
    <row r="766" spans="1:9" x14ac:dyDescent="0.25">
      <c r="A766">
        <v>765</v>
      </c>
      <c r="H766">
        <v>65.363597999999996</v>
      </c>
      <c r="I766">
        <v>6.9201560000000004</v>
      </c>
    </row>
    <row r="767" spans="1:9" x14ac:dyDescent="0.25">
      <c r="A767">
        <v>766</v>
      </c>
      <c r="F767">
        <v>63.142655000000005</v>
      </c>
      <c r="G767">
        <v>3.4073440000000002</v>
      </c>
      <c r="H767">
        <v>65.402550000000005</v>
      </c>
      <c r="I767">
        <v>6.9446870000000001</v>
      </c>
    </row>
    <row r="768" spans="1:9" x14ac:dyDescent="0.25">
      <c r="A768">
        <v>767</v>
      </c>
      <c r="F768">
        <v>63.164009</v>
      </c>
      <c r="G768">
        <v>3.4119790000000001</v>
      </c>
      <c r="H768">
        <v>65.410004000000001</v>
      </c>
      <c r="I768">
        <v>6.948906</v>
      </c>
    </row>
    <row r="769" spans="1:9" x14ac:dyDescent="0.25">
      <c r="A769">
        <v>768</v>
      </c>
      <c r="F769">
        <v>63.179478000000003</v>
      </c>
      <c r="G769">
        <v>3.3890099999999999</v>
      </c>
      <c r="H769">
        <v>65.390522000000004</v>
      </c>
      <c r="I769">
        <v>6.9365629999999996</v>
      </c>
    </row>
    <row r="770" spans="1:9" x14ac:dyDescent="0.25">
      <c r="A770">
        <v>769</v>
      </c>
      <c r="F770">
        <v>63.170628000000001</v>
      </c>
      <c r="G770">
        <v>3.3584900000000002</v>
      </c>
      <c r="H770">
        <v>65.344527999999997</v>
      </c>
      <c r="I770">
        <v>6.9230200000000002</v>
      </c>
    </row>
    <row r="771" spans="1:9" x14ac:dyDescent="0.25">
      <c r="A771">
        <v>770</v>
      </c>
      <c r="D771">
        <v>45.811405000000001</v>
      </c>
      <c r="E771">
        <v>5.9752080000000003</v>
      </c>
      <c r="F771">
        <v>63.138077000000003</v>
      </c>
      <c r="G771">
        <v>3.345208</v>
      </c>
      <c r="H771">
        <v>65.300049000000001</v>
      </c>
      <c r="I771">
        <v>6.8780729999999997</v>
      </c>
    </row>
    <row r="772" spans="1:9" x14ac:dyDescent="0.25">
      <c r="A772">
        <v>771</v>
      </c>
      <c r="D772">
        <v>45.788956000000006</v>
      </c>
      <c r="E772">
        <v>5.9244789999999998</v>
      </c>
      <c r="F772">
        <v>63.190994000000003</v>
      </c>
      <c r="G772">
        <v>3.3956249999999999</v>
      </c>
    </row>
    <row r="773" spans="1:9" x14ac:dyDescent="0.25">
      <c r="A773">
        <v>772</v>
      </c>
      <c r="D773">
        <v>45.783699000000006</v>
      </c>
      <c r="E773">
        <v>5.9264060000000001</v>
      </c>
      <c r="F773">
        <v>63.174534000000001</v>
      </c>
      <c r="G773">
        <v>3.4342709999999999</v>
      </c>
    </row>
    <row r="774" spans="1:9" x14ac:dyDescent="0.25">
      <c r="A774">
        <v>773</v>
      </c>
      <c r="D774">
        <v>45.810208000000003</v>
      </c>
      <c r="E774">
        <v>5.9350519999999998</v>
      </c>
      <c r="F774">
        <v>63.142655000000005</v>
      </c>
      <c r="G774">
        <v>3.4073440000000002</v>
      </c>
    </row>
    <row r="775" spans="1:9" x14ac:dyDescent="0.25">
      <c r="A775">
        <v>774</v>
      </c>
      <c r="D775">
        <v>45.795365000000004</v>
      </c>
      <c r="E775">
        <v>5.9386460000000003</v>
      </c>
    </row>
    <row r="776" spans="1:9" x14ac:dyDescent="0.25">
      <c r="A776">
        <v>775</v>
      </c>
      <c r="D776">
        <v>45.799324000000006</v>
      </c>
      <c r="E776">
        <v>5.939635</v>
      </c>
    </row>
    <row r="777" spans="1:9" x14ac:dyDescent="0.25">
      <c r="A777">
        <v>776</v>
      </c>
      <c r="D777">
        <v>45.781513000000004</v>
      </c>
      <c r="E777">
        <v>5.9092190000000002</v>
      </c>
    </row>
    <row r="778" spans="1:9" x14ac:dyDescent="0.25">
      <c r="A778">
        <v>777</v>
      </c>
      <c r="B778">
        <v>38.975418000000005</v>
      </c>
      <c r="C778">
        <v>4.3011460000000001</v>
      </c>
      <c r="D778">
        <v>45.753124000000007</v>
      </c>
      <c r="E778">
        <v>5.9113020000000001</v>
      </c>
    </row>
    <row r="779" spans="1:9" x14ac:dyDescent="0.25">
      <c r="A779">
        <v>778</v>
      </c>
      <c r="B779">
        <v>38.91901</v>
      </c>
      <c r="C779">
        <v>4.3041140000000002</v>
      </c>
      <c r="D779">
        <v>45.758644000000004</v>
      </c>
      <c r="E779">
        <v>5.9275000000000002</v>
      </c>
    </row>
    <row r="780" spans="1:9" x14ac:dyDescent="0.25">
      <c r="A780">
        <v>779</v>
      </c>
      <c r="B780">
        <v>38.937603000000003</v>
      </c>
      <c r="C780">
        <v>4.2916670000000003</v>
      </c>
      <c r="D780">
        <v>45.794998000000007</v>
      </c>
      <c r="E780">
        <v>5.9269270000000001</v>
      </c>
    </row>
    <row r="781" spans="1:9" x14ac:dyDescent="0.25">
      <c r="A781">
        <v>780</v>
      </c>
      <c r="B781">
        <v>38.953541000000001</v>
      </c>
      <c r="C781">
        <v>4.2874480000000004</v>
      </c>
      <c r="D781">
        <v>45.811405000000001</v>
      </c>
      <c r="E781">
        <v>5.9752080000000003</v>
      </c>
    </row>
    <row r="782" spans="1:9" x14ac:dyDescent="0.25">
      <c r="A782">
        <v>781</v>
      </c>
      <c r="B782">
        <v>38.987030000000004</v>
      </c>
      <c r="C782">
        <v>4.3316140000000001</v>
      </c>
    </row>
    <row r="783" spans="1:9" x14ac:dyDescent="0.25">
      <c r="A783">
        <v>782</v>
      </c>
      <c r="B783">
        <v>38.973541000000004</v>
      </c>
      <c r="C783">
        <v>4.2997909999999999</v>
      </c>
    </row>
    <row r="784" spans="1:9" x14ac:dyDescent="0.25">
      <c r="A784">
        <v>783</v>
      </c>
      <c r="B784">
        <v>38.967602000000007</v>
      </c>
      <c r="C784">
        <v>4.2930210000000004</v>
      </c>
    </row>
    <row r="785" spans="1:9" x14ac:dyDescent="0.25">
      <c r="A785">
        <v>784</v>
      </c>
      <c r="B785">
        <v>39.008698000000003</v>
      </c>
      <c r="C785">
        <v>4.3282809999999996</v>
      </c>
      <c r="H785">
        <v>42.416512000000004</v>
      </c>
      <c r="I785">
        <v>7.3102600000000004</v>
      </c>
    </row>
    <row r="786" spans="1:9" x14ac:dyDescent="0.25">
      <c r="A786">
        <v>785</v>
      </c>
      <c r="B786">
        <v>38.993488000000006</v>
      </c>
      <c r="C786">
        <v>4.3386459999999998</v>
      </c>
      <c r="H786">
        <v>42.389065000000002</v>
      </c>
      <c r="I786">
        <v>7.2848949999999997</v>
      </c>
    </row>
    <row r="787" spans="1:9" x14ac:dyDescent="0.25">
      <c r="A787">
        <v>786</v>
      </c>
      <c r="B787">
        <v>38.975418000000005</v>
      </c>
      <c r="C787">
        <v>4.3011460000000001</v>
      </c>
      <c r="H787">
        <v>42.396874000000004</v>
      </c>
      <c r="I787">
        <v>7.3131769999999996</v>
      </c>
    </row>
    <row r="788" spans="1:9" x14ac:dyDescent="0.25">
      <c r="A788">
        <v>787</v>
      </c>
      <c r="F788">
        <v>38.677708000000003</v>
      </c>
      <c r="G788">
        <v>3.4351039999999999</v>
      </c>
      <c r="H788">
        <v>42.368229000000007</v>
      </c>
      <c r="I788">
        <v>7.3873439999999997</v>
      </c>
    </row>
    <row r="789" spans="1:9" x14ac:dyDescent="0.25">
      <c r="A789">
        <v>788</v>
      </c>
      <c r="F789">
        <v>38.746094000000006</v>
      </c>
      <c r="G789">
        <v>3.3665620000000001</v>
      </c>
      <c r="H789">
        <v>42.435780000000001</v>
      </c>
      <c r="I789">
        <v>7.3588019999999998</v>
      </c>
    </row>
    <row r="790" spans="1:9" x14ac:dyDescent="0.25">
      <c r="A790">
        <v>789</v>
      </c>
      <c r="F790">
        <v>38.701458000000002</v>
      </c>
      <c r="G790">
        <v>3.3766669999999999</v>
      </c>
      <c r="H790">
        <v>42.426773000000004</v>
      </c>
      <c r="I790">
        <v>7.407343</v>
      </c>
    </row>
    <row r="791" spans="1:9" x14ac:dyDescent="0.25">
      <c r="A791">
        <v>790</v>
      </c>
      <c r="F791">
        <v>38.689060000000005</v>
      </c>
      <c r="G791">
        <v>3.396042</v>
      </c>
      <c r="H791">
        <v>42.414322000000006</v>
      </c>
      <c r="I791">
        <v>7.3947909999999997</v>
      </c>
    </row>
    <row r="792" spans="1:9" x14ac:dyDescent="0.25">
      <c r="A792">
        <v>791</v>
      </c>
      <c r="F792">
        <v>38.676144000000001</v>
      </c>
      <c r="G792">
        <v>3.3972910000000001</v>
      </c>
      <c r="H792">
        <v>42.388542000000001</v>
      </c>
      <c r="I792">
        <v>7.4313019999999996</v>
      </c>
    </row>
    <row r="793" spans="1:9" x14ac:dyDescent="0.25">
      <c r="A793">
        <v>792</v>
      </c>
      <c r="F793">
        <v>38.701248000000007</v>
      </c>
      <c r="G793">
        <v>3.423438</v>
      </c>
      <c r="H793">
        <v>42.348751</v>
      </c>
      <c r="I793">
        <v>7.3889060000000004</v>
      </c>
    </row>
    <row r="794" spans="1:9" x14ac:dyDescent="0.25">
      <c r="A794">
        <v>793</v>
      </c>
      <c r="D794">
        <v>22.830883</v>
      </c>
      <c r="E794">
        <v>5.96</v>
      </c>
      <c r="F794">
        <v>38.702709000000006</v>
      </c>
      <c r="G794">
        <v>3.431562</v>
      </c>
      <c r="H794">
        <v>42.416512000000004</v>
      </c>
      <c r="I794">
        <v>7.3102600000000004</v>
      </c>
    </row>
    <row r="795" spans="1:9" x14ac:dyDescent="0.25">
      <c r="A795">
        <v>794</v>
      </c>
      <c r="D795">
        <v>22.79401</v>
      </c>
      <c r="E795">
        <v>6.0000520000000002</v>
      </c>
      <c r="F795">
        <v>38.677605</v>
      </c>
      <c r="G795">
        <v>3.420833</v>
      </c>
    </row>
    <row r="796" spans="1:9" x14ac:dyDescent="0.25">
      <c r="A796">
        <v>795</v>
      </c>
      <c r="D796">
        <v>22.815104000000005</v>
      </c>
      <c r="E796">
        <v>6.0220310000000001</v>
      </c>
      <c r="F796">
        <v>38.677708000000003</v>
      </c>
      <c r="G796">
        <v>3.4351039999999999</v>
      </c>
    </row>
    <row r="797" spans="1:9" x14ac:dyDescent="0.25">
      <c r="A797">
        <v>796</v>
      </c>
      <c r="D797">
        <v>22.821457000000002</v>
      </c>
      <c r="E797">
        <v>6.0144789999999997</v>
      </c>
      <c r="F797">
        <v>38.677708000000003</v>
      </c>
      <c r="G797">
        <v>3.4351039999999999</v>
      </c>
    </row>
    <row r="798" spans="1:9" x14ac:dyDescent="0.25">
      <c r="A798">
        <v>797</v>
      </c>
      <c r="D798">
        <v>22.824999000000005</v>
      </c>
      <c r="E798">
        <v>6.025156</v>
      </c>
      <c r="F798">
        <v>38.677708000000003</v>
      </c>
      <c r="G798">
        <v>3.4351039999999999</v>
      </c>
    </row>
    <row r="799" spans="1:9" x14ac:dyDescent="0.25">
      <c r="A799">
        <v>798</v>
      </c>
      <c r="D799">
        <v>22.816042000000003</v>
      </c>
      <c r="E799">
        <v>6.0035930000000004</v>
      </c>
    </row>
    <row r="800" spans="1:9" x14ac:dyDescent="0.25">
      <c r="A800">
        <v>799</v>
      </c>
      <c r="D800">
        <v>22.819374000000003</v>
      </c>
      <c r="E800">
        <v>5.9908849999999996</v>
      </c>
    </row>
    <row r="801" spans="1:11" x14ac:dyDescent="0.25">
      <c r="A801">
        <v>800</v>
      </c>
      <c r="D801">
        <v>22.797030000000007</v>
      </c>
      <c r="E801">
        <v>5.9840619999999998</v>
      </c>
    </row>
    <row r="802" spans="1:11" x14ac:dyDescent="0.25">
      <c r="A802">
        <v>801</v>
      </c>
      <c r="D802">
        <v>22.790833000000006</v>
      </c>
      <c r="E802">
        <v>5.9918750000000003</v>
      </c>
    </row>
    <row r="803" spans="1:11" x14ac:dyDescent="0.25">
      <c r="A803">
        <v>802</v>
      </c>
      <c r="B803">
        <v>16.220623000000003</v>
      </c>
      <c r="C803">
        <v>4.9792180000000004</v>
      </c>
      <c r="D803">
        <v>22.768019000000002</v>
      </c>
      <c r="E803">
        <v>5.99526</v>
      </c>
    </row>
    <row r="804" spans="1:11" x14ac:dyDescent="0.25">
      <c r="A804">
        <v>803</v>
      </c>
      <c r="B804">
        <v>16.253593000000002</v>
      </c>
      <c r="C804">
        <v>4.8762499999999998</v>
      </c>
      <c r="D804">
        <v>22.777237</v>
      </c>
      <c r="E804">
        <v>6.0273440000000003</v>
      </c>
    </row>
    <row r="805" spans="1:11" x14ac:dyDescent="0.25">
      <c r="A805">
        <v>804</v>
      </c>
      <c r="B805">
        <v>16.236717000000006</v>
      </c>
      <c r="C805">
        <v>4.9531770000000002</v>
      </c>
      <c r="D805">
        <v>22.830883</v>
      </c>
      <c r="E805">
        <v>5.96</v>
      </c>
    </row>
    <row r="806" spans="1:11" x14ac:dyDescent="0.25">
      <c r="A806">
        <v>805</v>
      </c>
      <c r="B806">
        <v>16.296927000000004</v>
      </c>
      <c r="C806">
        <v>4.9292189999999998</v>
      </c>
    </row>
    <row r="807" spans="1:11" x14ac:dyDescent="0.25">
      <c r="A807">
        <v>806</v>
      </c>
      <c r="B807">
        <v>16.220623000000003</v>
      </c>
      <c r="C807">
        <v>4.9792180000000004</v>
      </c>
      <c r="J807">
        <v>39.728386</v>
      </c>
      <c r="K807">
        <v>13.488593</v>
      </c>
    </row>
    <row r="808" spans="1:11" x14ac:dyDescent="0.25">
      <c r="A808">
        <v>807</v>
      </c>
    </row>
    <row r="809" spans="1:11" x14ac:dyDescent="0.25">
      <c r="A809">
        <v>808</v>
      </c>
    </row>
    <row r="810" spans="1:11" x14ac:dyDescent="0.25">
      <c r="A810">
        <v>809</v>
      </c>
    </row>
    <row r="811" spans="1:11" x14ac:dyDescent="0.25">
      <c r="A811">
        <v>810</v>
      </c>
    </row>
    <row r="812" spans="1:11" x14ac:dyDescent="0.25">
      <c r="A812">
        <v>811</v>
      </c>
    </row>
    <row r="813" spans="1:11" x14ac:dyDescent="0.25">
      <c r="A813">
        <v>812</v>
      </c>
    </row>
    <row r="814" spans="1:11" x14ac:dyDescent="0.25">
      <c r="A814">
        <v>813</v>
      </c>
    </row>
    <row r="815" spans="1:11" x14ac:dyDescent="0.25">
      <c r="A815">
        <v>814</v>
      </c>
    </row>
    <row r="816" spans="1:11" x14ac:dyDescent="0.25">
      <c r="A816">
        <v>815</v>
      </c>
    </row>
    <row r="817" spans="1:1" x14ac:dyDescent="0.25">
      <c r="A817">
        <v>816</v>
      </c>
    </row>
    <row r="818" spans="1:1" x14ac:dyDescent="0.25">
      <c r="A818">
        <v>817</v>
      </c>
    </row>
    <row r="819" spans="1:1" x14ac:dyDescent="0.25">
      <c r="A819">
        <v>818</v>
      </c>
    </row>
    <row r="820" spans="1:1" x14ac:dyDescent="0.25">
      <c r="A820">
        <v>819</v>
      </c>
    </row>
    <row r="821" spans="1:1" x14ac:dyDescent="0.25">
      <c r="A821">
        <v>820</v>
      </c>
    </row>
    <row r="822" spans="1:1" x14ac:dyDescent="0.25">
      <c r="A822">
        <v>821</v>
      </c>
    </row>
    <row r="823" spans="1:1" x14ac:dyDescent="0.25">
      <c r="A823">
        <v>822</v>
      </c>
    </row>
    <row r="824" spans="1:1" x14ac:dyDescent="0.25">
      <c r="A824">
        <v>823</v>
      </c>
    </row>
    <row r="825" spans="1:1" x14ac:dyDescent="0.25">
      <c r="A825">
        <v>824</v>
      </c>
    </row>
    <row r="826" spans="1:1" x14ac:dyDescent="0.25">
      <c r="A826">
        <v>825</v>
      </c>
    </row>
    <row r="827" spans="1:1" x14ac:dyDescent="0.25">
      <c r="A827">
        <v>826</v>
      </c>
    </row>
    <row r="828" spans="1:1" x14ac:dyDescent="0.25">
      <c r="A828">
        <v>827</v>
      </c>
    </row>
    <row r="829" spans="1:1" x14ac:dyDescent="0.25">
      <c r="A829">
        <v>828</v>
      </c>
    </row>
    <row r="830" spans="1:1" x14ac:dyDescent="0.25">
      <c r="A830">
        <v>829</v>
      </c>
    </row>
    <row r="831" spans="1:1" x14ac:dyDescent="0.25">
      <c r="A831">
        <v>830</v>
      </c>
    </row>
    <row r="832" spans="1:1" x14ac:dyDescent="0.25">
      <c r="A832">
        <v>831</v>
      </c>
    </row>
    <row r="833" spans="1:11" x14ac:dyDescent="0.25">
      <c r="A833">
        <v>832</v>
      </c>
    </row>
    <row r="834" spans="1:11" x14ac:dyDescent="0.25">
      <c r="A834">
        <v>833</v>
      </c>
    </row>
    <row r="835" spans="1:11" x14ac:dyDescent="0.25">
      <c r="A835">
        <v>834</v>
      </c>
    </row>
    <row r="836" spans="1:11" x14ac:dyDescent="0.25">
      <c r="A836">
        <v>835</v>
      </c>
    </row>
    <row r="837" spans="1:11" x14ac:dyDescent="0.25">
      <c r="A837">
        <v>836</v>
      </c>
    </row>
    <row r="838" spans="1:11" x14ac:dyDescent="0.25">
      <c r="A838">
        <v>837</v>
      </c>
    </row>
    <row r="839" spans="1:11" x14ac:dyDescent="0.25">
      <c r="A839">
        <v>838</v>
      </c>
    </row>
    <row r="840" spans="1:11" x14ac:dyDescent="0.25">
      <c r="A840">
        <v>839</v>
      </c>
    </row>
    <row r="841" spans="1:11" x14ac:dyDescent="0.25">
      <c r="A841">
        <v>840</v>
      </c>
      <c r="B841">
        <v>47.172867000000004</v>
      </c>
      <c r="C841">
        <v>7.2106769999999996</v>
      </c>
      <c r="J841">
        <v>39.336769000000004</v>
      </c>
      <c r="K841">
        <v>13.254009999999999</v>
      </c>
    </row>
    <row r="842" spans="1:11" x14ac:dyDescent="0.25">
      <c r="A842">
        <v>841</v>
      </c>
      <c r="B842">
        <v>47.151665000000001</v>
      </c>
      <c r="C842">
        <v>6.8493230000000001</v>
      </c>
    </row>
    <row r="843" spans="1:11" x14ac:dyDescent="0.25">
      <c r="A843">
        <v>842</v>
      </c>
      <c r="B843">
        <v>47.250469000000002</v>
      </c>
      <c r="C843">
        <v>6.8589580000000003</v>
      </c>
    </row>
    <row r="844" spans="1:11" x14ac:dyDescent="0.25">
      <c r="A844">
        <v>843</v>
      </c>
      <c r="B844">
        <v>47.258801000000005</v>
      </c>
      <c r="C844">
        <v>6.8548960000000001</v>
      </c>
      <c r="H844">
        <v>38.723229000000003</v>
      </c>
      <c r="I844">
        <v>3.9384899999999998</v>
      </c>
    </row>
    <row r="845" spans="1:11" x14ac:dyDescent="0.25">
      <c r="A845">
        <v>844</v>
      </c>
      <c r="B845">
        <v>47.239376</v>
      </c>
      <c r="C845">
        <v>6.8442179999999997</v>
      </c>
      <c r="H845">
        <v>38.651768000000004</v>
      </c>
      <c r="I845">
        <v>3.9781249999999999</v>
      </c>
    </row>
    <row r="846" spans="1:11" x14ac:dyDescent="0.25">
      <c r="A846">
        <v>845</v>
      </c>
      <c r="B846">
        <v>47.259949000000006</v>
      </c>
      <c r="C846">
        <v>6.8530730000000002</v>
      </c>
      <c r="H846">
        <v>38.710571000000002</v>
      </c>
      <c r="I846">
        <v>3.9547919999999999</v>
      </c>
    </row>
    <row r="847" spans="1:11" x14ac:dyDescent="0.25">
      <c r="A847">
        <v>846</v>
      </c>
      <c r="B847">
        <v>47.252606</v>
      </c>
      <c r="C847">
        <v>6.8409370000000003</v>
      </c>
      <c r="H847">
        <v>38.709480000000006</v>
      </c>
      <c r="I847">
        <v>3.9505729999999999</v>
      </c>
    </row>
    <row r="848" spans="1:11" x14ac:dyDescent="0.25">
      <c r="A848">
        <v>847</v>
      </c>
      <c r="B848">
        <v>47.246456000000002</v>
      </c>
      <c r="C848">
        <v>6.8526040000000004</v>
      </c>
      <c r="H848">
        <v>38.713123000000003</v>
      </c>
      <c r="I848">
        <v>3.9638019999999998</v>
      </c>
    </row>
    <row r="849" spans="1:9" x14ac:dyDescent="0.25">
      <c r="A849">
        <v>848</v>
      </c>
      <c r="B849">
        <v>47.245468000000002</v>
      </c>
      <c r="C849">
        <v>6.8275519999999998</v>
      </c>
      <c r="H849">
        <v>38.698540000000001</v>
      </c>
      <c r="I849">
        <v>3.9402080000000002</v>
      </c>
    </row>
    <row r="850" spans="1:9" x14ac:dyDescent="0.25">
      <c r="A850">
        <v>849</v>
      </c>
      <c r="B850">
        <v>47.231926000000001</v>
      </c>
      <c r="C850">
        <v>6.813542</v>
      </c>
      <c r="H850">
        <v>38.701199000000003</v>
      </c>
      <c r="I850">
        <v>3.9107810000000001</v>
      </c>
    </row>
    <row r="851" spans="1:9" x14ac:dyDescent="0.25">
      <c r="A851">
        <v>850</v>
      </c>
      <c r="B851">
        <v>47.258488</v>
      </c>
      <c r="C851">
        <v>6.8366150000000001</v>
      </c>
      <c r="H851">
        <v>38.726196000000002</v>
      </c>
      <c r="I851">
        <v>3.8731770000000001</v>
      </c>
    </row>
    <row r="852" spans="1:9" x14ac:dyDescent="0.25">
      <c r="A852">
        <v>851</v>
      </c>
      <c r="B852">
        <v>47.296459000000006</v>
      </c>
      <c r="C852">
        <v>6.8388010000000001</v>
      </c>
      <c r="H852">
        <v>38.740677000000005</v>
      </c>
      <c r="I852">
        <v>3.8515100000000002</v>
      </c>
    </row>
    <row r="853" spans="1:9" x14ac:dyDescent="0.25">
      <c r="A853">
        <v>852</v>
      </c>
      <c r="B853">
        <v>47.252239000000003</v>
      </c>
      <c r="C853">
        <v>6.8408850000000001</v>
      </c>
      <c r="H853">
        <v>38.738384000000003</v>
      </c>
      <c r="I853">
        <v>3.867604</v>
      </c>
    </row>
    <row r="854" spans="1:9" x14ac:dyDescent="0.25">
      <c r="A854">
        <v>853</v>
      </c>
      <c r="B854">
        <v>47.230938000000002</v>
      </c>
      <c r="C854">
        <v>6.8629170000000004</v>
      </c>
      <c r="H854">
        <v>38.724896000000001</v>
      </c>
      <c r="I854">
        <v>3.8891140000000002</v>
      </c>
    </row>
    <row r="855" spans="1:9" x14ac:dyDescent="0.25">
      <c r="A855">
        <v>854</v>
      </c>
      <c r="B855">
        <v>47.234478000000003</v>
      </c>
      <c r="C855">
        <v>6.8764580000000004</v>
      </c>
      <c r="H855">
        <v>38.710835000000003</v>
      </c>
      <c r="I855">
        <v>3.8991669999999998</v>
      </c>
    </row>
    <row r="856" spans="1:9" x14ac:dyDescent="0.25">
      <c r="A856">
        <v>855</v>
      </c>
      <c r="B856">
        <v>47.202343000000006</v>
      </c>
      <c r="C856">
        <v>6.9098439999999997</v>
      </c>
      <c r="H856">
        <v>38.723229000000003</v>
      </c>
      <c r="I856">
        <v>3.9384899999999998</v>
      </c>
    </row>
    <row r="857" spans="1:9" x14ac:dyDescent="0.25">
      <c r="A857">
        <v>856</v>
      </c>
      <c r="B857">
        <v>47.151665000000001</v>
      </c>
      <c r="C857">
        <v>6.8493230000000001</v>
      </c>
      <c r="H857">
        <v>38.723229000000003</v>
      </c>
      <c r="I857">
        <v>3.9384899999999998</v>
      </c>
    </row>
    <row r="858" spans="1:9" x14ac:dyDescent="0.25">
      <c r="A858">
        <v>857</v>
      </c>
      <c r="D858">
        <v>57.267498000000003</v>
      </c>
      <c r="E858">
        <v>5.4327079999999999</v>
      </c>
      <c r="H858">
        <v>38.723229000000003</v>
      </c>
      <c r="I858">
        <v>3.9384899999999998</v>
      </c>
    </row>
    <row r="859" spans="1:9" x14ac:dyDescent="0.25">
      <c r="A859">
        <v>858</v>
      </c>
      <c r="D859">
        <v>57.265522000000004</v>
      </c>
      <c r="E859">
        <v>5.4180210000000004</v>
      </c>
      <c r="F859">
        <v>47.811615000000003</v>
      </c>
      <c r="G859">
        <v>7.9691660000000004</v>
      </c>
    </row>
    <row r="860" spans="1:9" x14ac:dyDescent="0.25">
      <c r="A860">
        <v>859</v>
      </c>
      <c r="D860">
        <v>57.276405000000004</v>
      </c>
      <c r="E860">
        <v>5.4080199999999996</v>
      </c>
      <c r="F860">
        <v>47.824268000000004</v>
      </c>
      <c r="G860">
        <v>7.9349470000000002</v>
      </c>
    </row>
    <row r="861" spans="1:9" x14ac:dyDescent="0.25">
      <c r="A861">
        <v>860</v>
      </c>
      <c r="D861">
        <v>57.250729</v>
      </c>
      <c r="E861">
        <v>5.4452610000000004</v>
      </c>
      <c r="F861">
        <v>47.859112000000003</v>
      </c>
      <c r="G861">
        <v>7.9382289999999998</v>
      </c>
    </row>
    <row r="862" spans="1:9" x14ac:dyDescent="0.25">
      <c r="A862">
        <v>861</v>
      </c>
      <c r="D862">
        <v>57.254898000000004</v>
      </c>
      <c r="E862">
        <v>5.4675000000000002</v>
      </c>
      <c r="F862">
        <v>47.836094000000003</v>
      </c>
      <c r="G862">
        <v>7.9685420000000002</v>
      </c>
    </row>
    <row r="863" spans="1:9" x14ac:dyDescent="0.25">
      <c r="A863">
        <v>862</v>
      </c>
      <c r="D863">
        <v>57.284115</v>
      </c>
      <c r="E863">
        <v>5.4704170000000003</v>
      </c>
      <c r="F863">
        <v>47.812763000000004</v>
      </c>
      <c r="G863">
        <v>7.9641140000000004</v>
      </c>
    </row>
    <row r="864" spans="1:9" x14ac:dyDescent="0.25">
      <c r="A864">
        <v>863</v>
      </c>
      <c r="D864">
        <v>57.282345000000007</v>
      </c>
      <c r="E864">
        <v>5.4759890000000002</v>
      </c>
      <c r="F864">
        <v>47.784062000000006</v>
      </c>
      <c r="G864">
        <v>7.968229</v>
      </c>
    </row>
    <row r="865" spans="1:9" x14ac:dyDescent="0.25">
      <c r="A865">
        <v>864</v>
      </c>
      <c r="D865">
        <v>57.305313000000005</v>
      </c>
      <c r="E865">
        <v>5.4938539999999998</v>
      </c>
      <c r="F865">
        <v>47.762604000000003</v>
      </c>
      <c r="G865">
        <v>7.9513540000000003</v>
      </c>
    </row>
    <row r="866" spans="1:9" x14ac:dyDescent="0.25">
      <c r="A866">
        <v>865</v>
      </c>
      <c r="D866">
        <v>57.323284000000001</v>
      </c>
      <c r="E866">
        <v>5.5137499999999999</v>
      </c>
      <c r="F866">
        <v>47.748543000000005</v>
      </c>
      <c r="G866">
        <v>7.9073960000000003</v>
      </c>
    </row>
    <row r="867" spans="1:9" x14ac:dyDescent="0.25">
      <c r="A867">
        <v>866</v>
      </c>
      <c r="D867">
        <v>57.302708000000003</v>
      </c>
      <c r="E867">
        <v>5.5034890000000001</v>
      </c>
      <c r="F867">
        <v>47.750622</v>
      </c>
      <c r="G867">
        <v>7.899114</v>
      </c>
    </row>
    <row r="868" spans="1:9" x14ac:dyDescent="0.25">
      <c r="A868">
        <v>867</v>
      </c>
      <c r="D868">
        <v>57.311459000000006</v>
      </c>
      <c r="E868">
        <v>5.4736459999999996</v>
      </c>
      <c r="F868">
        <v>47.811615000000003</v>
      </c>
      <c r="G868">
        <v>7.9691660000000004</v>
      </c>
    </row>
    <row r="869" spans="1:9" x14ac:dyDescent="0.25">
      <c r="A869">
        <v>868</v>
      </c>
      <c r="D869">
        <v>57.308437000000005</v>
      </c>
      <c r="E869">
        <v>5.4490100000000004</v>
      </c>
      <c r="F869">
        <v>47.811615000000003</v>
      </c>
      <c r="G869">
        <v>7.9691660000000004</v>
      </c>
    </row>
    <row r="870" spans="1:9" x14ac:dyDescent="0.25">
      <c r="A870">
        <v>869</v>
      </c>
      <c r="D870">
        <v>57.351929000000005</v>
      </c>
      <c r="E870">
        <v>5.4515099999999999</v>
      </c>
      <c r="F870">
        <v>47.811615000000003</v>
      </c>
      <c r="G870">
        <v>7.9691660000000004</v>
      </c>
    </row>
    <row r="871" spans="1:9" x14ac:dyDescent="0.25">
      <c r="A871">
        <v>870</v>
      </c>
      <c r="D871">
        <v>57.267498000000003</v>
      </c>
      <c r="E871">
        <v>5.4327079999999999</v>
      </c>
      <c r="F871">
        <v>47.811615000000003</v>
      </c>
      <c r="G871">
        <v>7.9691660000000004</v>
      </c>
    </row>
    <row r="872" spans="1:9" x14ac:dyDescent="0.25">
      <c r="A872">
        <v>871</v>
      </c>
      <c r="F872">
        <v>47.811615000000003</v>
      </c>
      <c r="G872">
        <v>7.9691660000000004</v>
      </c>
    </row>
    <row r="873" spans="1:9" x14ac:dyDescent="0.25">
      <c r="A873">
        <v>872</v>
      </c>
      <c r="B873">
        <v>67.186203000000006</v>
      </c>
      <c r="C873">
        <v>6.2672920000000003</v>
      </c>
      <c r="H873">
        <v>57.766979000000006</v>
      </c>
      <c r="I873">
        <v>4.2571349999999999</v>
      </c>
    </row>
    <row r="874" spans="1:9" x14ac:dyDescent="0.25">
      <c r="A874">
        <v>873</v>
      </c>
      <c r="B874">
        <v>67.186203000000006</v>
      </c>
      <c r="C874">
        <v>6.2672920000000003</v>
      </c>
      <c r="H874">
        <v>57.798073000000002</v>
      </c>
      <c r="I874">
        <v>4.2222910000000002</v>
      </c>
    </row>
    <row r="875" spans="1:9" x14ac:dyDescent="0.25">
      <c r="A875">
        <v>874</v>
      </c>
      <c r="B875">
        <v>67.229218000000003</v>
      </c>
      <c r="C875">
        <v>6.2456769999999997</v>
      </c>
      <c r="H875">
        <v>57.770676000000002</v>
      </c>
      <c r="I875">
        <v>4.2477600000000004</v>
      </c>
    </row>
    <row r="876" spans="1:9" x14ac:dyDescent="0.25">
      <c r="A876">
        <v>875</v>
      </c>
      <c r="B876">
        <v>67.217293000000012</v>
      </c>
      <c r="C876">
        <v>6.226458</v>
      </c>
      <c r="H876">
        <v>57.766304000000005</v>
      </c>
      <c r="I876">
        <v>4.279687</v>
      </c>
    </row>
    <row r="877" spans="1:9" x14ac:dyDescent="0.25">
      <c r="A877">
        <v>876</v>
      </c>
      <c r="B877">
        <v>67.232551999999998</v>
      </c>
      <c r="C877">
        <v>6.2493749999999997</v>
      </c>
      <c r="H877">
        <v>57.823853</v>
      </c>
      <c r="I877">
        <v>4.259531</v>
      </c>
    </row>
    <row r="878" spans="1:9" x14ac:dyDescent="0.25">
      <c r="A878">
        <v>877</v>
      </c>
      <c r="B878">
        <v>67.19322600000001</v>
      </c>
      <c r="C878">
        <v>6.2731250000000003</v>
      </c>
      <c r="H878">
        <v>57.839531000000001</v>
      </c>
      <c r="I878">
        <v>4.261927</v>
      </c>
    </row>
    <row r="879" spans="1:9" x14ac:dyDescent="0.25">
      <c r="A879">
        <v>878</v>
      </c>
      <c r="B879">
        <v>67.187447000000006</v>
      </c>
      <c r="C879">
        <v>6.271979</v>
      </c>
      <c r="H879">
        <v>57.813282000000001</v>
      </c>
      <c r="I879">
        <v>4.2522390000000003</v>
      </c>
    </row>
    <row r="880" spans="1:9" x14ac:dyDescent="0.25">
      <c r="A880">
        <v>879</v>
      </c>
      <c r="B880">
        <v>67.201981000000004</v>
      </c>
      <c r="C880">
        <v>6.2530729999999997</v>
      </c>
      <c r="H880">
        <v>57.829743000000001</v>
      </c>
      <c r="I880">
        <v>4.2265110000000004</v>
      </c>
    </row>
    <row r="881" spans="1:9" x14ac:dyDescent="0.25">
      <c r="A881">
        <v>880</v>
      </c>
      <c r="B881">
        <v>67.177555000000012</v>
      </c>
      <c r="C881">
        <v>6.258229</v>
      </c>
      <c r="H881">
        <v>57.851200000000006</v>
      </c>
      <c r="I881">
        <v>4.2643230000000001</v>
      </c>
    </row>
    <row r="882" spans="1:9" x14ac:dyDescent="0.25">
      <c r="A882">
        <v>881</v>
      </c>
      <c r="B882">
        <v>67.244999000000007</v>
      </c>
      <c r="C882">
        <v>6.2698960000000001</v>
      </c>
      <c r="H882">
        <v>57.766979000000006</v>
      </c>
      <c r="I882">
        <v>4.2571349999999999</v>
      </c>
    </row>
    <row r="883" spans="1:9" x14ac:dyDescent="0.25">
      <c r="A883">
        <v>882</v>
      </c>
      <c r="B883">
        <v>67.163281000000012</v>
      </c>
      <c r="C883">
        <v>6.2541669999999998</v>
      </c>
      <c r="H883">
        <v>57.766979000000006</v>
      </c>
      <c r="I883">
        <v>4.2571349999999999</v>
      </c>
    </row>
    <row r="884" spans="1:9" x14ac:dyDescent="0.25">
      <c r="A884">
        <v>883</v>
      </c>
      <c r="B884">
        <v>67.179894000000004</v>
      </c>
      <c r="C884">
        <v>6.2607809999999997</v>
      </c>
      <c r="H884">
        <v>57.766979000000006</v>
      </c>
      <c r="I884">
        <v>4.2571349999999999</v>
      </c>
    </row>
    <row r="885" spans="1:9" x14ac:dyDescent="0.25">
      <c r="A885">
        <v>884</v>
      </c>
      <c r="B885">
        <v>67.186203000000006</v>
      </c>
      <c r="C885">
        <v>6.2672920000000003</v>
      </c>
      <c r="H885">
        <v>57.766979000000006</v>
      </c>
      <c r="I885">
        <v>4.2571349999999999</v>
      </c>
    </row>
    <row r="886" spans="1:9" x14ac:dyDescent="0.25">
      <c r="A886">
        <v>885</v>
      </c>
    </row>
    <row r="887" spans="1:9" x14ac:dyDescent="0.25">
      <c r="A887">
        <v>886</v>
      </c>
      <c r="D887">
        <v>77.555283000000003</v>
      </c>
      <c r="E887">
        <v>5.7060890000000004</v>
      </c>
      <c r="F887">
        <v>68.444901000000002</v>
      </c>
      <c r="G887">
        <v>7.7472919999999998</v>
      </c>
    </row>
    <row r="888" spans="1:9" x14ac:dyDescent="0.25">
      <c r="A888">
        <v>887</v>
      </c>
      <c r="D888">
        <v>77.541779000000005</v>
      </c>
      <c r="E888">
        <v>5.6691320000000003</v>
      </c>
      <c r="F888">
        <v>68.444901000000002</v>
      </c>
      <c r="G888">
        <v>7.7472919999999998</v>
      </c>
    </row>
    <row r="889" spans="1:9" x14ac:dyDescent="0.25">
      <c r="A889">
        <v>888</v>
      </c>
      <c r="D889">
        <v>77.519460000000009</v>
      </c>
      <c r="E889">
        <v>5.6862959999999996</v>
      </c>
      <c r="F889">
        <v>68.444901000000002</v>
      </c>
      <c r="G889">
        <v>7.7472919999999998</v>
      </c>
    </row>
    <row r="890" spans="1:9" x14ac:dyDescent="0.25">
      <c r="A890">
        <v>889</v>
      </c>
      <c r="D890">
        <v>77.509512000000001</v>
      </c>
      <c r="E890">
        <v>5.6760900000000003</v>
      </c>
      <c r="F890">
        <v>68.444901000000002</v>
      </c>
      <c r="G890">
        <v>7.7472919999999998</v>
      </c>
    </row>
    <row r="891" spans="1:9" x14ac:dyDescent="0.25">
      <c r="A891">
        <v>890</v>
      </c>
      <c r="D891">
        <v>77.485028</v>
      </c>
      <c r="E891">
        <v>5.6790799999999999</v>
      </c>
      <c r="F891">
        <v>68.444901000000002</v>
      </c>
      <c r="G891">
        <v>7.7472919999999998</v>
      </c>
    </row>
    <row r="892" spans="1:9" x14ac:dyDescent="0.25">
      <c r="A892">
        <v>891</v>
      </c>
      <c r="D892">
        <v>77.462607000000006</v>
      </c>
      <c r="E892">
        <v>5.6682040000000002</v>
      </c>
      <c r="F892">
        <v>68.444901000000002</v>
      </c>
      <c r="G892">
        <v>7.7472919999999998</v>
      </c>
    </row>
    <row r="893" spans="1:9" x14ac:dyDescent="0.25">
      <c r="A893">
        <v>892</v>
      </c>
      <c r="D893">
        <v>77.476524000000012</v>
      </c>
      <c r="E893">
        <v>5.6862959999999996</v>
      </c>
      <c r="F893">
        <v>68.444901000000002</v>
      </c>
      <c r="G893">
        <v>7.7472919999999998</v>
      </c>
    </row>
    <row r="894" spans="1:9" x14ac:dyDescent="0.25">
      <c r="A894">
        <v>893</v>
      </c>
      <c r="D894">
        <v>77.486782000000005</v>
      </c>
      <c r="E894">
        <v>5.7069640000000001</v>
      </c>
      <c r="F894">
        <v>68.444901000000002</v>
      </c>
      <c r="G894">
        <v>7.7472919999999998</v>
      </c>
    </row>
    <row r="895" spans="1:9" x14ac:dyDescent="0.25">
      <c r="A895">
        <v>894</v>
      </c>
      <c r="D895">
        <v>77.453175000000002</v>
      </c>
      <c r="E895">
        <v>5.653772</v>
      </c>
      <c r="F895">
        <v>68.467029999999994</v>
      </c>
      <c r="G895">
        <v>7.7438549999999999</v>
      </c>
    </row>
    <row r="896" spans="1:9" x14ac:dyDescent="0.25">
      <c r="A896">
        <v>895</v>
      </c>
      <c r="D896">
        <v>77.555283000000003</v>
      </c>
      <c r="E896">
        <v>5.7060890000000004</v>
      </c>
      <c r="F896">
        <v>68.475105000000013</v>
      </c>
      <c r="G896">
        <v>7.7406769999999998</v>
      </c>
    </row>
    <row r="897" spans="1:9" x14ac:dyDescent="0.25">
      <c r="A897">
        <v>896</v>
      </c>
      <c r="D897">
        <v>77.555283000000003</v>
      </c>
      <c r="E897">
        <v>5.7060890000000004</v>
      </c>
      <c r="F897">
        <v>68.444901000000002</v>
      </c>
      <c r="G897">
        <v>7.7472919999999998</v>
      </c>
    </row>
    <row r="898" spans="1:9" x14ac:dyDescent="0.25">
      <c r="A898">
        <v>897</v>
      </c>
    </row>
    <row r="899" spans="1:9" x14ac:dyDescent="0.25">
      <c r="A899">
        <v>898</v>
      </c>
      <c r="B899">
        <v>86.797319000000016</v>
      </c>
      <c r="C899">
        <v>6.8971080000000002</v>
      </c>
    </row>
    <row r="900" spans="1:9" x14ac:dyDescent="0.25">
      <c r="A900">
        <v>899</v>
      </c>
      <c r="B900">
        <v>86.815925000000007</v>
      </c>
      <c r="C900">
        <v>6.9137040000000001</v>
      </c>
      <c r="H900">
        <v>78.387609000000012</v>
      </c>
      <c r="I900">
        <v>4.727017</v>
      </c>
    </row>
    <row r="901" spans="1:9" x14ac:dyDescent="0.25">
      <c r="A901">
        <v>900</v>
      </c>
      <c r="B901">
        <v>86.787267000000014</v>
      </c>
      <c r="C901">
        <v>6.9155600000000002</v>
      </c>
      <c r="H901">
        <v>78.376219000000006</v>
      </c>
      <c r="I901">
        <v>4.7509329999999999</v>
      </c>
    </row>
    <row r="902" spans="1:9" x14ac:dyDescent="0.25">
      <c r="A902">
        <v>901</v>
      </c>
      <c r="B902">
        <v>86.787162000000009</v>
      </c>
      <c r="C902">
        <v>6.9040150000000002</v>
      </c>
      <c r="H902">
        <v>78.374363000000002</v>
      </c>
      <c r="I902">
        <v>4.7123270000000002</v>
      </c>
    </row>
    <row r="903" spans="1:9" x14ac:dyDescent="0.25">
      <c r="A903">
        <v>902</v>
      </c>
      <c r="B903">
        <v>86.791648000000009</v>
      </c>
      <c r="C903">
        <v>6.9132920000000002</v>
      </c>
      <c r="H903">
        <v>78.379723000000013</v>
      </c>
      <c r="I903">
        <v>4.7116569999999998</v>
      </c>
    </row>
    <row r="904" spans="1:9" x14ac:dyDescent="0.25">
      <c r="A904">
        <v>903</v>
      </c>
      <c r="B904">
        <v>86.780567000000005</v>
      </c>
      <c r="C904">
        <v>6.8955099999999998</v>
      </c>
      <c r="H904">
        <v>78.432143000000011</v>
      </c>
      <c r="I904">
        <v>4.6893900000000004</v>
      </c>
    </row>
    <row r="905" spans="1:9" x14ac:dyDescent="0.25">
      <c r="A905">
        <v>904</v>
      </c>
      <c r="B905">
        <v>86.792574999999999</v>
      </c>
      <c r="C905">
        <v>6.8985510000000003</v>
      </c>
      <c r="H905">
        <v>78.384620000000012</v>
      </c>
      <c r="I905">
        <v>4.6773290000000003</v>
      </c>
    </row>
    <row r="906" spans="1:9" x14ac:dyDescent="0.25">
      <c r="A906">
        <v>905</v>
      </c>
      <c r="B906">
        <v>86.807625999999999</v>
      </c>
      <c r="C906">
        <v>6.9000969999999997</v>
      </c>
      <c r="H906">
        <v>78.35029200000001</v>
      </c>
      <c r="I906">
        <v>4.6739269999999999</v>
      </c>
    </row>
    <row r="907" spans="1:9" x14ac:dyDescent="0.25">
      <c r="A907">
        <v>906</v>
      </c>
      <c r="B907">
        <v>86.786804000000004</v>
      </c>
      <c r="C907">
        <v>6.8910770000000001</v>
      </c>
      <c r="H907">
        <v>78.354003000000006</v>
      </c>
      <c r="I907">
        <v>4.6923789999999999</v>
      </c>
    </row>
    <row r="908" spans="1:9" x14ac:dyDescent="0.25">
      <c r="A908">
        <v>907</v>
      </c>
      <c r="B908">
        <v>86.797319000000016</v>
      </c>
      <c r="C908">
        <v>6.8971080000000002</v>
      </c>
      <c r="H908">
        <v>78.387609000000012</v>
      </c>
      <c r="I908">
        <v>4.739954</v>
      </c>
    </row>
    <row r="909" spans="1:9" x14ac:dyDescent="0.25">
      <c r="A909">
        <v>908</v>
      </c>
      <c r="H909">
        <v>78.387609000000012</v>
      </c>
      <c r="I909">
        <v>4.727017</v>
      </c>
    </row>
    <row r="910" spans="1:9" x14ac:dyDescent="0.25">
      <c r="A910">
        <v>909</v>
      </c>
    </row>
    <row r="911" spans="1:9" x14ac:dyDescent="0.25">
      <c r="A911">
        <v>910</v>
      </c>
    </row>
    <row r="912" spans="1:9" x14ac:dyDescent="0.25">
      <c r="A912">
        <v>911</v>
      </c>
      <c r="D912">
        <v>99.854099000000005</v>
      </c>
      <c r="E912">
        <v>5.6995430000000002</v>
      </c>
      <c r="F912">
        <v>89.232704000000012</v>
      </c>
      <c r="G912">
        <v>8.0177689999999995</v>
      </c>
    </row>
    <row r="913" spans="1:9" x14ac:dyDescent="0.25">
      <c r="A913">
        <v>912</v>
      </c>
      <c r="D913">
        <v>99.841573000000011</v>
      </c>
      <c r="E913">
        <v>5.7204170000000003</v>
      </c>
      <c r="F913">
        <v>89.23760200000001</v>
      </c>
      <c r="G913">
        <v>8.0033890000000003</v>
      </c>
    </row>
    <row r="914" spans="1:9" x14ac:dyDescent="0.25">
      <c r="A914">
        <v>913</v>
      </c>
      <c r="D914">
        <v>99.867137000000014</v>
      </c>
      <c r="E914">
        <v>5.7027900000000002</v>
      </c>
      <c r="F914">
        <v>89.232343000000014</v>
      </c>
      <c r="G914">
        <v>8.0065840000000001</v>
      </c>
    </row>
    <row r="915" spans="1:9" x14ac:dyDescent="0.25">
      <c r="A915">
        <v>914</v>
      </c>
      <c r="D915">
        <v>99.805185000000009</v>
      </c>
      <c r="E915">
        <v>5.7090779999999999</v>
      </c>
      <c r="F915">
        <v>89.238065000000006</v>
      </c>
      <c r="G915">
        <v>8.0174090000000007</v>
      </c>
    </row>
    <row r="916" spans="1:9" x14ac:dyDescent="0.25">
      <c r="A916">
        <v>915</v>
      </c>
      <c r="D916">
        <v>99.806009000000003</v>
      </c>
      <c r="E916">
        <v>5.726191</v>
      </c>
      <c r="F916">
        <v>89.229406000000012</v>
      </c>
      <c r="G916">
        <v>7.9884409999999999</v>
      </c>
    </row>
    <row r="917" spans="1:9" x14ac:dyDescent="0.25">
      <c r="A917">
        <v>916</v>
      </c>
      <c r="D917">
        <v>99.807657000000006</v>
      </c>
      <c r="E917">
        <v>5.7305720000000004</v>
      </c>
      <c r="F917">
        <v>89.229713000000004</v>
      </c>
      <c r="G917">
        <v>7.9906059999999997</v>
      </c>
    </row>
    <row r="918" spans="1:9" x14ac:dyDescent="0.25">
      <c r="A918">
        <v>917</v>
      </c>
      <c r="D918">
        <v>99.864461000000006</v>
      </c>
      <c r="E918">
        <v>5.7407769999999996</v>
      </c>
      <c r="F918">
        <v>89.238426000000004</v>
      </c>
      <c r="G918">
        <v>7.9638549999999997</v>
      </c>
    </row>
    <row r="919" spans="1:9" x14ac:dyDescent="0.25">
      <c r="A919">
        <v>918</v>
      </c>
      <c r="D919">
        <v>99.867912000000004</v>
      </c>
      <c r="E919">
        <v>5.7452100000000002</v>
      </c>
      <c r="F919">
        <v>89.245744000000002</v>
      </c>
      <c r="G919">
        <v>8.0080799999999996</v>
      </c>
    </row>
    <row r="920" spans="1:9" x14ac:dyDescent="0.25">
      <c r="A920">
        <v>919</v>
      </c>
      <c r="D920">
        <v>99.854099000000005</v>
      </c>
      <c r="E920">
        <v>5.6995430000000002</v>
      </c>
      <c r="F920">
        <v>89.232704000000012</v>
      </c>
      <c r="G920">
        <v>8.0177689999999995</v>
      </c>
    </row>
    <row r="921" spans="1:9" x14ac:dyDescent="0.25">
      <c r="A921">
        <v>920</v>
      </c>
      <c r="D921">
        <v>99.854099000000005</v>
      </c>
      <c r="E921">
        <v>5.6995430000000002</v>
      </c>
    </row>
    <row r="922" spans="1:9" x14ac:dyDescent="0.25">
      <c r="A922">
        <v>921</v>
      </c>
      <c r="B922">
        <v>111.36482600000001</v>
      </c>
      <c r="C922">
        <v>7.6758290000000002</v>
      </c>
    </row>
    <row r="923" spans="1:9" x14ac:dyDescent="0.25">
      <c r="A923">
        <v>922</v>
      </c>
      <c r="B923">
        <v>111.35828000000001</v>
      </c>
      <c r="C923">
        <v>7.6665510000000001</v>
      </c>
      <c r="H923">
        <v>101.34118400000001</v>
      </c>
      <c r="I923">
        <v>4.8686069999999999</v>
      </c>
    </row>
    <row r="924" spans="1:9" x14ac:dyDescent="0.25">
      <c r="A924">
        <v>923</v>
      </c>
      <c r="B924">
        <v>111.348178</v>
      </c>
      <c r="C924">
        <v>7.6672729999999998</v>
      </c>
      <c r="H924">
        <v>101.370462</v>
      </c>
      <c r="I924">
        <v>4.849227</v>
      </c>
    </row>
    <row r="925" spans="1:9" x14ac:dyDescent="0.25">
      <c r="A925">
        <v>924</v>
      </c>
      <c r="B925">
        <v>111.32276900000001</v>
      </c>
      <c r="C925">
        <v>7.6845400000000001</v>
      </c>
      <c r="H925">
        <v>101.37041000000001</v>
      </c>
      <c r="I925">
        <v>4.8477839999999999</v>
      </c>
    </row>
    <row r="926" spans="1:9" x14ac:dyDescent="0.25">
      <c r="A926">
        <v>925</v>
      </c>
      <c r="B926">
        <v>111.31586000000001</v>
      </c>
      <c r="C926">
        <v>7.6781490000000003</v>
      </c>
      <c r="H926">
        <v>101.36932900000001</v>
      </c>
      <c r="I926">
        <v>4.858968</v>
      </c>
    </row>
    <row r="927" spans="1:9" x14ac:dyDescent="0.25">
      <c r="A927">
        <v>926</v>
      </c>
      <c r="B927">
        <v>111.31663500000001</v>
      </c>
      <c r="C927">
        <v>7.6658809999999997</v>
      </c>
      <c r="H927">
        <v>101.38664800000001</v>
      </c>
      <c r="I927">
        <v>4.8358249999999998</v>
      </c>
    </row>
    <row r="928" spans="1:9" x14ac:dyDescent="0.25">
      <c r="A928">
        <v>927</v>
      </c>
      <c r="B928">
        <v>111.33916000000001</v>
      </c>
      <c r="C928">
        <v>7.6654169999999997</v>
      </c>
      <c r="H928">
        <v>101.391338</v>
      </c>
      <c r="I928">
        <v>4.8034039999999996</v>
      </c>
    </row>
    <row r="929" spans="1:9" x14ac:dyDescent="0.25">
      <c r="A929">
        <v>928</v>
      </c>
      <c r="B929">
        <v>111.36204500000001</v>
      </c>
      <c r="C929">
        <v>7.666963</v>
      </c>
      <c r="H929">
        <v>101.36350200000001</v>
      </c>
      <c r="I929">
        <v>4.8130949999999997</v>
      </c>
    </row>
    <row r="930" spans="1:9" x14ac:dyDescent="0.25">
      <c r="A930">
        <v>929</v>
      </c>
      <c r="B930">
        <v>111.36482600000001</v>
      </c>
      <c r="C930">
        <v>7.6758290000000002</v>
      </c>
      <c r="H930">
        <v>101.37783200000001</v>
      </c>
      <c r="I930">
        <v>4.8256199999999998</v>
      </c>
    </row>
    <row r="931" spans="1:9" x14ac:dyDescent="0.25">
      <c r="A931">
        <v>930</v>
      </c>
      <c r="H931">
        <v>101.34118400000001</v>
      </c>
      <c r="I931">
        <v>4.8686069999999999</v>
      </c>
    </row>
    <row r="932" spans="1:9" x14ac:dyDescent="0.25">
      <c r="A932">
        <v>931</v>
      </c>
      <c r="H932">
        <v>101.34118400000001</v>
      </c>
      <c r="I932">
        <v>4.8686069999999999</v>
      </c>
    </row>
    <row r="933" spans="1:9" x14ac:dyDescent="0.25">
      <c r="A933">
        <v>932</v>
      </c>
    </row>
    <row r="934" spans="1:9" x14ac:dyDescent="0.25">
      <c r="A934">
        <v>933</v>
      </c>
    </row>
    <row r="935" spans="1:9" x14ac:dyDescent="0.25">
      <c r="A935">
        <v>934</v>
      </c>
      <c r="D935">
        <v>126.084869</v>
      </c>
      <c r="E935">
        <v>6.1562190000000001</v>
      </c>
      <c r="F935">
        <v>114.288387</v>
      </c>
      <c r="G935">
        <v>8.3653289999999991</v>
      </c>
    </row>
    <row r="936" spans="1:9" x14ac:dyDescent="0.25">
      <c r="A936">
        <v>935</v>
      </c>
      <c r="D936">
        <v>126.084869</v>
      </c>
      <c r="E936">
        <v>6.1562190000000001</v>
      </c>
      <c r="F936">
        <v>114.29838100000001</v>
      </c>
      <c r="G936">
        <v>8.3814609999999998</v>
      </c>
    </row>
    <row r="937" spans="1:9" x14ac:dyDescent="0.25">
      <c r="A937">
        <v>936</v>
      </c>
      <c r="D937">
        <v>126.111515</v>
      </c>
      <c r="E937">
        <v>6.1712689999999997</v>
      </c>
      <c r="F937">
        <v>114.27570300000001</v>
      </c>
      <c r="G937">
        <v>8.3974910000000005</v>
      </c>
    </row>
    <row r="938" spans="1:9" x14ac:dyDescent="0.25">
      <c r="A938">
        <v>937</v>
      </c>
      <c r="D938">
        <v>126.077037</v>
      </c>
      <c r="E938">
        <v>6.1541059999999996</v>
      </c>
      <c r="F938">
        <v>114.31410200000001</v>
      </c>
      <c r="G938">
        <v>8.4008929999999999</v>
      </c>
    </row>
    <row r="939" spans="1:9" x14ac:dyDescent="0.25">
      <c r="A939">
        <v>938</v>
      </c>
      <c r="D939">
        <v>126.06286200000001</v>
      </c>
      <c r="E939">
        <v>6.1845160000000003</v>
      </c>
      <c r="F939">
        <v>114.32719800000001</v>
      </c>
      <c r="G939">
        <v>8.4169239999999999</v>
      </c>
    </row>
    <row r="940" spans="1:9" x14ac:dyDescent="0.25">
      <c r="A940">
        <v>939</v>
      </c>
      <c r="D940">
        <v>126.05672800000001</v>
      </c>
      <c r="E940">
        <v>6.1612710000000002</v>
      </c>
      <c r="F940">
        <v>114.33039400000001</v>
      </c>
      <c r="G940">
        <v>8.4572310000000002</v>
      </c>
    </row>
    <row r="941" spans="1:9" x14ac:dyDescent="0.25">
      <c r="A941">
        <v>940</v>
      </c>
      <c r="D941">
        <v>126.130279</v>
      </c>
      <c r="E941">
        <v>6.134004</v>
      </c>
      <c r="F941">
        <v>114.256584</v>
      </c>
      <c r="G941">
        <v>8.3781119999999998</v>
      </c>
    </row>
    <row r="942" spans="1:9" x14ac:dyDescent="0.25">
      <c r="A942">
        <v>941</v>
      </c>
      <c r="D942">
        <v>126.084869</v>
      </c>
      <c r="E942">
        <v>6.1562190000000001</v>
      </c>
      <c r="F942">
        <v>114.288387</v>
      </c>
      <c r="G942">
        <v>8.3653289999999991</v>
      </c>
    </row>
    <row r="943" spans="1:9" x14ac:dyDescent="0.25">
      <c r="A943">
        <v>942</v>
      </c>
      <c r="B943">
        <v>134.09135000000001</v>
      </c>
      <c r="C943">
        <v>8.1662669999999995</v>
      </c>
      <c r="D943">
        <v>126.084869</v>
      </c>
      <c r="E943">
        <v>6.1562190000000001</v>
      </c>
    </row>
    <row r="944" spans="1:9" x14ac:dyDescent="0.25">
      <c r="A944">
        <v>943</v>
      </c>
      <c r="B944">
        <v>134.20701600000001</v>
      </c>
      <c r="C944">
        <v>8.1966260000000002</v>
      </c>
      <c r="D944">
        <v>126.084869</v>
      </c>
      <c r="E944">
        <v>6.1562190000000001</v>
      </c>
    </row>
    <row r="945" spans="1:9" x14ac:dyDescent="0.25">
      <c r="A945">
        <v>944</v>
      </c>
      <c r="B945">
        <v>134.24150400000002</v>
      </c>
      <c r="C945">
        <v>8.2385830000000002</v>
      </c>
    </row>
    <row r="946" spans="1:9" x14ac:dyDescent="0.25">
      <c r="A946">
        <v>945</v>
      </c>
      <c r="B946">
        <v>134.14382499999999</v>
      </c>
      <c r="C946">
        <v>8.2077600000000004</v>
      </c>
    </row>
    <row r="947" spans="1:9" x14ac:dyDescent="0.25">
      <c r="A947">
        <v>946</v>
      </c>
      <c r="B947">
        <v>134.183052</v>
      </c>
      <c r="C947">
        <v>8.2034300000000009</v>
      </c>
    </row>
    <row r="948" spans="1:9" x14ac:dyDescent="0.25">
      <c r="A948">
        <v>947</v>
      </c>
      <c r="B948">
        <v>134.130008</v>
      </c>
      <c r="C948">
        <v>8.1718849999999996</v>
      </c>
      <c r="H948">
        <v>130.09935000000002</v>
      </c>
      <c r="I948">
        <v>5.2606479999999998</v>
      </c>
    </row>
    <row r="949" spans="1:9" x14ac:dyDescent="0.25">
      <c r="A949">
        <v>948</v>
      </c>
      <c r="B949">
        <v>134.15444100000002</v>
      </c>
      <c r="C949">
        <v>8.2020389999999992</v>
      </c>
      <c r="H949">
        <v>130.16311200000001</v>
      </c>
      <c r="I949">
        <v>5.2693079999999997</v>
      </c>
    </row>
    <row r="950" spans="1:9" x14ac:dyDescent="0.25">
      <c r="A950">
        <v>949</v>
      </c>
      <c r="B950">
        <v>134.182121</v>
      </c>
      <c r="C950">
        <v>8.1583810000000003</v>
      </c>
      <c r="H950">
        <v>130.13470800000002</v>
      </c>
      <c r="I950">
        <v>5.250648</v>
      </c>
    </row>
    <row r="951" spans="1:9" x14ac:dyDescent="0.25">
      <c r="A951">
        <v>950</v>
      </c>
      <c r="B951">
        <v>134.09908200000001</v>
      </c>
      <c r="C951">
        <v>8.1726580000000002</v>
      </c>
      <c r="H951">
        <v>130.117851</v>
      </c>
      <c r="I951">
        <v>5.2397210000000003</v>
      </c>
    </row>
    <row r="952" spans="1:9" x14ac:dyDescent="0.25">
      <c r="A952">
        <v>951</v>
      </c>
      <c r="H952">
        <v>130.13037800000001</v>
      </c>
      <c r="I952">
        <v>5.2210109999999998</v>
      </c>
    </row>
    <row r="953" spans="1:9" x14ac:dyDescent="0.25">
      <c r="A953">
        <v>952</v>
      </c>
      <c r="H953">
        <v>130.116928</v>
      </c>
      <c r="I953">
        <v>5.1987439999999996</v>
      </c>
    </row>
    <row r="954" spans="1:9" x14ac:dyDescent="0.25">
      <c r="A954">
        <v>953</v>
      </c>
      <c r="H954">
        <v>130.11584400000001</v>
      </c>
      <c r="I954">
        <v>5.2214239999999998</v>
      </c>
    </row>
    <row r="955" spans="1:9" x14ac:dyDescent="0.25">
      <c r="A955">
        <v>954</v>
      </c>
      <c r="F955">
        <v>135.754097</v>
      </c>
      <c r="G955">
        <v>8.5329999999999995</v>
      </c>
      <c r="H955">
        <v>130.163162</v>
      </c>
      <c r="I955">
        <v>5.2299800000000003</v>
      </c>
    </row>
    <row r="956" spans="1:9" x14ac:dyDescent="0.25">
      <c r="A956">
        <v>955</v>
      </c>
      <c r="F956">
        <v>135.753379</v>
      </c>
      <c r="G956">
        <v>8.5737710000000007</v>
      </c>
      <c r="H956">
        <v>130.09935000000002</v>
      </c>
      <c r="I956">
        <v>5.2606479999999998</v>
      </c>
    </row>
    <row r="957" spans="1:9" x14ac:dyDescent="0.25">
      <c r="A957">
        <v>956</v>
      </c>
      <c r="F957">
        <v>135.779045</v>
      </c>
      <c r="G957">
        <v>8.6168610000000001</v>
      </c>
    </row>
    <row r="958" spans="1:9" x14ac:dyDescent="0.25">
      <c r="A958">
        <v>957</v>
      </c>
      <c r="F958">
        <v>135.81940400000002</v>
      </c>
      <c r="G958">
        <v>8.5432570000000005</v>
      </c>
    </row>
    <row r="959" spans="1:9" x14ac:dyDescent="0.25">
      <c r="A959">
        <v>958</v>
      </c>
      <c r="D959">
        <v>160.58530500000001</v>
      </c>
      <c r="E959">
        <v>7.6524070000000002</v>
      </c>
      <c r="F959">
        <v>135.879615</v>
      </c>
      <c r="G959">
        <v>8.5202679999999997</v>
      </c>
    </row>
    <row r="960" spans="1:9" x14ac:dyDescent="0.25">
      <c r="A960">
        <v>959</v>
      </c>
      <c r="D960">
        <v>160.55648000000002</v>
      </c>
      <c r="E960">
        <v>7.6239400000000002</v>
      </c>
      <c r="F960">
        <v>135.76786000000001</v>
      </c>
      <c r="G960">
        <v>8.5652670000000004</v>
      </c>
    </row>
    <row r="961" spans="1:9" x14ac:dyDescent="0.25">
      <c r="A961">
        <v>960</v>
      </c>
      <c r="D961">
        <v>160.56841800000001</v>
      </c>
      <c r="E961">
        <v>7.6033790000000003</v>
      </c>
      <c r="F961">
        <v>135.832031</v>
      </c>
      <c r="G961">
        <v>8.5138770000000008</v>
      </c>
    </row>
    <row r="962" spans="1:9" x14ac:dyDescent="0.25">
      <c r="A962">
        <v>961</v>
      </c>
      <c r="D962">
        <v>160.54653100000002</v>
      </c>
      <c r="E962">
        <v>7.595523</v>
      </c>
    </row>
    <row r="963" spans="1:9" x14ac:dyDescent="0.25">
      <c r="A963">
        <v>962</v>
      </c>
      <c r="D963">
        <v>160.60739599999999</v>
      </c>
      <c r="E963">
        <v>7.644857</v>
      </c>
    </row>
    <row r="964" spans="1:9" x14ac:dyDescent="0.25">
      <c r="A964">
        <v>963</v>
      </c>
      <c r="D964">
        <v>160.601223</v>
      </c>
      <c r="E964">
        <v>7.6652639999999996</v>
      </c>
    </row>
    <row r="965" spans="1:9" x14ac:dyDescent="0.25">
      <c r="A965">
        <v>964</v>
      </c>
      <c r="D965">
        <v>160.610916</v>
      </c>
      <c r="E965">
        <v>7.685314</v>
      </c>
    </row>
    <row r="966" spans="1:9" x14ac:dyDescent="0.25">
      <c r="A966">
        <v>965</v>
      </c>
      <c r="B966">
        <v>166.34306600000002</v>
      </c>
      <c r="C966">
        <v>9.8777000000000008</v>
      </c>
      <c r="D966">
        <v>160.69820799999999</v>
      </c>
      <c r="E966">
        <v>7.7723500000000003</v>
      </c>
    </row>
    <row r="967" spans="1:9" x14ac:dyDescent="0.25">
      <c r="A967">
        <v>966</v>
      </c>
      <c r="B967">
        <v>166.32985200000002</v>
      </c>
      <c r="C967">
        <v>9.9208099999999995</v>
      </c>
      <c r="D967">
        <v>160.58530500000001</v>
      </c>
      <c r="E967">
        <v>7.6524070000000002</v>
      </c>
    </row>
    <row r="968" spans="1:9" x14ac:dyDescent="0.25">
      <c r="A968">
        <v>967</v>
      </c>
      <c r="B968">
        <v>166.28786500000001</v>
      </c>
      <c r="C968">
        <v>9.9041270000000008</v>
      </c>
    </row>
    <row r="969" spans="1:9" x14ac:dyDescent="0.25">
      <c r="A969">
        <v>968</v>
      </c>
      <c r="B969">
        <v>166.28633600000001</v>
      </c>
      <c r="C969">
        <v>9.9113710000000008</v>
      </c>
    </row>
    <row r="970" spans="1:9" x14ac:dyDescent="0.25">
      <c r="A970">
        <v>969</v>
      </c>
      <c r="B970">
        <v>166.27781400000001</v>
      </c>
      <c r="C970">
        <v>9.9271360000000008</v>
      </c>
    </row>
    <row r="971" spans="1:9" x14ac:dyDescent="0.25">
      <c r="A971">
        <v>970</v>
      </c>
      <c r="B971">
        <v>166.31368000000001</v>
      </c>
      <c r="C971">
        <v>9.9140239999999995</v>
      </c>
    </row>
    <row r="972" spans="1:9" x14ac:dyDescent="0.25">
      <c r="A972">
        <v>971</v>
      </c>
      <c r="B972">
        <v>166.37704400000001</v>
      </c>
      <c r="C972">
        <v>9.8720879999999998</v>
      </c>
      <c r="H972">
        <v>164.459746</v>
      </c>
      <c r="I972">
        <v>7.1484030000000001</v>
      </c>
    </row>
    <row r="973" spans="1:9" x14ac:dyDescent="0.25">
      <c r="A973">
        <v>972</v>
      </c>
      <c r="H973">
        <v>164.45994999999999</v>
      </c>
      <c r="I973">
        <v>7.1127929999999999</v>
      </c>
    </row>
    <row r="974" spans="1:9" x14ac:dyDescent="0.25">
      <c r="A974">
        <v>973</v>
      </c>
      <c r="F974">
        <v>166.59789899999998</v>
      </c>
      <c r="G974">
        <v>11.166051</v>
      </c>
      <c r="H974">
        <v>164.395106</v>
      </c>
      <c r="I974">
        <v>7.1268729999999998</v>
      </c>
    </row>
    <row r="975" spans="1:9" x14ac:dyDescent="0.25">
      <c r="A975">
        <v>974</v>
      </c>
      <c r="F975">
        <v>166.55810600000001</v>
      </c>
      <c r="G975">
        <v>11.149571999999999</v>
      </c>
      <c r="H975">
        <v>164.384546</v>
      </c>
      <c r="I975">
        <v>7.0808559999999998</v>
      </c>
    </row>
    <row r="976" spans="1:9" x14ac:dyDescent="0.25">
      <c r="A976">
        <v>975</v>
      </c>
      <c r="F976">
        <v>166.52902499999999</v>
      </c>
      <c r="G976">
        <v>11.150593000000001</v>
      </c>
      <c r="H976">
        <v>164.26552100000001</v>
      </c>
      <c r="I976">
        <v>7.129016</v>
      </c>
    </row>
    <row r="977" spans="1:9" x14ac:dyDescent="0.25">
      <c r="A977">
        <v>976</v>
      </c>
      <c r="F977">
        <v>166.549331</v>
      </c>
      <c r="G977">
        <v>11.163449</v>
      </c>
      <c r="H977">
        <v>164.329497</v>
      </c>
      <c r="I977">
        <v>7.0912119999999996</v>
      </c>
    </row>
    <row r="978" spans="1:9" x14ac:dyDescent="0.25">
      <c r="A978">
        <v>977</v>
      </c>
      <c r="F978">
        <v>166.516526</v>
      </c>
      <c r="G978">
        <v>11.145542000000001</v>
      </c>
      <c r="H978">
        <v>164.378883</v>
      </c>
      <c r="I978">
        <v>7.091723</v>
      </c>
    </row>
    <row r="979" spans="1:9" x14ac:dyDescent="0.25">
      <c r="A979">
        <v>978</v>
      </c>
      <c r="F979">
        <v>166.50076200000001</v>
      </c>
      <c r="G979">
        <v>11.137226</v>
      </c>
      <c r="H979">
        <v>164.459746</v>
      </c>
      <c r="I979">
        <v>7.1484030000000001</v>
      </c>
    </row>
    <row r="980" spans="1:9" x14ac:dyDescent="0.25">
      <c r="A980">
        <v>979</v>
      </c>
      <c r="F980">
        <v>166.59789899999998</v>
      </c>
      <c r="G980">
        <v>11.166051</v>
      </c>
    </row>
    <row r="981" spans="1:9" x14ac:dyDescent="0.25">
      <c r="A981">
        <v>980</v>
      </c>
    </row>
    <row r="982" spans="1:9" x14ac:dyDescent="0.25">
      <c r="A982">
        <v>981</v>
      </c>
    </row>
    <row r="983" spans="1:9" x14ac:dyDescent="0.25">
      <c r="A983">
        <v>982</v>
      </c>
      <c r="D983">
        <v>188.79485600000001</v>
      </c>
      <c r="E983">
        <v>8.5271070000000009</v>
      </c>
    </row>
    <row r="984" spans="1:9" x14ac:dyDescent="0.25">
      <c r="A984">
        <v>983</v>
      </c>
      <c r="D984">
        <v>188.76281599999999</v>
      </c>
      <c r="E984">
        <v>8.5020570000000006</v>
      </c>
    </row>
    <row r="985" spans="1:9" x14ac:dyDescent="0.25">
      <c r="A985">
        <v>984</v>
      </c>
      <c r="D985">
        <v>188.74945</v>
      </c>
      <c r="E985">
        <v>8.4872110000000003</v>
      </c>
    </row>
    <row r="986" spans="1:9" x14ac:dyDescent="0.25">
      <c r="A986">
        <v>985</v>
      </c>
      <c r="D986">
        <v>188.77286800000002</v>
      </c>
      <c r="E986">
        <v>8.5067509999999995</v>
      </c>
    </row>
    <row r="987" spans="1:9" x14ac:dyDescent="0.25">
      <c r="A987">
        <v>986</v>
      </c>
      <c r="D987">
        <v>188.79664099999999</v>
      </c>
      <c r="E987">
        <v>8.5054239999999997</v>
      </c>
    </row>
    <row r="988" spans="1:9" x14ac:dyDescent="0.25">
      <c r="A988">
        <v>987</v>
      </c>
      <c r="B988">
        <v>194.46099000000001</v>
      </c>
      <c r="C988">
        <v>10.063812</v>
      </c>
      <c r="D988">
        <v>188.78449900000001</v>
      </c>
      <c r="E988">
        <v>8.5290970000000002</v>
      </c>
    </row>
    <row r="989" spans="1:9" x14ac:dyDescent="0.25">
      <c r="A989">
        <v>988</v>
      </c>
      <c r="B989">
        <v>194.49685600000001</v>
      </c>
      <c r="C989">
        <v>10.059578</v>
      </c>
      <c r="D989">
        <v>188.786078</v>
      </c>
      <c r="E989">
        <v>8.4627730000000003</v>
      </c>
    </row>
    <row r="990" spans="1:9" x14ac:dyDescent="0.25">
      <c r="A990">
        <v>989</v>
      </c>
      <c r="B990">
        <v>194.45190700000001</v>
      </c>
      <c r="C990">
        <v>10.079321999999999</v>
      </c>
      <c r="D990">
        <v>188.79485600000001</v>
      </c>
      <c r="E990">
        <v>8.5271070000000009</v>
      </c>
    </row>
    <row r="991" spans="1:9" x14ac:dyDescent="0.25">
      <c r="A991">
        <v>990</v>
      </c>
      <c r="B991">
        <v>194.415278</v>
      </c>
      <c r="C991">
        <v>10.054323</v>
      </c>
    </row>
    <row r="992" spans="1:9" x14ac:dyDescent="0.25">
      <c r="A992">
        <v>991</v>
      </c>
      <c r="B992">
        <v>194.44170300000002</v>
      </c>
      <c r="C992">
        <v>10.066566999999999</v>
      </c>
    </row>
    <row r="993" spans="1:9" x14ac:dyDescent="0.25">
      <c r="A993">
        <v>992</v>
      </c>
      <c r="B993">
        <v>194.45996700000001</v>
      </c>
      <c r="C993">
        <v>10.108503000000001</v>
      </c>
    </row>
    <row r="994" spans="1:9" x14ac:dyDescent="0.25">
      <c r="A994">
        <v>993</v>
      </c>
      <c r="B994">
        <v>194.46501799999999</v>
      </c>
      <c r="C994">
        <v>10.101259000000001</v>
      </c>
    </row>
    <row r="995" spans="1:9" x14ac:dyDescent="0.25">
      <c r="A995">
        <v>994</v>
      </c>
      <c r="B995">
        <v>194.46099000000001</v>
      </c>
      <c r="C995">
        <v>10.063812</v>
      </c>
      <c r="H995">
        <v>193.56608499999999</v>
      </c>
      <c r="I995">
        <v>6.5069569999999999</v>
      </c>
    </row>
    <row r="996" spans="1:9" x14ac:dyDescent="0.25">
      <c r="A996">
        <v>995</v>
      </c>
      <c r="F996">
        <v>195.26880199999999</v>
      </c>
      <c r="G996">
        <v>11.049986000000001</v>
      </c>
      <c r="H996">
        <v>193.588179</v>
      </c>
      <c r="I996">
        <v>6.5087429999999999</v>
      </c>
    </row>
    <row r="997" spans="1:9" x14ac:dyDescent="0.25">
      <c r="A997">
        <v>996</v>
      </c>
      <c r="F997">
        <v>195.274058</v>
      </c>
      <c r="G997">
        <v>11.067739</v>
      </c>
      <c r="H997">
        <v>193.56037000000001</v>
      </c>
      <c r="I997">
        <v>6.5330779999999997</v>
      </c>
    </row>
    <row r="998" spans="1:9" x14ac:dyDescent="0.25">
      <c r="A998">
        <v>997</v>
      </c>
      <c r="F998">
        <v>195.253703</v>
      </c>
      <c r="G998">
        <v>11.016263</v>
      </c>
      <c r="H998">
        <v>193.578585</v>
      </c>
      <c r="I998">
        <v>6.4965999999999999</v>
      </c>
    </row>
    <row r="999" spans="1:9" x14ac:dyDescent="0.25">
      <c r="A999">
        <v>998</v>
      </c>
      <c r="F999">
        <v>195.21625399999999</v>
      </c>
      <c r="G999">
        <v>11.071107</v>
      </c>
      <c r="H999">
        <v>193.56129000000001</v>
      </c>
      <c r="I999">
        <v>6.4933860000000001</v>
      </c>
    </row>
    <row r="1000" spans="1:9" x14ac:dyDescent="0.25">
      <c r="A1000">
        <v>999</v>
      </c>
      <c r="F1000">
        <v>195.24992600000002</v>
      </c>
      <c r="G1000">
        <v>11.080137000000001</v>
      </c>
      <c r="H1000">
        <v>193.56251800000001</v>
      </c>
      <c r="I1000">
        <v>6.5429240000000002</v>
      </c>
    </row>
    <row r="1001" spans="1:9" x14ac:dyDescent="0.25">
      <c r="A1001">
        <v>1000</v>
      </c>
      <c r="F1001">
        <v>195.23747900000001</v>
      </c>
      <c r="G1001">
        <v>11.078963</v>
      </c>
      <c r="H1001">
        <v>193.55981</v>
      </c>
      <c r="I1001">
        <v>6.4757850000000001</v>
      </c>
    </row>
    <row r="1002" spans="1:9" x14ac:dyDescent="0.25">
      <c r="A1002">
        <v>1001</v>
      </c>
      <c r="F1002">
        <v>195.198859</v>
      </c>
      <c r="G1002">
        <v>11.045904</v>
      </c>
      <c r="H1002">
        <v>193.56608499999999</v>
      </c>
      <c r="I1002">
        <v>6.5069569999999999</v>
      </c>
    </row>
    <row r="1003" spans="1:9" x14ac:dyDescent="0.25">
      <c r="A1003">
        <v>1002</v>
      </c>
      <c r="D1003">
        <v>213.762092</v>
      </c>
      <c r="E1003">
        <v>7.9746940000000004</v>
      </c>
      <c r="F1003">
        <v>195.26880199999999</v>
      </c>
      <c r="G1003">
        <v>11.049986000000001</v>
      </c>
    </row>
    <row r="1004" spans="1:9" x14ac:dyDescent="0.25">
      <c r="A1004">
        <v>1003</v>
      </c>
      <c r="D1004">
        <v>213.71668399999999</v>
      </c>
      <c r="E1004">
        <v>7.9617849999999999</v>
      </c>
      <c r="F1004">
        <v>195.26880199999999</v>
      </c>
      <c r="G1004">
        <v>11.049986000000001</v>
      </c>
    </row>
    <row r="1005" spans="1:9" x14ac:dyDescent="0.25">
      <c r="A1005">
        <v>1004</v>
      </c>
      <c r="D1005">
        <v>213.73795899999999</v>
      </c>
      <c r="E1005">
        <v>7.960153</v>
      </c>
    </row>
    <row r="1006" spans="1:9" x14ac:dyDescent="0.25">
      <c r="A1006">
        <v>1005</v>
      </c>
      <c r="D1006">
        <v>213.73801</v>
      </c>
      <c r="E1006">
        <v>7.9313260000000003</v>
      </c>
    </row>
    <row r="1007" spans="1:9" x14ac:dyDescent="0.25">
      <c r="A1007">
        <v>1006</v>
      </c>
      <c r="D1007">
        <v>213.70306099999999</v>
      </c>
      <c r="E1007">
        <v>7.927092</v>
      </c>
    </row>
    <row r="1008" spans="1:9" x14ac:dyDescent="0.25">
      <c r="A1008">
        <v>1007</v>
      </c>
      <c r="D1008">
        <v>213.72984700000001</v>
      </c>
      <c r="E1008">
        <v>7.920255</v>
      </c>
    </row>
    <row r="1009" spans="1:9" x14ac:dyDescent="0.25">
      <c r="A1009">
        <v>1008</v>
      </c>
      <c r="B1009">
        <v>219.123572</v>
      </c>
      <c r="C1009">
        <v>9.5877049999999997</v>
      </c>
      <c r="D1009">
        <v>213.76403099999999</v>
      </c>
      <c r="E1009">
        <v>7.9190820000000004</v>
      </c>
    </row>
    <row r="1010" spans="1:9" x14ac:dyDescent="0.25">
      <c r="A1010">
        <v>1009</v>
      </c>
      <c r="B1010">
        <v>219.07642799999999</v>
      </c>
      <c r="C1010">
        <v>9.6196420000000007</v>
      </c>
      <c r="D1010">
        <v>213.764286</v>
      </c>
      <c r="E1010">
        <v>7.8338270000000003</v>
      </c>
    </row>
    <row r="1011" spans="1:9" x14ac:dyDescent="0.25">
      <c r="A1011">
        <v>1010</v>
      </c>
      <c r="B1011">
        <v>219.061734</v>
      </c>
      <c r="C1011">
        <v>9.6298980000000007</v>
      </c>
      <c r="D1011">
        <v>213.703418</v>
      </c>
      <c r="E1011">
        <v>7.7627550000000003</v>
      </c>
    </row>
    <row r="1012" spans="1:9" x14ac:dyDescent="0.25">
      <c r="A1012">
        <v>1011</v>
      </c>
      <c r="B1012">
        <v>219.07652999999999</v>
      </c>
      <c r="C1012">
        <v>9.6555599999999995</v>
      </c>
      <c r="D1012">
        <v>212.60585700000001</v>
      </c>
      <c r="E1012">
        <v>7.9826459999999999</v>
      </c>
    </row>
    <row r="1013" spans="1:9" x14ac:dyDescent="0.25">
      <c r="A1013">
        <v>1012</v>
      </c>
      <c r="B1013">
        <v>219.055306</v>
      </c>
      <c r="C1013">
        <v>9.6604080000000003</v>
      </c>
    </row>
    <row r="1014" spans="1:9" x14ac:dyDescent="0.25">
      <c r="A1014">
        <v>1013</v>
      </c>
      <c r="B1014">
        <v>219.053877</v>
      </c>
      <c r="C1014">
        <v>9.6173470000000005</v>
      </c>
    </row>
    <row r="1015" spans="1:9" x14ac:dyDescent="0.25">
      <c r="A1015">
        <v>1014</v>
      </c>
      <c r="B1015">
        <v>219.037296</v>
      </c>
      <c r="C1015">
        <v>9.5706629999999997</v>
      </c>
    </row>
    <row r="1016" spans="1:9" x14ac:dyDescent="0.25">
      <c r="A1016">
        <v>1015</v>
      </c>
      <c r="B1016">
        <v>219.123572</v>
      </c>
      <c r="C1016">
        <v>9.5877049999999997</v>
      </c>
      <c r="H1016">
        <v>218.92596900000001</v>
      </c>
      <c r="I1016">
        <v>6.3536729999999997</v>
      </c>
    </row>
    <row r="1017" spans="1:9" x14ac:dyDescent="0.25">
      <c r="A1017">
        <v>1016</v>
      </c>
      <c r="H1017">
        <v>218.878061</v>
      </c>
      <c r="I1017">
        <v>6.3489279999999999</v>
      </c>
    </row>
    <row r="1018" spans="1:9" x14ac:dyDescent="0.25">
      <c r="A1018">
        <v>1017</v>
      </c>
      <c r="F1018">
        <v>220.07540800000001</v>
      </c>
      <c r="G1018">
        <v>10.631735000000001</v>
      </c>
      <c r="H1018">
        <v>218.87627599999999</v>
      </c>
      <c r="I1018">
        <v>6.3481639999999997</v>
      </c>
    </row>
    <row r="1019" spans="1:9" x14ac:dyDescent="0.25">
      <c r="A1019">
        <v>1018</v>
      </c>
      <c r="F1019">
        <v>220.03397899999999</v>
      </c>
      <c r="G1019">
        <v>10.633010000000001</v>
      </c>
      <c r="H1019">
        <v>218.856683</v>
      </c>
      <c r="I1019">
        <v>6.3317350000000001</v>
      </c>
    </row>
    <row r="1020" spans="1:9" x14ac:dyDescent="0.25">
      <c r="A1020">
        <v>1019</v>
      </c>
      <c r="F1020">
        <v>220.03367399999999</v>
      </c>
      <c r="G1020">
        <v>10.637193999999999</v>
      </c>
      <c r="H1020">
        <v>218.86551</v>
      </c>
      <c r="I1020">
        <v>6.3211219999999999</v>
      </c>
    </row>
    <row r="1021" spans="1:9" x14ac:dyDescent="0.25">
      <c r="A1021">
        <v>1020</v>
      </c>
      <c r="F1021">
        <v>219.96505099999999</v>
      </c>
      <c r="G1021">
        <v>10.647296000000001</v>
      </c>
      <c r="H1021">
        <v>218.84622400000001</v>
      </c>
      <c r="I1021">
        <v>6.328265</v>
      </c>
    </row>
    <row r="1022" spans="1:9" x14ac:dyDescent="0.25">
      <c r="A1022">
        <v>1021</v>
      </c>
      <c r="F1022">
        <v>219.972398</v>
      </c>
      <c r="G1022">
        <v>10.67801</v>
      </c>
      <c r="H1022">
        <v>218.829745</v>
      </c>
      <c r="I1022">
        <v>6.3272449999999996</v>
      </c>
    </row>
    <row r="1023" spans="1:9" x14ac:dyDescent="0.25">
      <c r="A1023">
        <v>1022</v>
      </c>
      <c r="F1023">
        <v>219.95469399999999</v>
      </c>
      <c r="G1023">
        <v>10.771428</v>
      </c>
      <c r="H1023">
        <v>218.84306100000001</v>
      </c>
      <c r="I1023">
        <v>6.3060200000000002</v>
      </c>
    </row>
    <row r="1024" spans="1:9" x14ac:dyDescent="0.25">
      <c r="A1024">
        <v>1023</v>
      </c>
      <c r="D1024">
        <v>236.745103</v>
      </c>
      <c r="E1024">
        <v>7.4296430000000004</v>
      </c>
      <c r="F1024">
        <v>219.91959199999999</v>
      </c>
      <c r="G1024">
        <v>10.712806</v>
      </c>
      <c r="H1024">
        <v>218.92596900000001</v>
      </c>
      <c r="I1024">
        <v>6.3536729999999997</v>
      </c>
    </row>
    <row r="1025" spans="1:9" x14ac:dyDescent="0.25">
      <c r="A1025">
        <v>1024</v>
      </c>
      <c r="D1025">
        <v>236.73005000000001</v>
      </c>
      <c r="E1025">
        <v>7.3886219999999998</v>
      </c>
      <c r="F1025">
        <v>220.07540800000001</v>
      </c>
      <c r="G1025">
        <v>10.631735000000001</v>
      </c>
    </row>
    <row r="1026" spans="1:9" x14ac:dyDescent="0.25">
      <c r="A1026">
        <v>1025</v>
      </c>
      <c r="D1026">
        <v>236.69525400000001</v>
      </c>
      <c r="E1026">
        <v>7.3746429999999998</v>
      </c>
    </row>
    <row r="1027" spans="1:9" x14ac:dyDescent="0.25">
      <c r="A1027">
        <v>1026</v>
      </c>
      <c r="D1027">
        <v>236.745766</v>
      </c>
      <c r="E1027">
        <v>7.3829589999999996</v>
      </c>
    </row>
    <row r="1028" spans="1:9" x14ac:dyDescent="0.25">
      <c r="A1028">
        <v>1027</v>
      </c>
      <c r="D1028">
        <v>236.74153000000001</v>
      </c>
      <c r="E1028">
        <v>7.3820920000000001</v>
      </c>
    </row>
    <row r="1029" spans="1:9" x14ac:dyDescent="0.25">
      <c r="A1029">
        <v>1028</v>
      </c>
      <c r="D1029">
        <v>236.738316</v>
      </c>
      <c r="E1029">
        <v>7.4069900000000004</v>
      </c>
    </row>
    <row r="1030" spans="1:9" x14ac:dyDescent="0.25">
      <c r="A1030">
        <v>1029</v>
      </c>
      <c r="D1030">
        <v>236.761582</v>
      </c>
      <c r="E1030">
        <v>7.395969</v>
      </c>
    </row>
    <row r="1031" spans="1:9" x14ac:dyDescent="0.25">
      <c r="A1031">
        <v>1030</v>
      </c>
      <c r="B1031">
        <v>244.025103</v>
      </c>
      <c r="C1031">
        <v>8.9070409999999995</v>
      </c>
      <c r="D1031">
        <v>236.784898</v>
      </c>
      <c r="E1031">
        <v>7.4056119999999996</v>
      </c>
    </row>
    <row r="1032" spans="1:9" x14ac:dyDescent="0.25">
      <c r="A1032">
        <v>1031</v>
      </c>
      <c r="B1032">
        <v>244.01382699999999</v>
      </c>
      <c r="C1032">
        <v>8.9279589999999995</v>
      </c>
      <c r="D1032">
        <v>236.81908100000001</v>
      </c>
      <c r="E1032">
        <v>7.3690819999999997</v>
      </c>
    </row>
    <row r="1033" spans="1:9" x14ac:dyDescent="0.25">
      <c r="A1033">
        <v>1032</v>
      </c>
      <c r="B1033">
        <v>244.01576499999999</v>
      </c>
      <c r="C1033">
        <v>8.8986730000000005</v>
      </c>
      <c r="D1033">
        <v>236.745103</v>
      </c>
      <c r="E1033">
        <v>7.4296430000000004</v>
      </c>
    </row>
    <row r="1034" spans="1:9" x14ac:dyDescent="0.25">
      <c r="A1034">
        <v>1033</v>
      </c>
      <c r="B1034">
        <v>243.97637599999999</v>
      </c>
      <c r="C1034">
        <v>8.9252040000000008</v>
      </c>
    </row>
    <row r="1035" spans="1:9" x14ac:dyDescent="0.25">
      <c r="A1035">
        <v>1034</v>
      </c>
      <c r="B1035">
        <v>243.97449</v>
      </c>
      <c r="C1035">
        <v>8.92</v>
      </c>
    </row>
    <row r="1036" spans="1:9" x14ac:dyDescent="0.25">
      <c r="A1036">
        <v>1035</v>
      </c>
      <c r="B1036">
        <v>243.95285699999999</v>
      </c>
      <c r="C1036">
        <v>8.9733160000000005</v>
      </c>
    </row>
    <row r="1037" spans="1:9" x14ac:dyDescent="0.25">
      <c r="A1037">
        <v>1036</v>
      </c>
      <c r="B1037">
        <v>243.98295899999999</v>
      </c>
      <c r="C1037">
        <v>8.9580099999999998</v>
      </c>
    </row>
    <row r="1038" spans="1:9" x14ac:dyDescent="0.25">
      <c r="A1038">
        <v>1037</v>
      </c>
      <c r="B1038">
        <v>244.00397899999999</v>
      </c>
      <c r="C1038">
        <v>8.8991830000000007</v>
      </c>
      <c r="H1038">
        <v>242.25433799999999</v>
      </c>
      <c r="I1038">
        <v>5.9516840000000002</v>
      </c>
    </row>
    <row r="1039" spans="1:9" x14ac:dyDescent="0.25">
      <c r="A1039">
        <v>1038</v>
      </c>
      <c r="B1039">
        <v>244.025103</v>
      </c>
      <c r="C1039">
        <v>8.9070409999999995</v>
      </c>
      <c r="H1039">
        <v>242.25433799999999</v>
      </c>
      <c r="I1039">
        <v>5.9516840000000002</v>
      </c>
    </row>
    <row r="1040" spans="1:9" x14ac:dyDescent="0.25">
      <c r="A1040">
        <v>1039</v>
      </c>
      <c r="H1040">
        <v>242.23683600000001</v>
      </c>
      <c r="I1040">
        <v>5.9215819999999999</v>
      </c>
    </row>
    <row r="1041" spans="1:9" x14ac:dyDescent="0.25">
      <c r="A1041">
        <v>1040</v>
      </c>
      <c r="F1041">
        <v>245.92229699999999</v>
      </c>
      <c r="G1041">
        <v>10.20505</v>
      </c>
      <c r="H1041">
        <v>242.24168299999999</v>
      </c>
      <c r="I1041">
        <v>5.9244389999999996</v>
      </c>
    </row>
    <row r="1042" spans="1:9" x14ac:dyDescent="0.25">
      <c r="A1042">
        <v>1041</v>
      </c>
      <c r="F1042">
        <v>245.93015199999999</v>
      </c>
      <c r="G1042">
        <v>10.213673999999999</v>
      </c>
      <c r="H1042">
        <v>242.219695</v>
      </c>
      <c r="I1042">
        <v>5.8935199999999996</v>
      </c>
    </row>
    <row r="1043" spans="1:9" x14ac:dyDescent="0.25">
      <c r="A1043">
        <v>1042</v>
      </c>
      <c r="F1043">
        <v>245.91280599999999</v>
      </c>
      <c r="G1043">
        <v>10.215714</v>
      </c>
      <c r="H1043">
        <v>242.22551200000001</v>
      </c>
      <c r="I1043">
        <v>5.9265309999999998</v>
      </c>
    </row>
    <row r="1044" spans="1:9" x14ac:dyDescent="0.25">
      <c r="A1044">
        <v>1043</v>
      </c>
      <c r="F1044">
        <v>245.94387699999999</v>
      </c>
      <c r="G1044">
        <v>10.229540999999999</v>
      </c>
      <c r="H1044">
        <v>242.202449</v>
      </c>
      <c r="I1044">
        <v>5.9292350000000003</v>
      </c>
    </row>
    <row r="1045" spans="1:9" x14ac:dyDescent="0.25">
      <c r="A1045">
        <v>1044</v>
      </c>
      <c r="D1045">
        <v>261.121173</v>
      </c>
      <c r="E1045">
        <v>6.7046429999999999</v>
      </c>
      <c r="F1045">
        <v>245.93948599999999</v>
      </c>
      <c r="G1045">
        <v>10.228265</v>
      </c>
      <c r="H1045">
        <v>242.214236</v>
      </c>
      <c r="I1045">
        <v>5.9644389999999996</v>
      </c>
    </row>
    <row r="1046" spans="1:9" x14ac:dyDescent="0.25">
      <c r="A1046">
        <v>1045</v>
      </c>
      <c r="D1046">
        <v>261.10056199999997</v>
      </c>
      <c r="E1046">
        <v>6.7114799999999999</v>
      </c>
      <c r="F1046">
        <v>245.97581700000001</v>
      </c>
      <c r="G1046">
        <v>10.211633000000001</v>
      </c>
      <c r="H1046">
        <v>242.25433799999999</v>
      </c>
      <c r="I1046">
        <v>5.9516840000000002</v>
      </c>
    </row>
    <row r="1047" spans="1:9" x14ac:dyDescent="0.25">
      <c r="A1047">
        <v>1046</v>
      </c>
      <c r="D1047">
        <v>261.142653</v>
      </c>
      <c r="E1047">
        <v>6.6674490000000004</v>
      </c>
      <c r="F1047">
        <v>245.98602199999999</v>
      </c>
      <c r="G1047">
        <v>10.224439</v>
      </c>
      <c r="H1047">
        <v>242.25433799999999</v>
      </c>
      <c r="I1047">
        <v>5.9516840000000002</v>
      </c>
    </row>
    <row r="1048" spans="1:9" x14ac:dyDescent="0.25">
      <c r="A1048">
        <v>1047</v>
      </c>
      <c r="D1048">
        <v>261.13846799999999</v>
      </c>
      <c r="E1048">
        <v>6.665</v>
      </c>
      <c r="F1048">
        <v>245.98499899999999</v>
      </c>
      <c r="G1048">
        <v>10.234591999999999</v>
      </c>
    </row>
    <row r="1049" spans="1:9" x14ac:dyDescent="0.25">
      <c r="A1049">
        <v>1048</v>
      </c>
      <c r="D1049">
        <v>261.09846800000003</v>
      </c>
      <c r="E1049">
        <v>6.6667860000000001</v>
      </c>
      <c r="F1049">
        <v>245.97494800000001</v>
      </c>
      <c r="G1049">
        <v>10.192296000000001</v>
      </c>
    </row>
    <row r="1050" spans="1:9" x14ac:dyDescent="0.25">
      <c r="A1050">
        <v>1049</v>
      </c>
      <c r="D1050">
        <v>261.06662999999998</v>
      </c>
      <c r="E1050">
        <v>6.649286</v>
      </c>
      <c r="F1050">
        <v>245.936274</v>
      </c>
      <c r="G1050">
        <v>10.202857</v>
      </c>
    </row>
    <row r="1051" spans="1:9" x14ac:dyDescent="0.25">
      <c r="A1051">
        <v>1050</v>
      </c>
      <c r="D1051">
        <v>261.07443899999998</v>
      </c>
      <c r="E1051">
        <v>6.6418879999999998</v>
      </c>
      <c r="F1051">
        <v>245.92229699999999</v>
      </c>
      <c r="G1051">
        <v>10.20505</v>
      </c>
    </row>
    <row r="1052" spans="1:9" x14ac:dyDescent="0.25">
      <c r="A1052">
        <v>1051</v>
      </c>
      <c r="D1052">
        <v>261.07469400000002</v>
      </c>
      <c r="E1052">
        <v>6.6433679999999997</v>
      </c>
      <c r="F1052">
        <v>245.92229699999999</v>
      </c>
      <c r="G1052">
        <v>10.20505</v>
      </c>
    </row>
    <row r="1053" spans="1:9" x14ac:dyDescent="0.25">
      <c r="A1053">
        <v>1052</v>
      </c>
      <c r="B1053">
        <v>267.30275599999999</v>
      </c>
      <c r="C1053">
        <v>8.3015310000000007</v>
      </c>
      <c r="D1053">
        <v>261.07566300000002</v>
      </c>
      <c r="E1053">
        <v>6.670102</v>
      </c>
    </row>
    <row r="1054" spans="1:9" x14ac:dyDescent="0.25">
      <c r="A1054">
        <v>1053</v>
      </c>
      <c r="B1054">
        <v>267.29805999999996</v>
      </c>
      <c r="C1054">
        <v>8.3307660000000006</v>
      </c>
      <c r="D1054">
        <v>261.11739599999999</v>
      </c>
      <c r="E1054">
        <v>6.6889799999999999</v>
      </c>
    </row>
    <row r="1055" spans="1:9" x14ac:dyDescent="0.25">
      <c r="A1055">
        <v>1054</v>
      </c>
      <c r="B1055">
        <v>267.31285700000001</v>
      </c>
      <c r="C1055">
        <v>8.3224490000000007</v>
      </c>
      <c r="D1055">
        <v>261.12913400000002</v>
      </c>
      <c r="E1055">
        <v>6.65449</v>
      </c>
    </row>
    <row r="1056" spans="1:9" x14ac:dyDescent="0.25">
      <c r="A1056">
        <v>1055</v>
      </c>
      <c r="B1056">
        <v>267.310202</v>
      </c>
      <c r="C1056">
        <v>8.3016830000000006</v>
      </c>
      <c r="D1056">
        <v>261.20153299999998</v>
      </c>
      <c r="E1056">
        <v>6.6779590000000004</v>
      </c>
    </row>
    <row r="1057" spans="1:11" x14ac:dyDescent="0.25">
      <c r="A1057">
        <v>1056</v>
      </c>
      <c r="B1057">
        <v>267.30030699999998</v>
      </c>
      <c r="C1057">
        <v>8.2714280000000002</v>
      </c>
      <c r="D1057">
        <v>261.121173</v>
      </c>
      <c r="E1057">
        <v>6.7046429999999999</v>
      </c>
    </row>
    <row r="1058" spans="1:11" x14ac:dyDescent="0.25">
      <c r="A1058">
        <v>1057</v>
      </c>
      <c r="B1058">
        <v>267.30163499999998</v>
      </c>
      <c r="C1058">
        <v>8.3166320000000002</v>
      </c>
    </row>
    <row r="1059" spans="1:11" x14ac:dyDescent="0.25">
      <c r="A1059">
        <v>1058</v>
      </c>
      <c r="B1059">
        <v>267.30275599999999</v>
      </c>
      <c r="C1059">
        <v>8.3015310000000007</v>
      </c>
      <c r="J1059">
        <v>235.89372499999999</v>
      </c>
      <c r="K1059">
        <v>13.440867000000001</v>
      </c>
    </row>
    <row r="1060" spans="1:11" x14ac:dyDescent="0.25">
      <c r="A1060">
        <v>1059</v>
      </c>
    </row>
    <row r="1061" spans="1:11" x14ac:dyDescent="0.25">
      <c r="A1061">
        <v>1060</v>
      </c>
    </row>
    <row r="1062" spans="1:11" x14ac:dyDescent="0.25">
      <c r="A1062">
        <v>1061</v>
      </c>
    </row>
    <row r="1063" spans="1:11" x14ac:dyDescent="0.25">
      <c r="A1063">
        <v>1062</v>
      </c>
    </row>
    <row r="1064" spans="1:11" x14ac:dyDescent="0.25">
      <c r="A1064">
        <v>1063</v>
      </c>
    </row>
    <row r="1065" spans="1:11" x14ac:dyDescent="0.25">
      <c r="A1065">
        <v>1064</v>
      </c>
    </row>
    <row r="1066" spans="1:11" x14ac:dyDescent="0.25">
      <c r="A1066">
        <v>1065</v>
      </c>
    </row>
    <row r="1067" spans="1:11" x14ac:dyDescent="0.25">
      <c r="A1067">
        <v>1066</v>
      </c>
    </row>
    <row r="1068" spans="1:11" x14ac:dyDescent="0.25">
      <c r="A1068">
        <v>1067</v>
      </c>
    </row>
    <row r="1069" spans="1:11" x14ac:dyDescent="0.25">
      <c r="A1069">
        <v>1068</v>
      </c>
    </row>
    <row r="1070" spans="1:11" x14ac:dyDescent="0.25">
      <c r="A1070">
        <v>1069</v>
      </c>
    </row>
    <row r="1071" spans="1:11" x14ac:dyDescent="0.25">
      <c r="A1071">
        <v>1070</v>
      </c>
    </row>
    <row r="1072" spans="1:11" x14ac:dyDescent="0.25">
      <c r="A1072">
        <v>1071</v>
      </c>
    </row>
    <row r="1073" spans="1:1" x14ac:dyDescent="0.25">
      <c r="A1073">
        <v>1072</v>
      </c>
    </row>
    <row r="1074" spans="1:1" x14ac:dyDescent="0.25">
      <c r="A1074">
        <v>1073</v>
      </c>
    </row>
    <row r="1075" spans="1:1" x14ac:dyDescent="0.25">
      <c r="A1075">
        <v>1074</v>
      </c>
    </row>
    <row r="1076" spans="1:1" x14ac:dyDescent="0.25">
      <c r="A1076">
        <v>1075</v>
      </c>
    </row>
    <row r="1077" spans="1:1" x14ac:dyDescent="0.25">
      <c r="A1077">
        <v>1076</v>
      </c>
    </row>
    <row r="1078" spans="1:1" x14ac:dyDescent="0.25">
      <c r="A1078">
        <v>1077</v>
      </c>
    </row>
    <row r="1079" spans="1:1" x14ac:dyDescent="0.25">
      <c r="A1079">
        <v>1078</v>
      </c>
    </row>
    <row r="1080" spans="1:1" x14ac:dyDescent="0.25">
      <c r="A1080">
        <v>1079</v>
      </c>
    </row>
    <row r="1081" spans="1:1" x14ac:dyDescent="0.25">
      <c r="A1081">
        <v>1080</v>
      </c>
    </row>
    <row r="1082" spans="1:1" x14ac:dyDescent="0.25">
      <c r="A1082">
        <v>1081</v>
      </c>
    </row>
    <row r="1083" spans="1:1" x14ac:dyDescent="0.25">
      <c r="A1083">
        <v>1082</v>
      </c>
    </row>
    <row r="1084" spans="1:1" x14ac:dyDescent="0.25">
      <c r="A1084">
        <v>1083</v>
      </c>
    </row>
    <row r="1085" spans="1:1" x14ac:dyDescent="0.25">
      <c r="A1085">
        <v>1084</v>
      </c>
    </row>
    <row r="1086" spans="1:1" x14ac:dyDescent="0.25">
      <c r="A1086">
        <v>1085</v>
      </c>
    </row>
    <row r="1087" spans="1:1" x14ac:dyDescent="0.25">
      <c r="A1087">
        <v>1086</v>
      </c>
    </row>
    <row r="1088" spans="1:1" x14ac:dyDescent="0.25">
      <c r="A1088">
        <v>1087</v>
      </c>
    </row>
    <row r="1089" spans="1:11" x14ac:dyDescent="0.25">
      <c r="A1089">
        <v>1088</v>
      </c>
    </row>
    <row r="1090" spans="1:11" x14ac:dyDescent="0.25">
      <c r="A1090">
        <v>1089</v>
      </c>
    </row>
    <row r="1091" spans="1:11" x14ac:dyDescent="0.25">
      <c r="A1091">
        <v>1090</v>
      </c>
    </row>
    <row r="1092" spans="1:11" x14ac:dyDescent="0.25">
      <c r="A1092">
        <v>1091</v>
      </c>
      <c r="J1092">
        <v>39.532604000000006</v>
      </c>
      <c r="K1092">
        <v>13.136718999999999</v>
      </c>
    </row>
    <row r="1093" spans="1:11" x14ac:dyDescent="0.25">
      <c r="A1093">
        <v>1092</v>
      </c>
      <c r="D1093">
        <v>41.954479000000006</v>
      </c>
      <c r="E1093">
        <v>5.7034900000000004</v>
      </c>
    </row>
    <row r="1094" spans="1:11" x14ac:dyDescent="0.25">
      <c r="A1094">
        <v>1093</v>
      </c>
      <c r="D1094">
        <v>41.980572000000002</v>
      </c>
      <c r="E1094">
        <v>5.7222910000000002</v>
      </c>
    </row>
    <row r="1095" spans="1:11" x14ac:dyDescent="0.25">
      <c r="A1095">
        <v>1094</v>
      </c>
      <c r="D1095">
        <v>42.038075000000006</v>
      </c>
      <c r="E1095">
        <v>5.6641659999999998</v>
      </c>
    </row>
    <row r="1096" spans="1:11" x14ac:dyDescent="0.25">
      <c r="A1096">
        <v>1095</v>
      </c>
      <c r="D1096">
        <v>41.956772000000001</v>
      </c>
      <c r="E1096">
        <v>5.6296869999999997</v>
      </c>
    </row>
    <row r="1097" spans="1:11" x14ac:dyDescent="0.25">
      <c r="A1097">
        <v>1096</v>
      </c>
      <c r="D1097">
        <v>41.926354000000003</v>
      </c>
      <c r="E1097">
        <v>5.646458</v>
      </c>
      <c r="F1097">
        <v>33.747395000000004</v>
      </c>
      <c r="G1097">
        <v>9.152552</v>
      </c>
    </row>
    <row r="1098" spans="1:11" x14ac:dyDescent="0.25">
      <c r="A1098">
        <v>1097</v>
      </c>
      <c r="D1098">
        <v>41.996353000000006</v>
      </c>
      <c r="E1098">
        <v>5.6688539999999996</v>
      </c>
      <c r="F1098">
        <v>33.777602999999999</v>
      </c>
      <c r="G1098">
        <v>9.096406</v>
      </c>
    </row>
    <row r="1099" spans="1:11" x14ac:dyDescent="0.25">
      <c r="A1099">
        <v>1098</v>
      </c>
      <c r="D1099">
        <v>42.034844000000007</v>
      </c>
      <c r="E1099">
        <v>5.6221870000000003</v>
      </c>
      <c r="F1099">
        <v>33.759270000000001</v>
      </c>
      <c r="G1099">
        <v>9.1522400000000008</v>
      </c>
    </row>
    <row r="1100" spans="1:11" x14ac:dyDescent="0.25">
      <c r="A1100">
        <v>1099</v>
      </c>
      <c r="D1100">
        <v>42.006928000000002</v>
      </c>
      <c r="E1100">
        <v>5.6624999999999996</v>
      </c>
      <c r="F1100">
        <v>33.778490000000005</v>
      </c>
      <c r="G1100">
        <v>9.1518750000000004</v>
      </c>
    </row>
    <row r="1101" spans="1:11" x14ac:dyDescent="0.25">
      <c r="A1101">
        <v>1100</v>
      </c>
      <c r="D1101">
        <v>42.037811000000005</v>
      </c>
      <c r="E1101">
        <v>5.6793750000000003</v>
      </c>
      <c r="F1101">
        <v>33.779791000000003</v>
      </c>
      <c r="G1101">
        <v>9.1244270000000007</v>
      </c>
    </row>
    <row r="1102" spans="1:11" x14ac:dyDescent="0.25">
      <c r="A1102">
        <v>1101</v>
      </c>
      <c r="D1102">
        <v>42.044636000000004</v>
      </c>
      <c r="E1102">
        <v>5.6709379999999996</v>
      </c>
      <c r="F1102">
        <v>33.784636000000006</v>
      </c>
      <c r="G1102">
        <v>9.1261449999999993</v>
      </c>
    </row>
    <row r="1103" spans="1:11" x14ac:dyDescent="0.25">
      <c r="A1103">
        <v>1102</v>
      </c>
      <c r="D1103">
        <v>42.061615000000003</v>
      </c>
      <c r="E1103">
        <v>5.65625</v>
      </c>
      <c r="F1103">
        <v>33.773907000000008</v>
      </c>
      <c r="G1103">
        <v>9.1117709999999992</v>
      </c>
    </row>
    <row r="1104" spans="1:11" x14ac:dyDescent="0.25">
      <c r="A1104">
        <v>1103</v>
      </c>
      <c r="D1104">
        <v>42.048908000000004</v>
      </c>
      <c r="E1104">
        <v>5.6415100000000002</v>
      </c>
      <c r="F1104">
        <v>33.757238999999998</v>
      </c>
      <c r="G1104">
        <v>9.1347909999999999</v>
      </c>
    </row>
    <row r="1105" spans="1:9" x14ac:dyDescent="0.25">
      <c r="A1105">
        <v>1104</v>
      </c>
      <c r="D1105">
        <v>42.085156000000005</v>
      </c>
      <c r="E1105">
        <v>5.6440619999999999</v>
      </c>
      <c r="F1105">
        <v>33.729637000000004</v>
      </c>
      <c r="G1105">
        <v>9.1265619999999998</v>
      </c>
    </row>
    <row r="1106" spans="1:9" x14ac:dyDescent="0.25">
      <c r="A1106">
        <v>1105</v>
      </c>
      <c r="D1106">
        <v>41.979324000000005</v>
      </c>
      <c r="E1106">
        <v>5.5641670000000003</v>
      </c>
      <c r="F1106">
        <v>33.763960000000004</v>
      </c>
      <c r="G1106">
        <v>9.0702599999999993</v>
      </c>
    </row>
    <row r="1107" spans="1:9" x14ac:dyDescent="0.25">
      <c r="A1107">
        <v>1106</v>
      </c>
      <c r="D1107">
        <v>41.954479000000006</v>
      </c>
      <c r="E1107">
        <v>5.7034900000000004</v>
      </c>
      <c r="F1107">
        <v>33.773125000000007</v>
      </c>
      <c r="G1107">
        <v>9.0769789999999997</v>
      </c>
    </row>
    <row r="1108" spans="1:9" x14ac:dyDescent="0.25">
      <c r="A1108">
        <v>1107</v>
      </c>
      <c r="B1108">
        <v>52.753124000000007</v>
      </c>
      <c r="C1108">
        <v>6.217187</v>
      </c>
      <c r="F1108">
        <v>33.771509000000002</v>
      </c>
      <c r="G1108">
        <v>9.0545310000000008</v>
      </c>
    </row>
    <row r="1109" spans="1:9" x14ac:dyDescent="0.25">
      <c r="A1109">
        <v>1108</v>
      </c>
      <c r="B1109">
        <v>52.809689000000006</v>
      </c>
      <c r="C1109">
        <v>6.2390100000000004</v>
      </c>
      <c r="F1109">
        <v>33.763905000000008</v>
      </c>
      <c r="G1109">
        <v>9.0638020000000008</v>
      </c>
      <c r="H1109">
        <v>42.111355000000003</v>
      </c>
      <c r="I1109">
        <v>4.7860940000000003</v>
      </c>
    </row>
    <row r="1110" spans="1:9" x14ac:dyDescent="0.25">
      <c r="A1110">
        <v>1109</v>
      </c>
      <c r="B1110">
        <v>52.721405000000004</v>
      </c>
      <c r="C1110">
        <v>6.2625520000000003</v>
      </c>
      <c r="F1110">
        <v>33.747395000000004</v>
      </c>
      <c r="G1110">
        <v>9.152552</v>
      </c>
      <c r="H1110">
        <v>42.106407000000004</v>
      </c>
      <c r="I1110">
        <v>4.7744790000000004</v>
      </c>
    </row>
    <row r="1111" spans="1:9" x14ac:dyDescent="0.25">
      <c r="A1111">
        <v>1110</v>
      </c>
      <c r="B1111">
        <v>52.770470000000003</v>
      </c>
      <c r="C1111">
        <v>6.2000520000000003</v>
      </c>
      <c r="H1111">
        <v>42.113701000000006</v>
      </c>
      <c r="I1111">
        <v>4.7685940000000002</v>
      </c>
    </row>
    <row r="1112" spans="1:9" x14ac:dyDescent="0.25">
      <c r="A1112">
        <v>1111</v>
      </c>
      <c r="B1112">
        <v>52.771145000000004</v>
      </c>
      <c r="C1112">
        <v>6.2143750000000004</v>
      </c>
      <c r="H1112">
        <v>42.102394000000004</v>
      </c>
      <c r="I1112">
        <v>4.7852079999999999</v>
      </c>
    </row>
    <row r="1113" spans="1:9" x14ac:dyDescent="0.25">
      <c r="A1113">
        <v>1112</v>
      </c>
      <c r="B1113">
        <v>52.788021000000001</v>
      </c>
      <c r="C1113">
        <v>6.1952600000000002</v>
      </c>
      <c r="H1113">
        <v>42.11974</v>
      </c>
      <c r="I1113">
        <v>4.7919790000000004</v>
      </c>
    </row>
    <row r="1114" spans="1:9" x14ac:dyDescent="0.25">
      <c r="A1114">
        <v>1113</v>
      </c>
      <c r="B1114">
        <v>52.805676000000005</v>
      </c>
      <c r="C1114">
        <v>6.1789579999999997</v>
      </c>
      <c r="H1114">
        <v>42.115780000000001</v>
      </c>
      <c r="I1114">
        <v>4.773593</v>
      </c>
    </row>
    <row r="1115" spans="1:9" x14ac:dyDescent="0.25">
      <c r="A1115">
        <v>1114</v>
      </c>
      <c r="B1115">
        <v>52.781822000000005</v>
      </c>
      <c r="C1115">
        <v>6.2059889999999998</v>
      </c>
      <c r="H1115">
        <v>42.174221000000003</v>
      </c>
      <c r="I1115">
        <v>4.7780209999999999</v>
      </c>
    </row>
    <row r="1116" spans="1:9" x14ac:dyDescent="0.25">
      <c r="A1116">
        <v>1115</v>
      </c>
      <c r="B1116">
        <v>52.788330000000002</v>
      </c>
      <c r="C1116">
        <v>6.2127080000000001</v>
      </c>
      <c r="H1116">
        <v>42.154061000000006</v>
      </c>
      <c r="I1116">
        <v>4.8660420000000002</v>
      </c>
    </row>
    <row r="1117" spans="1:9" x14ac:dyDescent="0.25">
      <c r="A1117">
        <v>1116</v>
      </c>
      <c r="B1117">
        <v>52.795262000000001</v>
      </c>
      <c r="C1117">
        <v>6.2132290000000001</v>
      </c>
      <c r="H1117">
        <v>42.124687000000002</v>
      </c>
      <c r="I1117">
        <v>4.879219</v>
      </c>
    </row>
    <row r="1118" spans="1:9" x14ac:dyDescent="0.25">
      <c r="A1118">
        <v>1117</v>
      </c>
      <c r="B1118">
        <v>52.849011000000004</v>
      </c>
      <c r="C1118">
        <v>6.2489590000000002</v>
      </c>
      <c r="H1118">
        <v>42.146408000000001</v>
      </c>
      <c r="I1118">
        <v>4.8389059999999997</v>
      </c>
    </row>
    <row r="1119" spans="1:9" x14ac:dyDescent="0.25">
      <c r="A1119">
        <v>1118</v>
      </c>
      <c r="B1119">
        <v>52.823280000000004</v>
      </c>
      <c r="C1119">
        <v>6.2161970000000002</v>
      </c>
      <c r="H1119">
        <v>42.145470000000003</v>
      </c>
      <c r="I1119">
        <v>4.8397920000000001</v>
      </c>
    </row>
    <row r="1120" spans="1:9" x14ac:dyDescent="0.25">
      <c r="A1120">
        <v>1119</v>
      </c>
      <c r="B1120">
        <v>52.788437000000002</v>
      </c>
      <c r="C1120">
        <v>6.1653120000000001</v>
      </c>
      <c r="H1120">
        <v>42.095158000000005</v>
      </c>
      <c r="I1120">
        <v>4.7977080000000001</v>
      </c>
    </row>
    <row r="1121" spans="1:9" x14ac:dyDescent="0.25">
      <c r="A1121">
        <v>1120</v>
      </c>
      <c r="B1121">
        <v>52.816563000000002</v>
      </c>
      <c r="C1121">
        <v>6.1942709999999996</v>
      </c>
      <c r="H1121">
        <v>42.081200000000003</v>
      </c>
      <c r="I1121">
        <v>4.8541670000000003</v>
      </c>
    </row>
    <row r="1122" spans="1:9" x14ac:dyDescent="0.25">
      <c r="A1122">
        <v>1121</v>
      </c>
      <c r="B1122">
        <v>52.753124000000007</v>
      </c>
      <c r="C1122">
        <v>6.217187</v>
      </c>
      <c r="H1122">
        <v>42.111355000000003</v>
      </c>
      <c r="I1122">
        <v>4.7860940000000003</v>
      </c>
    </row>
    <row r="1123" spans="1:9" x14ac:dyDescent="0.25">
      <c r="A1123">
        <v>1122</v>
      </c>
      <c r="D1123">
        <v>62.797604</v>
      </c>
      <c r="E1123">
        <v>4.6217180000000004</v>
      </c>
    </row>
    <row r="1124" spans="1:9" x14ac:dyDescent="0.25">
      <c r="A1124">
        <v>1123</v>
      </c>
      <c r="D1124">
        <v>62.795986000000006</v>
      </c>
      <c r="E1124">
        <v>4.645365</v>
      </c>
    </row>
    <row r="1125" spans="1:9" x14ac:dyDescent="0.25">
      <c r="A1125">
        <v>1124</v>
      </c>
      <c r="D1125">
        <v>62.820263000000004</v>
      </c>
      <c r="E1125">
        <v>4.6166660000000004</v>
      </c>
    </row>
    <row r="1126" spans="1:9" x14ac:dyDescent="0.25">
      <c r="A1126">
        <v>1125</v>
      </c>
      <c r="D1126">
        <v>62.805576000000002</v>
      </c>
      <c r="E1126">
        <v>4.5788019999999996</v>
      </c>
      <c r="F1126">
        <v>54.718853000000003</v>
      </c>
      <c r="G1126">
        <v>7.2814579999999998</v>
      </c>
    </row>
    <row r="1127" spans="1:9" x14ac:dyDescent="0.25">
      <c r="A1127">
        <v>1126</v>
      </c>
      <c r="D1127">
        <v>62.830784000000001</v>
      </c>
      <c r="E1127">
        <v>4.5831249999999999</v>
      </c>
      <c r="F1127">
        <v>54.744324000000006</v>
      </c>
      <c r="G1127">
        <v>7.2533339999999997</v>
      </c>
    </row>
    <row r="1128" spans="1:9" x14ac:dyDescent="0.25">
      <c r="A1128">
        <v>1127</v>
      </c>
      <c r="D1128">
        <v>62.811615000000003</v>
      </c>
      <c r="E1128">
        <v>4.556146</v>
      </c>
      <c r="F1128">
        <v>54.754376000000001</v>
      </c>
      <c r="G1128">
        <v>7.2703119999999997</v>
      </c>
    </row>
    <row r="1129" spans="1:9" x14ac:dyDescent="0.25">
      <c r="A1129">
        <v>1128</v>
      </c>
      <c r="D1129">
        <v>62.778649000000001</v>
      </c>
      <c r="E1129">
        <v>4.5855730000000001</v>
      </c>
      <c r="F1129">
        <v>54.740833000000002</v>
      </c>
      <c r="G1129">
        <v>7.2485939999999998</v>
      </c>
    </row>
    <row r="1130" spans="1:9" x14ac:dyDescent="0.25">
      <c r="A1130">
        <v>1129</v>
      </c>
      <c r="D1130">
        <v>62.817967000000003</v>
      </c>
      <c r="E1130">
        <v>4.5801040000000004</v>
      </c>
      <c r="F1130">
        <v>54.674999000000007</v>
      </c>
      <c r="G1130">
        <v>7.2282289999999998</v>
      </c>
    </row>
    <row r="1131" spans="1:9" x14ac:dyDescent="0.25">
      <c r="A1131">
        <v>1130</v>
      </c>
      <c r="D1131">
        <v>62.820160000000001</v>
      </c>
      <c r="E1131">
        <v>4.6055729999999997</v>
      </c>
      <c r="F1131">
        <v>54.715729000000003</v>
      </c>
      <c r="G1131">
        <v>7.2302080000000002</v>
      </c>
    </row>
    <row r="1132" spans="1:9" x14ac:dyDescent="0.25">
      <c r="A1132">
        <v>1131</v>
      </c>
      <c r="D1132">
        <v>62.843907000000002</v>
      </c>
      <c r="E1132">
        <v>4.6081250000000002</v>
      </c>
      <c r="F1132">
        <v>54.694584000000006</v>
      </c>
      <c r="G1132">
        <v>7.222969</v>
      </c>
    </row>
    <row r="1133" spans="1:9" x14ac:dyDescent="0.25">
      <c r="A1133">
        <v>1132</v>
      </c>
      <c r="D1133">
        <v>62.818226000000003</v>
      </c>
      <c r="E1133">
        <v>4.5587499999999999</v>
      </c>
      <c r="F1133">
        <v>54.718491</v>
      </c>
      <c r="G1133">
        <v>7.193333</v>
      </c>
    </row>
    <row r="1134" spans="1:9" x14ac:dyDescent="0.25">
      <c r="A1134">
        <v>1133</v>
      </c>
      <c r="D1134">
        <v>62.881252000000003</v>
      </c>
      <c r="E1134">
        <v>4.5399479999999999</v>
      </c>
      <c r="F1134">
        <v>54.717865000000003</v>
      </c>
      <c r="G1134">
        <v>7.1866659999999998</v>
      </c>
    </row>
    <row r="1135" spans="1:9" x14ac:dyDescent="0.25">
      <c r="A1135">
        <v>1134</v>
      </c>
      <c r="D1135">
        <v>62.797604</v>
      </c>
      <c r="E1135">
        <v>4.6217180000000004</v>
      </c>
      <c r="F1135">
        <v>54.670941000000006</v>
      </c>
      <c r="G1135">
        <v>7.2147920000000001</v>
      </c>
    </row>
    <row r="1136" spans="1:9" x14ac:dyDescent="0.25">
      <c r="A1136">
        <v>1135</v>
      </c>
      <c r="D1136">
        <v>62.797604</v>
      </c>
      <c r="E1136">
        <v>4.6217180000000004</v>
      </c>
      <c r="F1136">
        <v>54.660469000000006</v>
      </c>
      <c r="G1136">
        <v>7.1578650000000001</v>
      </c>
    </row>
    <row r="1137" spans="1:9" x14ac:dyDescent="0.25">
      <c r="A1137">
        <v>1136</v>
      </c>
      <c r="D1137">
        <v>62.784218000000003</v>
      </c>
      <c r="E1137">
        <v>4.6463020000000004</v>
      </c>
      <c r="F1137">
        <v>54.679115000000003</v>
      </c>
      <c r="G1137">
        <v>7.1605730000000003</v>
      </c>
    </row>
    <row r="1138" spans="1:9" x14ac:dyDescent="0.25">
      <c r="A1138">
        <v>1137</v>
      </c>
      <c r="F1138">
        <v>54.718853000000003</v>
      </c>
      <c r="G1138">
        <v>7.2814579999999998</v>
      </c>
      <c r="H1138">
        <v>62.927136000000004</v>
      </c>
      <c r="I1138">
        <v>3.6014059999999999</v>
      </c>
    </row>
    <row r="1139" spans="1:9" x14ac:dyDescent="0.25">
      <c r="A1139">
        <v>1138</v>
      </c>
      <c r="B1139">
        <v>73.617193</v>
      </c>
      <c r="C1139">
        <v>6.2406990000000002</v>
      </c>
      <c r="H1139">
        <v>62.981877000000004</v>
      </c>
      <c r="I1139">
        <v>3.5853120000000001</v>
      </c>
    </row>
    <row r="1140" spans="1:9" x14ac:dyDescent="0.25">
      <c r="A1140">
        <v>1139</v>
      </c>
      <c r="B1140">
        <v>74.367457999999999</v>
      </c>
      <c r="C1140">
        <v>6.5369190000000001</v>
      </c>
      <c r="H1140">
        <v>62.946148000000001</v>
      </c>
      <c r="I1140">
        <v>3.6086459999999998</v>
      </c>
    </row>
    <row r="1141" spans="1:9" x14ac:dyDescent="0.25">
      <c r="A1141">
        <v>1140</v>
      </c>
      <c r="B1141">
        <v>73.581061000000005</v>
      </c>
      <c r="C1141">
        <v>6.2352359999999996</v>
      </c>
      <c r="H1141">
        <v>62.902661000000002</v>
      </c>
      <c r="I1141">
        <v>3.5603639999999999</v>
      </c>
    </row>
    <row r="1142" spans="1:9" x14ac:dyDescent="0.25">
      <c r="A1142">
        <v>1141</v>
      </c>
      <c r="B1142">
        <v>73.611162000000007</v>
      </c>
      <c r="C1142">
        <v>6.2388430000000001</v>
      </c>
      <c r="H1142">
        <v>62.927708000000003</v>
      </c>
      <c r="I1142">
        <v>3.5921349999999999</v>
      </c>
    </row>
    <row r="1143" spans="1:9" x14ac:dyDescent="0.25">
      <c r="A1143">
        <v>1142</v>
      </c>
      <c r="B1143">
        <v>73.614461000000006</v>
      </c>
      <c r="C1143">
        <v>6.2316269999999996</v>
      </c>
      <c r="H1143">
        <v>62.945576000000003</v>
      </c>
      <c r="I1143">
        <v>3.561042</v>
      </c>
    </row>
    <row r="1144" spans="1:9" x14ac:dyDescent="0.25">
      <c r="A1144">
        <v>1143</v>
      </c>
      <c r="B1144">
        <v>73.613276000000013</v>
      </c>
      <c r="C1144">
        <v>6.2205969999999997</v>
      </c>
      <c r="H1144">
        <v>62.961716000000003</v>
      </c>
      <c r="I1144">
        <v>3.5706769999999999</v>
      </c>
    </row>
    <row r="1145" spans="1:9" x14ac:dyDescent="0.25">
      <c r="A1145">
        <v>1144</v>
      </c>
      <c r="B1145">
        <v>73.610028</v>
      </c>
      <c r="C1145">
        <v>6.2072469999999997</v>
      </c>
      <c r="H1145">
        <v>62.955677000000001</v>
      </c>
      <c r="I1145">
        <v>3.5608330000000001</v>
      </c>
    </row>
    <row r="1146" spans="1:9" x14ac:dyDescent="0.25">
      <c r="A1146">
        <v>1145</v>
      </c>
      <c r="B1146">
        <v>73.607193000000009</v>
      </c>
      <c r="C1146">
        <v>6.1842069999999998</v>
      </c>
      <c r="H1146">
        <v>62.986927000000001</v>
      </c>
      <c r="I1146">
        <v>3.607917</v>
      </c>
    </row>
    <row r="1147" spans="1:9" x14ac:dyDescent="0.25">
      <c r="A1147">
        <v>1146</v>
      </c>
      <c r="B1147">
        <v>73.600905000000012</v>
      </c>
      <c r="C1147">
        <v>6.1944129999999999</v>
      </c>
      <c r="H1147">
        <v>62.979584000000003</v>
      </c>
      <c r="I1147">
        <v>3.6246870000000002</v>
      </c>
    </row>
    <row r="1148" spans="1:9" x14ac:dyDescent="0.25">
      <c r="A1148">
        <v>1147</v>
      </c>
      <c r="B1148">
        <v>73.591627000000003</v>
      </c>
      <c r="C1148">
        <v>6.1875580000000001</v>
      </c>
      <c r="H1148">
        <v>63.003388000000001</v>
      </c>
      <c r="I1148">
        <v>3.6085410000000002</v>
      </c>
    </row>
    <row r="1149" spans="1:9" x14ac:dyDescent="0.25">
      <c r="A1149">
        <v>1148</v>
      </c>
      <c r="B1149">
        <v>73.585854000000012</v>
      </c>
      <c r="C1149">
        <v>6.2080209999999996</v>
      </c>
      <c r="H1149">
        <v>62.927136000000004</v>
      </c>
      <c r="I1149">
        <v>3.6014059999999999</v>
      </c>
    </row>
    <row r="1150" spans="1:9" x14ac:dyDescent="0.25">
      <c r="A1150">
        <v>1149</v>
      </c>
      <c r="B1150">
        <v>73.532352000000003</v>
      </c>
      <c r="C1150">
        <v>6.2058559999999998</v>
      </c>
      <c r="H1150">
        <v>62.927136000000004</v>
      </c>
      <c r="I1150">
        <v>3.6014059999999999</v>
      </c>
    </row>
    <row r="1151" spans="1:9" x14ac:dyDescent="0.25">
      <c r="A1151">
        <v>1150</v>
      </c>
      <c r="B1151">
        <v>73.566216000000011</v>
      </c>
      <c r="C1151">
        <v>6.1654970000000002</v>
      </c>
    </row>
    <row r="1152" spans="1:9" x14ac:dyDescent="0.25">
      <c r="A1152">
        <v>1151</v>
      </c>
      <c r="B1152">
        <v>73.566216000000011</v>
      </c>
      <c r="C1152">
        <v>6.1654970000000002</v>
      </c>
      <c r="D1152">
        <v>80.711197000000013</v>
      </c>
      <c r="E1152">
        <v>4.6369699999999998</v>
      </c>
    </row>
    <row r="1153" spans="1:9" x14ac:dyDescent="0.25">
      <c r="A1153">
        <v>1152</v>
      </c>
      <c r="D1153">
        <v>80.701353000000012</v>
      </c>
      <c r="E1153">
        <v>4.6259399999999999</v>
      </c>
    </row>
    <row r="1154" spans="1:9" x14ac:dyDescent="0.25">
      <c r="A1154">
        <v>1153</v>
      </c>
      <c r="D1154">
        <v>80.682282000000015</v>
      </c>
      <c r="E1154">
        <v>4.5993430000000002</v>
      </c>
    </row>
    <row r="1155" spans="1:9" x14ac:dyDescent="0.25">
      <c r="A1155">
        <v>1154</v>
      </c>
      <c r="D1155">
        <v>80.671973000000008</v>
      </c>
      <c r="E1155">
        <v>4.6008380000000004</v>
      </c>
    </row>
    <row r="1156" spans="1:9" x14ac:dyDescent="0.25">
      <c r="A1156">
        <v>1155</v>
      </c>
      <c r="D1156">
        <v>80.687436000000005</v>
      </c>
      <c r="E1156">
        <v>4.5841890000000003</v>
      </c>
      <c r="F1156">
        <v>75.345348000000001</v>
      </c>
      <c r="G1156">
        <v>7.280386</v>
      </c>
    </row>
    <row r="1157" spans="1:9" x14ac:dyDescent="0.25">
      <c r="A1157">
        <v>1156</v>
      </c>
      <c r="D1157">
        <v>80.663469000000006</v>
      </c>
      <c r="E1157">
        <v>4.5746019999999996</v>
      </c>
      <c r="F1157">
        <v>75.276898000000003</v>
      </c>
      <c r="G1157">
        <v>7.2202349999999997</v>
      </c>
    </row>
    <row r="1158" spans="1:9" x14ac:dyDescent="0.25">
      <c r="A1158">
        <v>1157</v>
      </c>
      <c r="D1158">
        <v>80.673262000000008</v>
      </c>
      <c r="E1158">
        <v>4.5817670000000001</v>
      </c>
      <c r="F1158">
        <v>75.286228000000008</v>
      </c>
      <c r="G1158">
        <v>7.2004419999999998</v>
      </c>
    </row>
    <row r="1159" spans="1:9" x14ac:dyDescent="0.25">
      <c r="A1159">
        <v>1158</v>
      </c>
      <c r="D1159">
        <v>80.658932000000007</v>
      </c>
      <c r="E1159">
        <v>4.606662</v>
      </c>
      <c r="F1159">
        <v>75.291279000000003</v>
      </c>
      <c r="G1159">
        <v>7.2129159999999999</v>
      </c>
    </row>
    <row r="1160" spans="1:9" x14ac:dyDescent="0.25">
      <c r="A1160">
        <v>1159</v>
      </c>
      <c r="D1160">
        <v>80.654448000000002</v>
      </c>
      <c r="E1160">
        <v>4.6160949999999996</v>
      </c>
      <c r="F1160">
        <v>75.235096000000013</v>
      </c>
      <c r="G1160">
        <v>7.1937410000000002</v>
      </c>
    </row>
    <row r="1161" spans="1:9" x14ac:dyDescent="0.25">
      <c r="A1161">
        <v>1160</v>
      </c>
      <c r="D1161">
        <v>80.673210000000012</v>
      </c>
      <c r="E1161">
        <v>4.5946009999999999</v>
      </c>
      <c r="F1161">
        <v>75.228138000000001</v>
      </c>
      <c r="G1161">
        <v>7.2068849999999998</v>
      </c>
    </row>
    <row r="1162" spans="1:9" x14ac:dyDescent="0.25">
      <c r="A1162">
        <v>1161</v>
      </c>
      <c r="D1162">
        <v>80.714497000000009</v>
      </c>
      <c r="E1162">
        <v>4.4513100000000003</v>
      </c>
      <c r="F1162">
        <v>75.229478</v>
      </c>
      <c r="G1162">
        <v>7.1993080000000003</v>
      </c>
    </row>
    <row r="1163" spans="1:9" x14ac:dyDescent="0.25">
      <c r="A1163">
        <v>1162</v>
      </c>
      <c r="D1163">
        <v>80.691456000000002</v>
      </c>
      <c r="E1163">
        <v>4.624187</v>
      </c>
      <c r="F1163">
        <v>75.229066000000003</v>
      </c>
      <c r="G1163">
        <v>7.2162660000000001</v>
      </c>
    </row>
    <row r="1164" spans="1:9" x14ac:dyDescent="0.25">
      <c r="A1164">
        <v>1163</v>
      </c>
      <c r="F1164">
        <v>75.253292000000002</v>
      </c>
      <c r="G1164">
        <v>7.2426560000000002</v>
      </c>
      <c r="H1164">
        <v>80.493065000000001</v>
      </c>
      <c r="I1164">
        <v>4.2377130000000003</v>
      </c>
    </row>
    <row r="1165" spans="1:9" x14ac:dyDescent="0.25">
      <c r="A1165">
        <v>1164</v>
      </c>
      <c r="F1165">
        <v>75.206233000000012</v>
      </c>
      <c r="G1165">
        <v>7.2620370000000003</v>
      </c>
      <c r="H1165">
        <v>80.493065000000001</v>
      </c>
      <c r="I1165">
        <v>4.2377130000000003</v>
      </c>
    </row>
    <row r="1166" spans="1:9" x14ac:dyDescent="0.25">
      <c r="A1166">
        <v>1165</v>
      </c>
      <c r="F1166">
        <v>75.291279000000003</v>
      </c>
      <c r="G1166">
        <v>7.2129159999999999</v>
      </c>
      <c r="H1166">
        <v>80.399513000000013</v>
      </c>
      <c r="I1166">
        <v>4.2014259999999997</v>
      </c>
    </row>
    <row r="1167" spans="1:9" x14ac:dyDescent="0.25">
      <c r="A1167">
        <v>1166</v>
      </c>
      <c r="B1167">
        <v>92.169817000000009</v>
      </c>
      <c r="C1167">
        <v>6.9742170000000003</v>
      </c>
      <c r="F1167">
        <v>75.291279000000003</v>
      </c>
      <c r="G1167">
        <v>7.2129159999999999</v>
      </c>
      <c r="H1167">
        <v>80.455953000000008</v>
      </c>
      <c r="I1167">
        <v>4.1929220000000003</v>
      </c>
    </row>
    <row r="1168" spans="1:9" x14ac:dyDescent="0.25">
      <c r="A1168">
        <v>1167</v>
      </c>
      <c r="B1168">
        <v>92.16399100000001</v>
      </c>
      <c r="C1168">
        <v>6.9547840000000001</v>
      </c>
      <c r="H1168">
        <v>80.447192000000001</v>
      </c>
      <c r="I1168">
        <v>4.1723039999999996</v>
      </c>
    </row>
    <row r="1169" spans="1:9" x14ac:dyDescent="0.25">
      <c r="A1169">
        <v>1168</v>
      </c>
      <c r="B1169">
        <v>92.182857000000013</v>
      </c>
      <c r="C1169">
        <v>6.9954010000000002</v>
      </c>
      <c r="H1169">
        <v>80.456418000000014</v>
      </c>
      <c r="I1169">
        <v>4.1500370000000002</v>
      </c>
    </row>
    <row r="1170" spans="1:9" x14ac:dyDescent="0.25">
      <c r="A1170">
        <v>1169</v>
      </c>
      <c r="B1170">
        <v>92.132034000000004</v>
      </c>
      <c r="C1170">
        <v>6.9945760000000003</v>
      </c>
      <c r="H1170">
        <v>80.476416</v>
      </c>
      <c r="I1170">
        <v>4.1038540000000001</v>
      </c>
    </row>
    <row r="1171" spans="1:9" x14ac:dyDescent="0.25">
      <c r="A1171">
        <v>1170</v>
      </c>
      <c r="B1171">
        <v>92.139249000000007</v>
      </c>
      <c r="C1171">
        <v>6.9800930000000001</v>
      </c>
      <c r="H1171">
        <v>80.449562000000014</v>
      </c>
      <c r="I1171">
        <v>4.1016890000000004</v>
      </c>
    </row>
    <row r="1172" spans="1:9" x14ac:dyDescent="0.25">
      <c r="A1172">
        <v>1171</v>
      </c>
      <c r="B1172">
        <v>92.144096000000005</v>
      </c>
      <c r="C1172">
        <v>6.9913809999999996</v>
      </c>
      <c r="H1172">
        <v>80.395802000000003</v>
      </c>
      <c r="I1172">
        <v>4.1497789999999997</v>
      </c>
    </row>
    <row r="1173" spans="1:9" x14ac:dyDescent="0.25">
      <c r="A1173">
        <v>1172</v>
      </c>
      <c r="B1173">
        <v>92.131055000000003</v>
      </c>
      <c r="C1173">
        <v>6.9704540000000001</v>
      </c>
      <c r="H1173">
        <v>80.433068000000006</v>
      </c>
      <c r="I1173">
        <v>4.1174619999999997</v>
      </c>
    </row>
    <row r="1174" spans="1:9" x14ac:dyDescent="0.25">
      <c r="A1174">
        <v>1173</v>
      </c>
      <c r="B1174">
        <v>92.141260000000003</v>
      </c>
      <c r="C1174">
        <v>6.9723100000000002</v>
      </c>
      <c r="H1174">
        <v>80.493065000000001</v>
      </c>
      <c r="I1174">
        <v>4.2377130000000003</v>
      </c>
    </row>
    <row r="1175" spans="1:9" x14ac:dyDescent="0.25">
      <c r="A1175">
        <v>1174</v>
      </c>
      <c r="B1175">
        <v>92.169042000000005</v>
      </c>
      <c r="C1175">
        <v>6.9761759999999997</v>
      </c>
    </row>
    <row r="1176" spans="1:9" x14ac:dyDescent="0.25">
      <c r="A1176">
        <v>1175</v>
      </c>
      <c r="B1176">
        <v>92.164661000000009</v>
      </c>
      <c r="C1176">
        <v>6.9827729999999999</v>
      </c>
    </row>
    <row r="1177" spans="1:9" x14ac:dyDescent="0.25">
      <c r="A1177">
        <v>1176</v>
      </c>
      <c r="B1177">
        <v>92.194559000000012</v>
      </c>
      <c r="C1177">
        <v>6.9758659999999999</v>
      </c>
    </row>
    <row r="1178" spans="1:9" x14ac:dyDescent="0.25">
      <c r="A1178">
        <v>1177</v>
      </c>
      <c r="B1178">
        <v>92.243833000000009</v>
      </c>
      <c r="C1178">
        <v>7.0007099999999998</v>
      </c>
    </row>
    <row r="1179" spans="1:9" x14ac:dyDescent="0.25">
      <c r="A1179">
        <v>1178</v>
      </c>
      <c r="B1179">
        <v>92.169817000000009</v>
      </c>
      <c r="C1179">
        <v>6.9742170000000003</v>
      </c>
    </row>
    <row r="1180" spans="1:9" x14ac:dyDescent="0.25">
      <c r="A1180">
        <v>1179</v>
      </c>
      <c r="D1180">
        <v>102.15248100000001</v>
      </c>
      <c r="E1180">
        <v>6.271935</v>
      </c>
    </row>
    <row r="1181" spans="1:9" x14ac:dyDescent="0.25">
      <c r="A1181">
        <v>1180</v>
      </c>
      <c r="D1181">
        <v>102.130937</v>
      </c>
      <c r="E1181">
        <v>6.1979689999999996</v>
      </c>
    </row>
    <row r="1182" spans="1:9" x14ac:dyDescent="0.25">
      <c r="A1182">
        <v>1181</v>
      </c>
      <c r="D1182">
        <v>102.11624700000002</v>
      </c>
      <c r="E1182">
        <v>6.2026599999999998</v>
      </c>
      <c r="F1182">
        <v>94.175998000000007</v>
      </c>
      <c r="G1182">
        <v>8.5067629999999994</v>
      </c>
    </row>
    <row r="1183" spans="1:9" x14ac:dyDescent="0.25">
      <c r="A1183">
        <v>1182</v>
      </c>
      <c r="D1183">
        <v>102.11995800000001</v>
      </c>
      <c r="E1183">
        <v>6.1997220000000004</v>
      </c>
      <c r="F1183">
        <v>94.184709000000012</v>
      </c>
      <c r="G1183">
        <v>8.5015579999999993</v>
      </c>
    </row>
    <row r="1184" spans="1:9" x14ac:dyDescent="0.25">
      <c r="A1184">
        <v>1183</v>
      </c>
      <c r="D1184">
        <v>102.11784300000001</v>
      </c>
      <c r="E1184">
        <v>6.2039479999999996</v>
      </c>
      <c r="F1184">
        <v>94.184400000000011</v>
      </c>
      <c r="G1184">
        <v>8.4966609999999996</v>
      </c>
    </row>
    <row r="1185" spans="1:9" x14ac:dyDescent="0.25">
      <c r="A1185">
        <v>1184</v>
      </c>
      <c r="D1185">
        <v>102.098465</v>
      </c>
      <c r="E1185">
        <v>6.2353899999999998</v>
      </c>
      <c r="F1185">
        <v>94.166204000000008</v>
      </c>
      <c r="G1185">
        <v>8.4884660000000007</v>
      </c>
    </row>
    <row r="1186" spans="1:9" x14ac:dyDescent="0.25">
      <c r="A1186">
        <v>1185</v>
      </c>
      <c r="D1186">
        <v>102.10820500000001</v>
      </c>
      <c r="E1186">
        <v>6.233174</v>
      </c>
      <c r="F1186">
        <v>94.149196000000003</v>
      </c>
      <c r="G1186">
        <v>8.4868159999999992</v>
      </c>
    </row>
    <row r="1187" spans="1:9" x14ac:dyDescent="0.25">
      <c r="A1187">
        <v>1186</v>
      </c>
      <c r="D1187">
        <v>102.08248700000001</v>
      </c>
      <c r="E1187">
        <v>6.1969900000000004</v>
      </c>
      <c r="F1187">
        <v>94.16440200000001</v>
      </c>
      <c r="G1187">
        <v>8.4406850000000002</v>
      </c>
    </row>
    <row r="1188" spans="1:9" x14ac:dyDescent="0.25">
      <c r="A1188">
        <v>1187</v>
      </c>
      <c r="D1188">
        <v>102.15248100000001</v>
      </c>
      <c r="E1188">
        <v>6.271935</v>
      </c>
      <c r="F1188">
        <v>94.13522900000001</v>
      </c>
      <c r="G1188">
        <v>8.436769</v>
      </c>
    </row>
    <row r="1189" spans="1:9" x14ac:dyDescent="0.25">
      <c r="A1189">
        <v>1188</v>
      </c>
      <c r="D1189">
        <v>102.15248100000001</v>
      </c>
      <c r="E1189">
        <v>6.271935</v>
      </c>
      <c r="F1189">
        <v>94.149452000000011</v>
      </c>
      <c r="G1189">
        <v>8.4606840000000005</v>
      </c>
    </row>
    <row r="1190" spans="1:9" x14ac:dyDescent="0.25">
      <c r="A1190">
        <v>1189</v>
      </c>
      <c r="F1190">
        <v>94.157287000000011</v>
      </c>
      <c r="G1190">
        <v>8.5288760000000003</v>
      </c>
      <c r="H1190">
        <v>101.43447800000001</v>
      </c>
      <c r="I1190">
        <v>5.5957340000000002</v>
      </c>
    </row>
    <row r="1191" spans="1:9" x14ac:dyDescent="0.25">
      <c r="A1191">
        <v>1190</v>
      </c>
      <c r="F1191">
        <v>94.165741000000011</v>
      </c>
      <c r="G1191">
        <v>8.5042910000000003</v>
      </c>
      <c r="H1191">
        <v>101.42205800000001</v>
      </c>
      <c r="I1191">
        <v>5.556921</v>
      </c>
    </row>
    <row r="1192" spans="1:9" x14ac:dyDescent="0.25">
      <c r="A1192">
        <v>1191</v>
      </c>
      <c r="F1192">
        <v>94.175998000000007</v>
      </c>
      <c r="G1192">
        <v>8.5067629999999994</v>
      </c>
      <c r="H1192">
        <v>101.41355100000001</v>
      </c>
      <c r="I1192">
        <v>5.5710949999999997</v>
      </c>
    </row>
    <row r="1193" spans="1:9" x14ac:dyDescent="0.25">
      <c r="A1193">
        <v>1192</v>
      </c>
      <c r="H1193">
        <v>101.44757200000001</v>
      </c>
      <c r="I1193">
        <v>5.5735700000000001</v>
      </c>
    </row>
    <row r="1194" spans="1:9" x14ac:dyDescent="0.25">
      <c r="A1194">
        <v>1193</v>
      </c>
      <c r="B1194">
        <v>117.18678600000001</v>
      </c>
      <c r="C1194">
        <v>7.4770250000000003</v>
      </c>
      <c r="H1194">
        <v>101.46427100000001</v>
      </c>
      <c r="I1194">
        <v>5.5662500000000001</v>
      </c>
    </row>
    <row r="1195" spans="1:9" x14ac:dyDescent="0.25">
      <c r="A1195">
        <v>1194</v>
      </c>
      <c r="B1195">
        <v>117.153953</v>
      </c>
      <c r="C1195">
        <v>7.5140330000000004</v>
      </c>
      <c r="H1195">
        <v>101.532825</v>
      </c>
      <c r="I1195">
        <v>5.5431080000000001</v>
      </c>
    </row>
    <row r="1196" spans="1:9" x14ac:dyDescent="0.25">
      <c r="A1196">
        <v>1195</v>
      </c>
      <c r="B1196">
        <v>117.177097</v>
      </c>
      <c r="C1196">
        <v>7.520734</v>
      </c>
      <c r="H1196">
        <v>101.48555900000001</v>
      </c>
      <c r="I1196">
        <v>5.5241389999999999</v>
      </c>
    </row>
    <row r="1197" spans="1:9" x14ac:dyDescent="0.25">
      <c r="A1197">
        <v>1196</v>
      </c>
      <c r="B1197">
        <v>117.13916</v>
      </c>
      <c r="C1197">
        <v>7.4741900000000001</v>
      </c>
      <c r="H1197">
        <v>101.432985</v>
      </c>
      <c r="I1197">
        <v>5.494656</v>
      </c>
    </row>
    <row r="1198" spans="1:9" x14ac:dyDescent="0.25">
      <c r="A1198">
        <v>1197</v>
      </c>
      <c r="B1198">
        <v>117.17230600000001</v>
      </c>
      <c r="C1198">
        <v>7.510065</v>
      </c>
      <c r="H1198">
        <v>101.43447800000001</v>
      </c>
      <c r="I1198">
        <v>5.5957340000000002</v>
      </c>
    </row>
    <row r="1199" spans="1:9" x14ac:dyDescent="0.25">
      <c r="A1199">
        <v>1198</v>
      </c>
      <c r="B1199">
        <v>117.15792400000001</v>
      </c>
      <c r="C1199">
        <v>7.5137749999999999</v>
      </c>
    </row>
    <row r="1200" spans="1:9" x14ac:dyDescent="0.25">
      <c r="A1200">
        <v>1199</v>
      </c>
      <c r="B1200">
        <v>117.17132500000001</v>
      </c>
      <c r="C1200">
        <v>7.5061470000000003</v>
      </c>
    </row>
    <row r="1201" spans="1:9" x14ac:dyDescent="0.25">
      <c r="A1201">
        <v>1200</v>
      </c>
      <c r="B1201">
        <v>117.14776900000001</v>
      </c>
      <c r="C1201">
        <v>7.524394</v>
      </c>
    </row>
    <row r="1202" spans="1:9" x14ac:dyDescent="0.25">
      <c r="A1202">
        <v>1201</v>
      </c>
      <c r="B1202">
        <v>117.18410800000001</v>
      </c>
      <c r="C1202">
        <v>7.4843440000000001</v>
      </c>
    </row>
    <row r="1203" spans="1:9" x14ac:dyDescent="0.25">
      <c r="A1203">
        <v>1202</v>
      </c>
      <c r="B1203">
        <v>117.18977700000001</v>
      </c>
      <c r="C1203">
        <v>7.5058889999999998</v>
      </c>
    </row>
    <row r="1204" spans="1:9" x14ac:dyDescent="0.25">
      <c r="A1204">
        <v>1203</v>
      </c>
      <c r="B1204">
        <v>117.18678600000001</v>
      </c>
      <c r="C1204">
        <v>7.4770250000000003</v>
      </c>
      <c r="D1204">
        <v>125.60834800000001</v>
      </c>
      <c r="E1204">
        <v>5.9384980000000001</v>
      </c>
    </row>
    <row r="1205" spans="1:9" x14ac:dyDescent="0.25">
      <c r="A1205">
        <v>1204</v>
      </c>
      <c r="B1205">
        <v>117.18678600000001</v>
      </c>
      <c r="C1205">
        <v>7.4770250000000003</v>
      </c>
      <c r="D1205">
        <v>125.55315000000002</v>
      </c>
      <c r="E1205">
        <v>5.93154</v>
      </c>
    </row>
    <row r="1206" spans="1:9" x14ac:dyDescent="0.25">
      <c r="A1206">
        <v>1205</v>
      </c>
      <c r="D1206">
        <v>125.58835200000001</v>
      </c>
      <c r="E1206">
        <v>5.9643740000000003</v>
      </c>
    </row>
    <row r="1207" spans="1:9" x14ac:dyDescent="0.25">
      <c r="A1207">
        <v>1206</v>
      </c>
      <c r="D1207">
        <v>125.583251</v>
      </c>
      <c r="E1207">
        <v>5.9248909999999997</v>
      </c>
    </row>
    <row r="1208" spans="1:9" x14ac:dyDescent="0.25">
      <c r="A1208">
        <v>1207</v>
      </c>
      <c r="D1208">
        <v>125.56752700000001</v>
      </c>
      <c r="E1208">
        <v>5.9024179999999999</v>
      </c>
      <c r="F1208">
        <v>119.77458900000001</v>
      </c>
      <c r="G1208">
        <v>8.3014659999999996</v>
      </c>
    </row>
    <row r="1209" spans="1:9" x14ac:dyDescent="0.25">
      <c r="A1209">
        <v>1208</v>
      </c>
      <c r="D1209">
        <v>125.556804</v>
      </c>
      <c r="E1209">
        <v>5.9073149999999996</v>
      </c>
      <c r="F1209">
        <v>119.76000200000001</v>
      </c>
      <c r="G1209">
        <v>8.2573439999999998</v>
      </c>
    </row>
    <row r="1210" spans="1:9" x14ac:dyDescent="0.25">
      <c r="A1210">
        <v>1209</v>
      </c>
      <c r="D1210">
        <v>125.55252800000001</v>
      </c>
      <c r="E1210">
        <v>5.9030880000000003</v>
      </c>
      <c r="F1210">
        <v>119.74422800000001</v>
      </c>
      <c r="G1210">
        <v>8.2496639999999992</v>
      </c>
    </row>
    <row r="1211" spans="1:9" x14ac:dyDescent="0.25">
      <c r="A1211">
        <v>1210</v>
      </c>
      <c r="D1211">
        <v>125.56113400000001</v>
      </c>
      <c r="E1211">
        <v>5.8919030000000001</v>
      </c>
      <c r="F1211">
        <v>119.761753</v>
      </c>
      <c r="G1211">
        <v>8.2731689999999993</v>
      </c>
    </row>
    <row r="1212" spans="1:9" x14ac:dyDescent="0.25">
      <c r="A1212">
        <v>1211</v>
      </c>
      <c r="D1212">
        <v>125.63974000000002</v>
      </c>
      <c r="E1212">
        <v>5.7327370000000002</v>
      </c>
      <c r="F1212">
        <v>119.751857</v>
      </c>
      <c r="G1212">
        <v>8.2882700000000007</v>
      </c>
    </row>
    <row r="1213" spans="1:9" x14ac:dyDescent="0.25">
      <c r="A1213">
        <v>1212</v>
      </c>
      <c r="D1213">
        <v>125.60834800000001</v>
      </c>
      <c r="E1213">
        <v>5.9384980000000001</v>
      </c>
      <c r="F1213">
        <v>119.744586</v>
      </c>
      <c r="G1213">
        <v>8.2839930000000006</v>
      </c>
      <c r="H1213">
        <v>124.84988700000001</v>
      </c>
      <c r="I1213">
        <v>4.9199960000000003</v>
      </c>
    </row>
    <row r="1214" spans="1:9" x14ac:dyDescent="0.25">
      <c r="A1214">
        <v>1213</v>
      </c>
      <c r="F1214">
        <v>119.74160000000001</v>
      </c>
      <c r="G1214">
        <v>8.2921370000000003</v>
      </c>
      <c r="H1214">
        <v>124.83298100000002</v>
      </c>
      <c r="I1214">
        <v>4.9380879999999996</v>
      </c>
    </row>
    <row r="1215" spans="1:9" x14ac:dyDescent="0.25">
      <c r="A1215">
        <v>1214</v>
      </c>
      <c r="F1215">
        <v>119.73278400000001</v>
      </c>
      <c r="G1215">
        <v>8.2175010000000004</v>
      </c>
      <c r="H1215">
        <v>124.816383</v>
      </c>
      <c r="I1215">
        <v>4.8408249999999997</v>
      </c>
    </row>
    <row r="1216" spans="1:9" x14ac:dyDescent="0.25">
      <c r="A1216">
        <v>1215</v>
      </c>
      <c r="F1216">
        <v>119.77458900000001</v>
      </c>
      <c r="G1216">
        <v>8.3014659999999996</v>
      </c>
      <c r="H1216">
        <v>124.814426</v>
      </c>
      <c r="I1216">
        <v>4.8244340000000001</v>
      </c>
    </row>
    <row r="1217" spans="1:9" x14ac:dyDescent="0.25">
      <c r="A1217">
        <v>1216</v>
      </c>
      <c r="F1217">
        <v>119.77458900000001</v>
      </c>
      <c r="G1217">
        <v>8.3014659999999996</v>
      </c>
      <c r="H1217">
        <v>124.82117400000001</v>
      </c>
      <c r="I1217">
        <v>4.82897</v>
      </c>
    </row>
    <row r="1218" spans="1:9" x14ac:dyDescent="0.25">
      <c r="A1218">
        <v>1217</v>
      </c>
      <c r="H1218">
        <v>124.83560900000001</v>
      </c>
      <c r="I1218">
        <v>4.83866</v>
      </c>
    </row>
    <row r="1219" spans="1:9" x14ac:dyDescent="0.25">
      <c r="A1219">
        <v>1218</v>
      </c>
      <c r="H1219">
        <v>124.82225800000001</v>
      </c>
      <c r="I1219">
        <v>4.8564429999999996</v>
      </c>
    </row>
    <row r="1220" spans="1:9" x14ac:dyDescent="0.25">
      <c r="A1220">
        <v>1219</v>
      </c>
      <c r="B1220">
        <v>150.55980700000001</v>
      </c>
      <c r="C1220">
        <v>8.8359679999999994</v>
      </c>
      <c r="H1220">
        <v>124.921684</v>
      </c>
      <c r="I1220">
        <v>4.7664989999999996</v>
      </c>
    </row>
    <row r="1221" spans="1:9" x14ac:dyDescent="0.25">
      <c r="A1221">
        <v>1220</v>
      </c>
      <c r="B1221">
        <v>150.48113799999999</v>
      </c>
      <c r="C1221">
        <v>8.8488760000000006</v>
      </c>
      <c r="H1221">
        <v>124.924057</v>
      </c>
      <c r="I1221">
        <v>4.7283569999999999</v>
      </c>
    </row>
    <row r="1222" spans="1:9" x14ac:dyDescent="0.25">
      <c r="A1222">
        <v>1221</v>
      </c>
      <c r="B1222">
        <v>150.54741000000001</v>
      </c>
      <c r="C1222">
        <v>8.8197449999999993</v>
      </c>
      <c r="H1222">
        <v>124.84988700000001</v>
      </c>
      <c r="I1222">
        <v>4.9199960000000003</v>
      </c>
    </row>
    <row r="1223" spans="1:9" x14ac:dyDescent="0.25">
      <c r="A1223">
        <v>1222</v>
      </c>
      <c r="B1223">
        <v>150.48975999999999</v>
      </c>
      <c r="C1223">
        <v>8.8234180000000002</v>
      </c>
    </row>
    <row r="1224" spans="1:9" x14ac:dyDescent="0.25">
      <c r="A1224">
        <v>1223</v>
      </c>
      <c r="B1224">
        <v>150.53016600000001</v>
      </c>
      <c r="C1224">
        <v>8.7597989999999992</v>
      </c>
    </row>
    <row r="1225" spans="1:9" x14ac:dyDescent="0.25">
      <c r="A1225">
        <v>1224</v>
      </c>
      <c r="B1225">
        <v>150.51144199999999</v>
      </c>
      <c r="C1225">
        <v>8.7752569999999999</v>
      </c>
    </row>
    <row r="1226" spans="1:9" x14ac:dyDescent="0.25">
      <c r="A1226">
        <v>1225</v>
      </c>
      <c r="B1226">
        <v>150.48384100000001</v>
      </c>
      <c r="C1226">
        <v>8.7600029999999993</v>
      </c>
    </row>
    <row r="1227" spans="1:9" x14ac:dyDescent="0.25">
      <c r="A1227">
        <v>1226</v>
      </c>
      <c r="B1227">
        <v>150.52633900000001</v>
      </c>
      <c r="C1227">
        <v>8.8041330000000002</v>
      </c>
    </row>
    <row r="1228" spans="1:9" x14ac:dyDescent="0.25">
      <c r="A1228">
        <v>1227</v>
      </c>
      <c r="B1228">
        <v>150.527717</v>
      </c>
      <c r="C1228">
        <v>8.8830580000000001</v>
      </c>
    </row>
    <row r="1229" spans="1:9" x14ac:dyDescent="0.25">
      <c r="A1229">
        <v>1228</v>
      </c>
      <c r="B1229">
        <v>150.55980700000001</v>
      </c>
      <c r="C1229">
        <v>8.8359679999999994</v>
      </c>
      <c r="D1229">
        <v>156.11829299999999</v>
      </c>
      <c r="E1229">
        <v>7.7724010000000003</v>
      </c>
    </row>
    <row r="1230" spans="1:9" x14ac:dyDescent="0.25">
      <c r="A1230">
        <v>1229</v>
      </c>
      <c r="D1230">
        <v>156.12390500000001</v>
      </c>
      <c r="E1230">
        <v>7.7747479999999998</v>
      </c>
    </row>
    <row r="1231" spans="1:9" x14ac:dyDescent="0.25">
      <c r="A1231">
        <v>1230</v>
      </c>
      <c r="D1231">
        <v>156.09666100000001</v>
      </c>
      <c r="E1231">
        <v>7.776942</v>
      </c>
    </row>
    <row r="1232" spans="1:9" x14ac:dyDescent="0.25">
      <c r="A1232">
        <v>1231</v>
      </c>
      <c r="D1232">
        <v>156.02712400000001</v>
      </c>
      <c r="E1232">
        <v>7.7103630000000001</v>
      </c>
      <c r="F1232">
        <v>152.51378700000001</v>
      </c>
      <c r="G1232">
        <v>9.9679509999999993</v>
      </c>
    </row>
    <row r="1233" spans="1:9" x14ac:dyDescent="0.25">
      <c r="A1233">
        <v>1232</v>
      </c>
      <c r="D1233">
        <v>156.12793500000001</v>
      </c>
      <c r="E1233">
        <v>7.7643399999999998</v>
      </c>
      <c r="F1233">
        <v>152.50684799999999</v>
      </c>
      <c r="G1233">
        <v>9.9431550000000009</v>
      </c>
    </row>
    <row r="1234" spans="1:9" x14ac:dyDescent="0.25">
      <c r="A1234">
        <v>1233</v>
      </c>
      <c r="D1234">
        <v>156.14936299999999</v>
      </c>
      <c r="E1234">
        <v>7.7149039999999998</v>
      </c>
      <c r="F1234">
        <v>152.396242</v>
      </c>
      <c r="G1234">
        <v>10.005141999999999</v>
      </c>
    </row>
    <row r="1235" spans="1:9" x14ac:dyDescent="0.25">
      <c r="A1235">
        <v>1234</v>
      </c>
      <c r="D1235">
        <v>156.11829299999999</v>
      </c>
      <c r="E1235">
        <v>7.7724010000000003</v>
      </c>
      <c r="F1235">
        <v>152.39746600000001</v>
      </c>
      <c r="G1235">
        <v>10.028662000000001</v>
      </c>
    </row>
    <row r="1236" spans="1:9" x14ac:dyDescent="0.25">
      <c r="A1236">
        <v>1235</v>
      </c>
      <c r="D1236">
        <v>156.11829299999999</v>
      </c>
      <c r="E1236">
        <v>7.7724010000000003</v>
      </c>
      <c r="F1236">
        <v>152.31456300000002</v>
      </c>
      <c r="G1236">
        <v>9.9806539999999995</v>
      </c>
      <c r="H1236">
        <v>155.149415</v>
      </c>
      <c r="I1236">
        <v>6.639297</v>
      </c>
    </row>
    <row r="1237" spans="1:9" x14ac:dyDescent="0.25">
      <c r="A1237">
        <v>1236</v>
      </c>
      <c r="F1237">
        <v>152.240995</v>
      </c>
      <c r="G1237">
        <v>10.001315999999999</v>
      </c>
      <c r="H1237">
        <v>155.099571</v>
      </c>
      <c r="I1237">
        <v>6.6504700000000003</v>
      </c>
    </row>
    <row r="1238" spans="1:9" x14ac:dyDescent="0.25">
      <c r="A1238">
        <v>1237</v>
      </c>
      <c r="F1238">
        <v>152.26242200000002</v>
      </c>
      <c r="G1238">
        <v>9.8508139999999997</v>
      </c>
      <c r="H1238">
        <v>155.148394</v>
      </c>
      <c r="I1238">
        <v>6.6525109999999996</v>
      </c>
    </row>
    <row r="1239" spans="1:9" x14ac:dyDescent="0.25">
      <c r="A1239">
        <v>1238</v>
      </c>
      <c r="F1239">
        <v>152.17640599999999</v>
      </c>
      <c r="G1239">
        <v>9.9951419999999995</v>
      </c>
      <c r="H1239">
        <v>155.13329300000001</v>
      </c>
      <c r="I1239">
        <v>6.6380210000000002</v>
      </c>
    </row>
    <row r="1240" spans="1:9" x14ac:dyDescent="0.25">
      <c r="A1240">
        <v>1239</v>
      </c>
      <c r="F1240">
        <v>152.51378700000001</v>
      </c>
      <c r="G1240">
        <v>9.9679509999999993</v>
      </c>
      <c r="H1240">
        <v>155.061307</v>
      </c>
      <c r="I1240">
        <v>6.5698619999999996</v>
      </c>
    </row>
    <row r="1241" spans="1:9" x14ac:dyDescent="0.25">
      <c r="A1241">
        <v>1240</v>
      </c>
      <c r="F1241">
        <v>152.51378700000001</v>
      </c>
      <c r="G1241">
        <v>9.9679509999999993</v>
      </c>
      <c r="H1241">
        <v>154.968965</v>
      </c>
      <c r="I1241">
        <v>6.584606</v>
      </c>
    </row>
    <row r="1242" spans="1:9" x14ac:dyDescent="0.25">
      <c r="A1242">
        <v>1241</v>
      </c>
      <c r="H1242">
        <v>155.149415</v>
      </c>
      <c r="I1242">
        <v>6.639297</v>
      </c>
    </row>
    <row r="1243" spans="1:9" x14ac:dyDescent="0.25">
      <c r="A1243">
        <v>1242</v>
      </c>
      <c r="H1243">
        <v>155.149415</v>
      </c>
      <c r="I1243">
        <v>6.639297</v>
      </c>
    </row>
    <row r="1244" spans="1:9" x14ac:dyDescent="0.25">
      <c r="A1244">
        <v>1243</v>
      </c>
      <c r="H1244">
        <v>155.149415</v>
      </c>
      <c r="I1244">
        <v>6.639297</v>
      </c>
    </row>
    <row r="1245" spans="1:9" x14ac:dyDescent="0.25">
      <c r="A1245">
        <v>1244</v>
      </c>
    </row>
    <row r="1246" spans="1:9" x14ac:dyDescent="0.25">
      <c r="A1246">
        <v>1245</v>
      </c>
    </row>
    <row r="1247" spans="1:9" x14ac:dyDescent="0.25">
      <c r="A1247">
        <v>1246</v>
      </c>
      <c r="B1247">
        <v>173.118529</v>
      </c>
      <c r="C1247">
        <v>9.1229940000000003</v>
      </c>
    </row>
    <row r="1248" spans="1:9" x14ac:dyDescent="0.25">
      <c r="A1248">
        <v>1247</v>
      </c>
      <c r="B1248">
        <v>173.146231</v>
      </c>
      <c r="C1248">
        <v>9.1111079999999998</v>
      </c>
    </row>
    <row r="1249" spans="1:9" x14ac:dyDescent="0.25">
      <c r="A1249">
        <v>1248</v>
      </c>
      <c r="B1249">
        <v>173.14674100000002</v>
      </c>
      <c r="C1249">
        <v>9.1396770000000007</v>
      </c>
    </row>
    <row r="1250" spans="1:9" x14ac:dyDescent="0.25">
      <c r="A1250">
        <v>1249</v>
      </c>
      <c r="B1250">
        <v>173.15281400000001</v>
      </c>
      <c r="C1250">
        <v>9.1207999999999991</v>
      </c>
    </row>
    <row r="1251" spans="1:9" x14ac:dyDescent="0.25">
      <c r="A1251">
        <v>1250</v>
      </c>
      <c r="B1251">
        <v>173.155619</v>
      </c>
      <c r="C1251">
        <v>9.1158009999999994</v>
      </c>
    </row>
    <row r="1252" spans="1:9" x14ac:dyDescent="0.25">
      <c r="A1252">
        <v>1251</v>
      </c>
      <c r="B1252">
        <v>173.15526299999999</v>
      </c>
      <c r="C1252">
        <v>9.1330960000000001</v>
      </c>
    </row>
    <row r="1253" spans="1:9" x14ac:dyDescent="0.25">
      <c r="A1253">
        <v>1252</v>
      </c>
      <c r="B1253">
        <v>173.18454600000001</v>
      </c>
      <c r="C1253">
        <v>9.1403409999999994</v>
      </c>
      <c r="D1253">
        <v>179.23484300000001</v>
      </c>
      <c r="E1253">
        <v>7.4808349999999999</v>
      </c>
    </row>
    <row r="1254" spans="1:9" x14ac:dyDescent="0.25">
      <c r="A1254">
        <v>1253</v>
      </c>
      <c r="B1254">
        <v>173.13235600000002</v>
      </c>
      <c r="C1254">
        <v>9.1418199999999992</v>
      </c>
      <c r="D1254">
        <v>179.19244800000001</v>
      </c>
      <c r="E1254">
        <v>7.4570090000000002</v>
      </c>
    </row>
    <row r="1255" spans="1:9" x14ac:dyDescent="0.25">
      <c r="A1255">
        <v>1254</v>
      </c>
      <c r="B1255">
        <v>173.115622</v>
      </c>
      <c r="C1255">
        <v>9.1202389999999998</v>
      </c>
      <c r="D1255">
        <v>179.20963900000001</v>
      </c>
      <c r="E1255">
        <v>7.4838449999999996</v>
      </c>
    </row>
    <row r="1256" spans="1:9" x14ac:dyDescent="0.25">
      <c r="A1256">
        <v>1255</v>
      </c>
      <c r="D1256">
        <v>179.26045500000001</v>
      </c>
      <c r="E1256">
        <v>7.4776210000000001</v>
      </c>
    </row>
    <row r="1257" spans="1:9" x14ac:dyDescent="0.25">
      <c r="A1257">
        <v>1256</v>
      </c>
      <c r="D1257">
        <v>179.21964200000002</v>
      </c>
      <c r="E1257">
        <v>7.4797630000000002</v>
      </c>
      <c r="F1257">
        <v>175.776454</v>
      </c>
      <c r="G1257">
        <v>10.884076</v>
      </c>
    </row>
    <row r="1258" spans="1:9" x14ac:dyDescent="0.25">
      <c r="A1258">
        <v>1257</v>
      </c>
      <c r="D1258">
        <v>179.23270100000002</v>
      </c>
      <c r="E1258">
        <v>7.4275719999999996</v>
      </c>
      <c r="F1258">
        <v>175.78354300000001</v>
      </c>
      <c r="G1258">
        <v>10.886882</v>
      </c>
    </row>
    <row r="1259" spans="1:9" x14ac:dyDescent="0.25">
      <c r="A1259">
        <v>1258</v>
      </c>
      <c r="D1259">
        <v>179.23963800000001</v>
      </c>
      <c r="E1259">
        <v>7.4791509999999999</v>
      </c>
      <c r="F1259">
        <v>175.76140100000001</v>
      </c>
      <c r="G1259">
        <v>10.894228</v>
      </c>
    </row>
    <row r="1260" spans="1:9" x14ac:dyDescent="0.25">
      <c r="A1260">
        <v>1259</v>
      </c>
      <c r="D1260">
        <v>179.23484300000001</v>
      </c>
      <c r="E1260">
        <v>7.4808349999999999</v>
      </c>
      <c r="F1260">
        <v>175.77874800000001</v>
      </c>
      <c r="G1260">
        <v>10.916880000000001</v>
      </c>
      <c r="H1260">
        <v>178.16117600000001</v>
      </c>
      <c r="I1260">
        <v>6.7526070000000002</v>
      </c>
    </row>
    <row r="1261" spans="1:9" x14ac:dyDescent="0.25">
      <c r="A1261">
        <v>1260</v>
      </c>
      <c r="F1261">
        <v>175.796603</v>
      </c>
      <c r="G1261">
        <v>10.943256</v>
      </c>
      <c r="H1261">
        <v>178.15418499999998</v>
      </c>
      <c r="I1261">
        <v>6.7563829999999996</v>
      </c>
    </row>
    <row r="1262" spans="1:9" x14ac:dyDescent="0.25">
      <c r="A1262">
        <v>1261</v>
      </c>
      <c r="F1262">
        <v>175.818084</v>
      </c>
      <c r="G1262">
        <v>10.946624</v>
      </c>
      <c r="H1262">
        <v>178.14566500000001</v>
      </c>
      <c r="I1262">
        <v>6.7577600000000002</v>
      </c>
    </row>
    <row r="1263" spans="1:9" x14ac:dyDescent="0.25">
      <c r="A1263">
        <v>1262</v>
      </c>
      <c r="F1263">
        <v>175.77114800000001</v>
      </c>
      <c r="G1263">
        <v>10.966621999999999</v>
      </c>
      <c r="H1263">
        <v>178.21188799999999</v>
      </c>
      <c r="I1263">
        <v>6.7164359999999999</v>
      </c>
    </row>
    <row r="1264" spans="1:9" x14ac:dyDescent="0.25">
      <c r="A1264">
        <v>1263</v>
      </c>
      <c r="F1264">
        <v>175.75359400000002</v>
      </c>
      <c r="G1264">
        <v>10.920707</v>
      </c>
      <c r="H1264">
        <v>178.17250100000001</v>
      </c>
      <c r="I1264">
        <v>6.6964880000000004</v>
      </c>
    </row>
    <row r="1265" spans="1:9" x14ac:dyDescent="0.25">
      <c r="A1265">
        <v>1264</v>
      </c>
      <c r="F1265">
        <v>175.83129600000001</v>
      </c>
      <c r="G1265">
        <v>10.912850000000001</v>
      </c>
      <c r="H1265">
        <v>178.18362300000001</v>
      </c>
      <c r="I1265">
        <v>6.6987829999999997</v>
      </c>
    </row>
    <row r="1266" spans="1:9" x14ac:dyDescent="0.25">
      <c r="A1266">
        <v>1265</v>
      </c>
      <c r="F1266">
        <v>175.776454</v>
      </c>
      <c r="G1266">
        <v>10.884076</v>
      </c>
      <c r="H1266">
        <v>178.14658400000002</v>
      </c>
      <c r="I1266">
        <v>6.7040389999999999</v>
      </c>
    </row>
    <row r="1267" spans="1:9" x14ac:dyDescent="0.25">
      <c r="A1267">
        <v>1266</v>
      </c>
      <c r="H1267">
        <v>178.16117600000001</v>
      </c>
      <c r="I1267">
        <v>6.7526070000000002</v>
      </c>
    </row>
    <row r="1268" spans="1:9" x14ac:dyDescent="0.25">
      <c r="A1268">
        <v>1267</v>
      </c>
    </row>
    <row r="1269" spans="1:9" x14ac:dyDescent="0.25">
      <c r="A1269">
        <v>1268</v>
      </c>
      <c r="B1269">
        <v>199.00509099999999</v>
      </c>
      <c r="C1269">
        <v>8.9155049999999996</v>
      </c>
    </row>
    <row r="1270" spans="1:9" x14ac:dyDescent="0.25">
      <c r="A1270">
        <v>1269</v>
      </c>
      <c r="B1270">
        <v>199.00509099999999</v>
      </c>
      <c r="C1270">
        <v>8.9155049999999996</v>
      </c>
    </row>
    <row r="1271" spans="1:9" x14ac:dyDescent="0.25">
      <c r="A1271">
        <v>1270</v>
      </c>
      <c r="B1271">
        <v>199.02927299999999</v>
      </c>
      <c r="C1271">
        <v>8.933719</v>
      </c>
    </row>
    <row r="1272" spans="1:9" x14ac:dyDescent="0.25">
      <c r="A1272">
        <v>1271</v>
      </c>
      <c r="B1272">
        <v>199.02514200000002</v>
      </c>
      <c r="C1272">
        <v>8.9314219999999995</v>
      </c>
    </row>
    <row r="1273" spans="1:9" x14ac:dyDescent="0.25">
      <c r="A1273">
        <v>1272</v>
      </c>
      <c r="B1273">
        <v>199.02957800000001</v>
      </c>
      <c r="C1273">
        <v>8.9319839999999999</v>
      </c>
    </row>
    <row r="1274" spans="1:9" x14ac:dyDescent="0.25">
      <c r="A1274">
        <v>1273</v>
      </c>
      <c r="B1274">
        <v>199.03575000000001</v>
      </c>
      <c r="C1274">
        <v>8.9244839999999996</v>
      </c>
    </row>
    <row r="1275" spans="1:9" x14ac:dyDescent="0.25">
      <c r="A1275">
        <v>1274</v>
      </c>
      <c r="B1275">
        <v>199.05483100000001</v>
      </c>
      <c r="C1275">
        <v>8.9511160000000007</v>
      </c>
    </row>
    <row r="1276" spans="1:9" x14ac:dyDescent="0.25">
      <c r="A1276">
        <v>1275</v>
      </c>
      <c r="B1276">
        <v>199.06901400000001</v>
      </c>
      <c r="C1276">
        <v>8.9345350000000003</v>
      </c>
      <c r="D1276">
        <v>205.71596400000001</v>
      </c>
      <c r="E1276">
        <v>7.0721319999999999</v>
      </c>
    </row>
    <row r="1277" spans="1:9" x14ac:dyDescent="0.25">
      <c r="A1277">
        <v>1276</v>
      </c>
      <c r="B1277">
        <v>199.00509099999999</v>
      </c>
      <c r="C1277">
        <v>8.9155049999999996</v>
      </c>
      <c r="D1277">
        <v>205.786879</v>
      </c>
      <c r="E1277">
        <v>7.1543720000000004</v>
      </c>
    </row>
    <row r="1278" spans="1:9" x14ac:dyDescent="0.25">
      <c r="A1278">
        <v>1277</v>
      </c>
      <c r="D1278">
        <v>205.71321</v>
      </c>
      <c r="E1278">
        <v>7.0789169999999997</v>
      </c>
    </row>
    <row r="1279" spans="1:9" x14ac:dyDescent="0.25">
      <c r="A1279">
        <v>1278</v>
      </c>
      <c r="D1279">
        <v>205.74840800000001</v>
      </c>
      <c r="E1279">
        <v>7.037337</v>
      </c>
    </row>
    <row r="1280" spans="1:9" x14ac:dyDescent="0.25">
      <c r="A1280">
        <v>1279</v>
      </c>
      <c r="D1280">
        <v>205.71968699999999</v>
      </c>
      <c r="E1280">
        <v>7.0559079999999996</v>
      </c>
    </row>
    <row r="1281" spans="1:9" x14ac:dyDescent="0.25">
      <c r="A1281">
        <v>1280</v>
      </c>
      <c r="D1281">
        <v>205.70785000000001</v>
      </c>
      <c r="E1281">
        <v>7.0422859999999998</v>
      </c>
      <c r="F1281">
        <v>202.612449</v>
      </c>
      <c r="G1281">
        <v>10.03912</v>
      </c>
    </row>
    <row r="1282" spans="1:9" x14ac:dyDescent="0.25">
      <c r="A1282">
        <v>1281</v>
      </c>
      <c r="D1282">
        <v>205.69724200000002</v>
      </c>
      <c r="E1282">
        <v>7.0376440000000002</v>
      </c>
      <c r="F1282">
        <v>202.61005299999999</v>
      </c>
      <c r="G1282">
        <v>10.051517</v>
      </c>
    </row>
    <row r="1283" spans="1:9" x14ac:dyDescent="0.25">
      <c r="A1283">
        <v>1282</v>
      </c>
      <c r="D1283">
        <v>205.71596400000001</v>
      </c>
      <c r="E1283">
        <v>7.0721319999999999</v>
      </c>
      <c r="F1283">
        <v>202.623572</v>
      </c>
      <c r="G1283">
        <v>10.024018999999999</v>
      </c>
    </row>
    <row r="1284" spans="1:9" x14ac:dyDescent="0.25">
      <c r="A1284">
        <v>1283</v>
      </c>
      <c r="F1284">
        <v>202.60888199999999</v>
      </c>
      <c r="G1284">
        <v>10.053507</v>
      </c>
      <c r="H1284">
        <v>205.94391100000001</v>
      </c>
      <c r="I1284">
        <v>5.7837800000000001</v>
      </c>
    </row>
    <row r="1285" spans="1:9" x14ac:dyDescent="0.25">
      <c r="A1285">
        <v>1284</v>
      </c>
      <c r="F1285">
        <v>202.607653</v>
      </c>
      <c r="G1285">
        <v>10.056568</v>
      </c>
      <c r="H1285">
        <v>205.92676800000001</v>
      </c>
      <c r="I1285">
        <v>5.8117890000000001</v>
      </c>
    </row>
    <row r="1286" spans="1:9" x14ac:dyDescent="0.25">
      <c r="A1286">
        <v>1285</v>
      </c>
      <c r="F1286">
        <v>202.61143000000001</v>
      </c>
      <c r="G1286">
        <v>10.055344</v>
      </c>
      <c r="H1286">
        <v>205.94784100000001</v>
      </c>
      <c r="I1286">
        <v>5.7892900000000003</v>
      </c>
    </row>
    <row r="1287" spans="1:9" x14ac:dyDescent="0.25">
      <c r="A1287">
        <v>1286</v>
      </c>
      <c r="F1287">
        <v>202.608115</v>
      </c>
      <c r="G1287">
        <v>10.019477999999999</v>
      </c>
      <c r="H1287">
        <v>205.973094</v>
      </c>
      <c r="I1287">
        <v>5.7966879999999996</v>
      </c>
    </row>
    <row r="1288" spans="1:9" x14ac:dyDescent="0.25">
      <c r="A1288">
        <v>1287</v>
      </c>
      <c r="F1288">
        <v>202.57220000000001</v>
      </c>
      <c r="G1288">
        <v>9.9802459999999993</v>
      </c>
      <c r="H1288">
        <v>205.92243100000002</v>
      </c>
      <c r="I1288">
        <v>5.813167</v>
      </c>
    </row>
    <row r="1289" spans="1:9" x14ac:dyDescent="0.25">
      <c r="A1289">
        <v>1288</v>
      </c>
      <c r="F1289">
        <v>202.612449</v>
      </c>
      <c r="G1289">
        <v>10.03912</v>
      </c>
      <c r="H1289">
        <v>205.95513399999999</v>
      </c>
      <c r="I1289">
        <v>5.8248499999999996</v>
      </c>
    </row>
    <row r="1290" spans="1:9" x14ac:dyDescent="0.25">
      <c r="A1290">
        <v>1289</v>
      </c>
      <c r="H1290">
        <v>205.989417</v>
      </c>
      <c r="I1290">
        <v>5.8513279999999996</v>
      </c>
    </row>
    <row r="1291" spans="1:9" x14ac:dyDescent="0.25">
      <c r="A1291">
        <v>1290</v>
      </c>
      <c r="B1291">
        <v>221.89229599999999</v>
      </c>
      <c r="C1291">
        <v>8.0143369999999994</v>
      </c>
      <c r="H1291">
        <v>205.95523299999999</v>
      </c>
      <c r="I1291">
        <v>5.8655619999999997</v>
      </c>
    </row>
    <row r="1292" spans="1:9" x14ac:dyDescent="0.25">
      <c r="A1292">
        <v>1291</v>
      </c>
      <c r="B1292">
        <v>221.88959199999999</v>
      </c>
      <c r="C1292">
        <v>7.9998469999999999</v>
      </c>
      <c r="H1292">
        <v>205.94391100000001</v>
      </c>
      <c r="I1292">
        <v>5.7837800000000001</v>
      </c>
    </row>
    <row r="1293" spans="1:9" x14ac:dyDescent="0.25">
      <c r="A1293">
        <v>1292</v>
      </c>
      <c r="B1293">
        <v>221.88341800000001</v>
      </c>
      <c r="C1293">
        <v>8.0175000000000001</v>
      </c>
    </row>
    <row r="1294" spans="1:9" x14ac:dyDescent="0.25">
      <c r="A1294">
        <v>1293</v>
      </c>
      <c r="B1294">
        <v>221.86994899999999</v>
      </c>
      <c r="C1294">
        <v>8.0128059999999994</v>
      </c>
    </row>
    <row r="1295" spans="1:9" x14ac:dyDescent="0.25">
      <c r="A1295">
        <v>1294</v>
      </c>
      <c r="B1295">
        <v>221.87091799999999</v>
      </c>
      <c r="C1295">
        <v>8.0136219999999998</v>
      </c>
    </row>
    <row r="1296" spans="1:9" x14ac:dyDescent="0.25">
      <c r="A1296">
        <v>1295</v>
      </c>
      <c r="B1296">
        <v>221.88346899999999</v>
      </c>
      <c r="C1296">
        <v>8.0068370000000009</v>
      </c>
    </row>
    <row r="1297" spans="1:9" x14ac:dyDescent="0.25">
      <c r="A1297">
        <v>1296</v>
      </c>
      <c r="B1297">
        <v>221.90300999999999</v>
      </c>
      <c r="C1297">
        <v>7.9981640000000001</v>
      </c>
    </row>
    <row r="1298" spans="1:9" x14ac:dyDescent="0.25">
      <c r="A1298">
        <v>1297</v>
      </c>
      <c r="B1298">
        <v>221.83984699999999</v>
      </c>
      <c r="C1298">
        <v>7.9941839999999997</v>
      </c>
      <c r="D1298">
        <v>228.66081700000001</v>
      </c>
      <c r="E1298">
        <v>6.1820919999999999</v>
      </c>
    </row>
    <row r="1299" spans="1:9" x14ac:dyDescent="0.25">
      <c r="A1299">
        <v>1298</v>
      </c>
      <c r="B1299">
        <v>221.85005100000001</v>
      </c>
      <c r="C1299">
        <v>7.9886739999999996</v>
      </c>
      <c r="D1299">
        <v>228.67152999999999</v>
      </c>
      <c r="E1299">
        <v>6.1844390000000002</v>
      </c>
    </row>
    <row r="1300" spans="1:9" x14ac:dyDescent="0.25">
      <c r="A1300">
        <v>1299</v>
      </c>
      <c r="D1300">
        <v>228.62530599999999</v>
      </c>
      <c r="E1300">
        <v>6.1618370000000002</v>
      </c>
    </row>
    <row r="1301" spans="1:9" x14ac:dyDescent="0.25">
      <c r="A1301">
        <v>1300</v>
      </c>
      <c r="D1301">
        <v>228.58882600000001</v>
      </c>
      <c r="E1301">
        <v>6.1776020000000003</v>
      </c>
    </row>
    <row r="1302" spans="1:9" x14ac:dyDescent="0.25">
      <c r="A1302">
        <v>1301</v>
      </c>
      <c r="D1302">
        <v>228.599999</v>
      </c>
      <c r="E1302">
        <v>6.1678569999999997</v>
      </c>
    </row>
    <row r="1303" spans="1:9" x14ac:dyDescent="0.25">
      <c r="A1303">
        <v>1302</v>
      </c>
      <c r="D1303">
        <v>228.591531</v>
      </c>
      <c r="E1303">
        <v>6.177092</v>
      </c>
    </row>
    <row r="1304" spans="1:9" x14ac:dyDescent="0.25">
      <c r="A1304">
        <v>1303</v>
      </c>
      <c r="D1304">
        <v>228.57944000000001</v>
      </c>
      <c r="E1304">
        <v>6.176939</v>
      </c>
      <c r="F1304">
        <v>227.65602100000001</v>
      </c>
      <c r="G1304">
        <v>9.0566320000000005</v>
      </c>
    </row>
    <row r="1305" spans="1:9" x14ac:dyDescent="0.25">
      <c r="A1305">
        <v>1304</v>
      </c>
      <c r="D1305">
        <v>228.66081700000001</v>
      </c>
      <c r="E1305">
        <v>6.1820919999999999</v>
      </c>
      <c r="F1305">
        <v>227.63632699999999</v>
      </c>
      <c r="G1305">
        <v>9.0437759999999994</v>
      </c>
    </row>
    <row r="1306" spans="1:9" x14ac:dyDescent="0.25">
      <c r="A1306">
        <v>1305</v>
      </c>
      <c r="F1306">
        <v>227.626836</v>
      </c>
      <c r="G1306">
        <v>9.0326020000000007</v>
      </c>
    </row>
    <row r="1307" spans="1:9" x14ac:dyDescent="0.25">
      <c r="A1307">
        <v>1306</v>
      </c>
      <c r="F1307">
        <v>227.63739699999999</v>
      </c>
      <c r="G1307">
        <v>9.0406639999999996</v>
      </c>
    </row>
    <row r="1308" spans="1:9" x14ac:dyDescent="0.25">
      <c r="A1308">
        <v>1307</v>
      </c>
      <c r="F1308">
        <v>227.618877</v>
      </c>
      <c r="G1308">
        <v>9.0619899999999998</v>
      </c>
      <c r="H1308">
        <v>230.41760099999999</v>
      </c>
      <c r="I1308">
        <v>5.2771939999999997</v>
      </c>
    </row>
    <row r="1309" spans="1:9" x14ac:dyDescent="0.25">
      <c r="A1309">
        <v>1308</v>
      </c>
      <c r="F1309">
        <v>227.581785</v>
      </c>
      <c r="G1309">
        <v>9.0889799999999994</v>
      </c>
      <c r="H1309">
        <v>230.404132</v>
      </c>
      <c r="I1309">
        <v>5.2639279999999999</v>
      </c>
    </row>
    <row r="1310" spans="1:9" x14ac:dyDescent="0.25">
      <c r="A1310">
        <v>1309</v>
      </c>
      <c r="F1310">
        <v>227.56994900000001</v>
      </c>
      <c r="G1310">
        <v>9.0754590000000004</v>
      </c>
      <c r="H1310">
        <v>230.39785599999999</v>
      </c>
      <c r="I1310">
        <v>5.2650509999999997</v>
      </c>
    </row>
    <row r="1311" spans="1:9" x14ac:dyDescent="0.25">
      <c r="A1311">
        <v>1310</v>
      </c>
      <c r="F1311">
        <v>227.57821300000001</v>
      </c>
      <c r="G1311">
        <v>9.0386729999999993</v>
      </c>
      <c r="H1311">
        <v>230.42959300000001</v>
      </c>
      <c r="I1311">
        <v>5.2469900000000003</v>
      </c>
    </row>
    <row r="1312" spans="1:9" x14ac:dyDescent="0.25">
      <c r="A1312">
        <v>1311</v>
      </c>
      <c r="B1312">
        <v>246.87637599999999</v>
      </c>
      <c r="C1312">
        <v>6.6783169999999998</v>
      </c>
      <c r="F1312">
        <v>227.68489700000001</v>
      </c>
      <c r="G1312">
        <v>9.0915309999999998</v>
      </c>
      <c r="H1312">
        <v>230.42061100000001</v>
      </c>
      <c r="I1312">
        <v>5.215255</v>
      </c>
    </row>
    <row r="1313" spans="1:9" x14ac:dyDescent="0.25">
      <c r="A1313">
        <v>1312</v>
      </c>
      <c r="B1313">
        <v>246.901274</v>
      </c>
      <c r="C1313">
        <v>6.6840310000000001</v>
      </c>
      <c r="F1313">
        <v>227.66576499999999</v>
      </c>
      <c r="G1313">
        <v>9.0724499999999999</v>
      </c>
      <c r="H1313">
        <v>230.42214300000001</v>
      </c>
      <c r="I1313">
        <v>5.189133</v>
      </c>
    </row>
    <row r="1314" spans="1:9" x14ac:dyDescent="0.25">
      <c r="A1314">
        <v>1313</v>
      </c>
      <c r="B1314">
        <v>246.88902899999999</v>
      </c>
      <c r="C1314">
        <v>6.6669900000000002</v>
      </c>
      <c r="H1314">
        <v>230.433469</v>
      </c>
      <c r="I1314">
        <v>5.2510709999999996</v>
      </c>
    </row>
    <row r="1315" spans="1:9" x14ac:dyDescent="0.25">
      <c r="A1315">
        <v>1314</v>
      </c>
      <c r="B1315">
        <v>246.91903199999999</v>
      </c>
      <c r="C1315">
        <v>6.6674490000000004</v>
      </c>
      <c r="H1315">
        <v>230.43515300000001</v>
      </c>
      <c r="I1315">
        <v>5.2957140000000003</v>
      </c>
    </row>
    <row r="1316" spans="1:9" x14ac:dyDescent="0.25">
      <c r="A1316">
        <v>1315</v>
      </c>
      <c r="B1316">
        <v>246.891989</v>
      </c>
      <c r="C1316">
        <v>6.6508159999999998</v>
      </c>
      <c r="H1316">
        <v>230.41760099999999</v>
      </c>
      <c r="I1316">
        <v>5.2771939999999997</v>
      </c>
    </row>
    <row r="1317" spans="1:9" x14ac:dyDescent="0.25">
      <c r="A1317">
        <v>1316</v>
      </c>
      <c r="B1317">
        <v>246.90760299999999</v>
      </c>
      <c r="C1317">
        <v>6.6367339999999997</v>
      </c>
      <c r="H1317">
        <v>230.41760099999999</v>
      </c>
      <c r="I1317">
        <v>5.2771939999999997</v>
      </c>
    </row>
    <row r="1318" spans="1:9" x14ac:dyDescent="0.25">
      <c r="A1318">
        <v>1317</v>
      </c>
      <c r="B1318">
        <v>246.90280799999999</v>
      </c>
      <c r="C1318">
        <v>6.6428070000000004</v>
      </c>
    </row>
    <row r="1319" spans="1:9" x14ac:dyDescent="0.25">
      <c r="A1319">
        <v>1318</v>
      </c>
      <c r="B1319">
        <v>246.91668199999998</v>
      </c>
      <c r="C1319">
        <v>6.6722450000000002</v>
      </c>
    </row>
    <row r="1320" spans="1:9" x14ac:dyDescent="0.25">
      <c r="A1320">
        <v>1319</v>
      </c>
      <c r="B1320">
        <v>246.92841999999999</v>
      </c>
      <c r="C1320">
        <v>6.6772450000000001</v>
      </c>
    </row>
    <row r="1321" spans="1:9" x14ac:dyDescent="0.25">
      <c r="A1321">
        <v>1320</v>
      </c>
      <c r="B1321">
        <v>246.95066299999999</v>
      </c>
      <c r="C1321">
        <v>6.6920409999999997</v>
      </c>
      <c r="D1321">
        <v>255.100764</v>
      </c>
      <c r="E1321">
        <v>5.6085209999999996</v>
      </c>
    </row>
    <row r="1322" spans="1:9" x14ac:dyDescent="0.25">
      <c r="A1322">
        <v>1321</v>
      </c>
      <c r="B1322">
        <v>246.87637599999999</v>
      </c>
      <c r="C1322">
        <v>6.6783169999999998</v>
      </c>
      <c r="D1322">
        <v>255.090968</v>
      </c>
      <c r="E1322">
        <v>5.5942350000000003</v>
      </c>
    </row>
    <row r="1323" spans="1:9" x14ac:dyDescent="0.25">
      <c r="A1323">
        <v>1322</v>
      </c>
      <c r="D1323">
        <v>255.04086599999999</v>
      </c>
      <c r="E1323">
        <v>5.600816</v>
      </c>
    </row>
    <row r="1324" spans="1:9" x14ac:dyDescent="0.25">
      <c r="A1324">
        <v>1323</v>
      </c>
      <c r="D1324">
        <v>255.05219099999999</v>
      </c>
      <c r="E1324">
        <v>5.5363259999999999</v>
      </c>
    </row>
    <row r="1325" spans="1:9" x14ac:dyDescent="0.25">
      <c r="A1325">
        <v>1324</v>
      </c>
      <c r="D1325">
        <v>255.06857199999999</v>
      </c>
      <c r="E1325">
        <v>5.5319900000000004</v>
      </c>
    </row>
    <row r="1326" spans="1:9" x14ac:dyDescent="0.25">
      <c r="A1326">
        <v>1325</v>
      </c>
      <c r="D1326">
        <v>255.04561100000001</v>
      </c>
      <c r="E1326">
        <v>5.574592</v>
      </c>
    </row>
    <row r="1327" spans="1:9" x14ac:dyDescent="0.25">
      <c r="A1327">
        <v>1326</v>
      </c>
      <c r="D1327">
        <v>255.082347</v>
      </c>
      <c r="E1327">
        <v>5.5967859999999998</v>
      </c>
    </row>
    <row r="1328" spans="1:9" x14ac:dyDescent="0.25">
      <c r="A1328">
        <v>1327</v>
      </c>
      <c r="D1328">
        <v>255.03995</v>
      </c>
      <c r="E1328">
        <v>5.5543880000000003</v>
      </c>
      <c r="F1328">
        <v>252.83642800000001</v>
      </c>
      <c r="G1328">
        <v>8.3813770000000005</v>
      </c>
    </row>
    <row r="1329" spans="1:11" x14ac:dyDescent="0.25">
      <c r="A1329">
        <v>1328</v>
      </c>
      <c r="D1329">
        <v>255.032195</v>
      </c>
      <c r="E1329">
        <v>5.6214279999999999</v>
      </c>
      <c r="F1329">
        <v>252.82250099999999</v>
      </c>
      <c r="G1329">
        <v>8.3730609999999999</v>
      </c>
    </row>
    <row r="1330" spans="1:11" x14ac:dyDescent="0.25">
      <c r="A1330">
        <v>1329</v>
      </c>
      <c r="D1330">
        <v>255.100764</v>
      </c>
      <c r="E1330">
        <v>5.6085209999999996</v>
      </c>
      <c r="F1330">
        <v>252.79331500000001</v>
      </c>
      <c r="G1330">
        <v>8.3676019999999998</v>
      </c>
    </row>
    <row r="1331" spans="1:11" x14ac:dyDescent="0.25">
      <c r="A1331">
        <v>1330</v>
      </c>
      <c r="F1331">
        <v>252.87025299999999</v>
      </c>
      <c r="G1331">
        <v>8.3609179999999999</v>
      </c>
      <c r="H1331">
        <v>256.836634</v>
      </c>
      <c r="I1331">
        <v>4.1879590000000002</v>
      </c>
    </row>
    <row r="1332" spans="1:11" x14ac:dyDescent="0.25">
      <c r="A1332">
        <v>1331</v>
      </c>
      <c r="F1332">
        <v>252.877959</v>
      </c>
      <c r="G1332">
        <v>8.359235</v>
      </c>
      <c r="H1332">
        <v>256.82311099999998</v>
      </c>
      <c r="I1332">
        <v>4.1759690000000003</v>
      </c>
      <c r="J1332">
        <v>236.16255100000001</v>
      </c>
      <c r="K1332">
        <v>13.440867000000001</v>
      </c>
    </row>
    <row r="1333" spans="1:11" x14ac:dyDescent="0.25">
      <c r="A1333">
        <v>1332</v>
      </c>
    </row>
    <row r="1334" spans="1:11" x14ac:dyDescent="0.25">
      <c r="A1334">
        <v>1333</v>
      </c>
    </row>
    <row r="1335" spans="1:11" x14ac:dyDescent="0.25">
      <c r="A1335">
        <v>1334</v>
      </c>
    </row>
    <row r="1336" spans="1:11" x14ac:dyDescent="0.25">
      <c r="A1336">
        <v>1335</v>
      </c>
    </row>
    <row r="1337" spans="1:11" x14ac:dyDescent="0.25">
      <c r="A1337">
        <v>1336</v>
      </c>
    </row>
    <row r="1338" spans="1:11" x14ac:dyDescent="0.25">
      <c r="A1338">
        <v>1337</v>
      </c>
    </row>
    <row r="1339" spans="1:11" x14ac:dyDescent="0.25">
      <c r="A1339">
        <v>1338</v>
      </c>
    </row>
    <row r="1340" spans="1:11" x14ac:dyDescent="0.25">
      <c r="A1340">
        <v>1339</v>
      </c>
    </row>
    <row r="1341" spans="1:11" x14ac:dyDescent="0.25">
      <c r="A1341">
        <v>1340</v>
      </c>
    </row>
    <row r="1342" spans="1:11" x14ac:dyDescent="0.25">
      <c r="A1342">
        <v>1341</v>
      </c>
    </row>
    <row r="1343" spans="1:11" x14ac:dyDescent="0.25">
      <c r="A1343">
        <v>1342</v>
      </c>
    </row>
    <row r="1344" spans="1:11" x14ac:dyDescent="0.25">
      <c r="A1344">
        <v>1343</v>
      </c>
    </row>
    <row r="1345" spans="1:1" x14ac:dyDescent="0.25">
      <c r="A1345">
        <v>1344</v>
      </c>
    </row>
    <row r="1346" spans="1:1" x14ac:dyDescent="0.25">
      <c r="A1346">
        <v>1345</v>
      </c>
    </row>
    <row r="1347" spans="1:1" x14ac:dyDescent="0.25">
      <c r="A1347">
        <v>1346</v>
      </c>
    </row>
    <row r="1348" spans="1:1" x14ac:dyDescent="0.25">
      <c r="A1348">
        <v>1347</v>
      </c>
    </row>
    <row r="1349" spans="1:1" x14ac:dyDescent="0.25">
      <c r="A1349">
        <v>1348</v>
      </c>
    </row>
    <row r="1350" spans="1:1" x14ac:dyDescent="0.25">
      <c r="A1350">
        <v>1349</v>
      </c>
    </row>
    <row r="1351" spans="1:1" x14ac:dyDescent="0.25">
      <c r="A1351">
        <v>1350</v>
      </c>
    </row>
    <row r="1352" spans="1:1" x14ac:dyDescent="0.25">
      <c r="A1352">
        <v>1351</v>
      </c>
    </row>
    <row r="1353" spans="1:1" x14ac:dyDescent="0.25">
      <c r="A1353">
        <v>1352</v>
      </c>
    </row>
    <row r="1354" spans="1:1" x14ac:dyDescent="0.25">
      <c r="A1354">
        <v>1353</v>
      </c>
    </row>
    <row r="1355" spans="1:1" x14ac:dyDescent="0.25">
      <c r="A1355">
        <v>1354</v>
      </c>
    </row>
    <row r="1356" spans="1:1" x14ac:dyDescent="0.25">
      <c r="A1356">
        <v>1355</v>
      </c>
    </row>
    <row r="1357" spans="1:1" x14ac:dyDescent="0.25">
      <c r="A1357">
        <v>1356</v>
      </c>
    </row>
    <row r="1358" spans="1:1" x14ac:dyDescent="0.25">
      <c r="A1358">
        <v>1357</v>
      </c>
    </row>
    <row r="1359" spans="1:1" x14ac:dyDescent="0.25">
      <c r="A1359">
        <v>1358</v>
      </c>
    </row>
    <row r="1360" spans="1:1" x14ac:dyDescent="0.25">
      <c r="A1360">
        <v>1359</v>
      </c>
    </row>
    <row r="1361" spans="1:11" x14ac:dyDescent="0.25">
      <c r="A1361">
        <v>1360</v>
      </c>
    </row>
    <row r="1362" spans="1:11" x14ac:dyDescent="0.25">
      <c r="A1362">
        <v>1361</v>
      </c>
    </row>
    <row r="1363" spans="1:11" x14ac:dyDescent="0.25">
      <c r="A1363">
        <v>1362</v>
      </c>
    </row>
    <row r="1364" spans="1:11" x14ac:dyDescent="0.25">
      <c r="A1364">
        <v>1363</v>
      </c>
    </row>
    <row r="1365" spans="1:11" x14ac:dyDescent="0.25">
      <c r="A1365">
        <v>1364</v>
      </c>
      <c r="J1365">
        <v>39.415104000000007</v>
      </c>
      <c r="K1365">
        <v>13.175833000000001</v>
      </c>
    </row>
    <row r="1366" spans="1:11" x14ac:dyDescent="0.25">
      <c r="A1366">
        <v>1365</v>
      </c>
      <c r="B1366">
        <v>48.701615000000004</v>
      </c>
      <c r="C1366">
        <v>6.7479690000000003</v>
      </c>
    </row>
    <row r="1367" spans="1:11" x14ac:dyDescent="0.25">
      <c r="A1367">
        <v>1366</v>
      </c>
      <c r="B1367">
        <v>48.691040000000001</v>
      </c>
      <c r="C1367">
        <v>6.7380199999999997</v>
      </c>
    </row>
    <row r="1368" spans="1:11" x14ac:dyDescent="0.25">
      <c r="A1368">
        <v>1367</v>
      </c>
      <c r="B1368">
        <v>48.686043000000005</v>
      </c>
      <c r="C1368">
        <v>6.7270310000000002</v>
      </c>
    </row>
    <row r="1369" spans="1:11" x14ac:dyDescent="0.25">
      <c r="A1369">
        <v>1368</v>
      </c>
      <c r="B1369">
        <v>48.706146000000004</v>
      </c>
      <c r="C1369">
        <v>6.743125</v>
      </c>
    </row>
    <row r="1370" spans="1:11" x14ac:dyDescent="0.25">
      <c r="A1370">
        <v>1369</v>
      </c>
      <c r="B1370">
        <v>48.720989000000003</v>
      </c>
      <c r="C1370">
        <v>6.7401559999999998</v>
      </c>
    </row>
    <row r="1371" spans="1:11" x14ac:dyDescent="0.25">
      <c r="A1371">
        <v>1370</v>
      </c>
      <c r="B1371">
        <v>48.697086000000006</v>
      </c>
      <c r="C1371">
        <v>6.7590620000000001</v>
      </c>
    </row>
    <row r="1372" spans="1:11" x14ac:dyDescent="0.25">
      <c r="A1372">
        <v>1371</v>
      </c>
      <c r="B1372">
        <v>48.721146000000005</v>
      </c>
      <c r="C1372">
        <v>6.7540100000000001</v>
      </c>
    </row>
    <row r="1373" spans="1:11" x14ac:dyDescent="0.25">
      <c r="A1373">
        <v>1372</v>
      </c>
      <c r="B1373">
        <v>48.739948000000005</v>
      </c>
      <c r="C1373">
        <v>6.7627079999999999</v>
      </c>
    </row>
    <row r="1374" spans="1:11" x14ac:dyDescent="0.25">
      <c r="A1374">
        <v>1373</v>
      </c>
      <c r="B1374">
        <v>48.700417000000002</v>
      </c>
      <c r="C1374">
        <v>6.7721349999999996</v>
      </c>
    </row>
    <row r="1375" spans="1:11" x14ac:dyDescent="0.25">
      <c r="A1375">
        <v>1374</v>
      </c>
      <c r="B1375">
        <v>48.649220000000007</v>
      </c>
      <c r="C1375">
        <v>6.7768230000000003</v>
      </c>
    </row>
    <row r="1376" spans="1:11" x14ac:dyDescent="0.25">
      <c r="A1376">
        <v>1375</v>
      </c>
      <c r="B1376">
        <v>48.702084000000006</v>
      </c>
      <c r="C1376">
        <v>6.7697399999999996</v>
      </c>
      <c r="D1376">
        <v>57.189011000000001</v>
      </c>
      <c r="E1376">
        <v>5.4828650000000003</v>
      </c>
    </row>
    <row r="1377" spans="1:9" x14ac:dyDescent="0.25">
      <c r="A1377">
        <v>1376</v>
      </c>
      <c r="D1377">
        <v>57.221043000000002</v>
      </c>
      <c r="E1377">
        <v>5.5201560000000001</v>
      </c>
    </row>
    <row r="1378" spans="1:9" x14ac:dyDescent="0.25">
      <c r="A1378">
        <v>1377</v>
      </c>
      <c r="D1378">
        <v>57.233696000000002</v>
      </c>
      <c r="E1378">
        <v>5.51</v>
      </c>
    </row>
    <row r="1379" spans="1:9" x14ac:dyDescent="0.25">
      <c r="A1379">
        <v>1378</v>
      </c>
      <c r="D1379">
        <v>57.265831000000006</v>
      </c>
      <c r="E1379">
        <v>5.4869269999999997</v>
      </c>
      <c r="F1379">
        <v>50.577240000000003</v>
      </c>
      <c r="G1379">
        <v>8.5654160000000008</v>
      </c>
    </row>
    <row r="1380" spans="1:9" x14ac:dyDescent="0.25">
      <c r="A1380">
        <v>1379</v>
      </c>
      <c r="D1380">
        <v>57.268437000000006</v>
      </c>
      <c r="E1380">
        <v>5.5208329999999997</v>
      </c>
      <c r="F1380">
        <v>50.567967000000003</v>
      </c>
      <c r="G1380">
        <v>8.5535409999999992</v>
      </c>
    </row>
    <row r="1381" spans="1:9" x14ac:dyDescent="0.25">
      <c r="A1381">
        <v>1380</v>
      </c>
      <c r="D1381">
        <v>57.298073000000002</v>
      </c>
      <c r="E1381">
        <v>5.4757290000000003</v>
      </c>
      <c r="F1381">
        <v>50.569893</v>
      </c>
      <c r="G1381">
        <v>8.5889059999999997</v>
      </c>
    </row>
    <row r="1382" spans="1:9" x14ac:dyDescent="0.25">
      <c r="A1382">
        <v>1381</v>
      </c>
      <c r="D1382">
        <v>57.325417000000002</v>
      </c>
      <c r="E1382">
        <v>5.502656</v>
      </c>
      <c r="F1382">
        <v>50.496613000000004</v>
      </c>
      <c r="G1382">
        <v>8.5850519999999992</v>
      </c>
    </row>
    <row r="1383" spans="1:9" x14ac:dyDescent="0.25">
      <c r="A1383">
        <v>1382</v>
      </c>
      <c r="D1383">
        <v>57.323856000000006</v>
      </c>
      <c r="E1383">
        <v>5.5000520000000002</v>
      </c>
      <c r="F1383">
        <v>50.497292000000002</v>
      </c>
      <c r="G1383">
        <v>8.6258850000000002</v>
      </c>
    </row>
    <row r="1384" spans="1:9" x14ac:dyDescent="0.25">
      <c r="A1384">
        <v>1383</v>
      </c>
      <c r="D1384">
        <v>57.311096000000006</v>
      </c>
      <c r="E1384">
        <v>5.4002600000000003</v>
      </c>
      <c r="F1384">
        <v>50.469895000000001</v>
      </c>
      <c r="G1384">
        <v>8.6302599999999998</v>
      </c>
      <c r="H1384">
        <v>54.897190000000002</v>
      </c>
      <c r="I1384">
        <v>4.2500520000000002</v>
      </c>
    </row>
    <row r="1385" spans="1:9" x14ac:dyDescent="0.25">
      <c r="A1385">
        <v>1384</v>
      </c>
      <c r="D1385">
        <v>57.315209000000003</v>
      </c>
      <c r="E1385">
        <v>5.3308850000000003</v>
      </c>
      <c r="F1385">
        <v>50.469269000000004</v>
      </c>
      <c r="G1385">
        <v>8.6180730000000008</v>
      </c>
      <c r="H1385">
        <v>54.897190000000002</v>
      </c>
      <c r="I1385">
        <v>4.2500520000000002</v>
      </c>
    </row>
    <row r="1386" spans="1:9" x14ac:dyDescent="0.25">
      <c r="A1386">
        <v>1385</v>
      </c>
      <c r="D1386">
        <v>57.189011000000001</v>
      </c>
      <c r="E1386">
        <v>5.4828650000000003</v>
      </c>
      <c r="F1386">
        <v>50.484688000000006</v>
      </c>
      <c r="G1386">
        <v>8.5917709999999996</v>
      </c>
      <c r="H1386">
        <v>55.004841000000006</v>
      </c>
      <c r="I1386">
        <v>4.2680210000000001</v>
      </c>
    </row>
    <row r="1387" spans="1:9" x14ac:dyDescent="0.25">
      <c r="A1387">
        <v>1386</v>
      </c>
      <c r="F1387">
        <v>50.577240000000003</v>
      </c>
      <c r="G1387">
        <v>8.5654160000000008</v>
      </c>
      <c r="H1387">
        <v>54.897190000000002</v>
      </c>
      <c r="I1387">
        <v>4.2500520000000002</v>
      </c>
    </row>
    <row r="1388" spans="1:9" x14ac:dyDescent="0.25">
      <c r="A1388">
        <v>1387</v>
      </c>
      <c r="B1388">
        <v>67.058021999999994</v>
      </c>
      <c r="C1388">
        <v>6.931146</v>
      </c>
      <c r="F1388">
        <v>50.577240000000003</v>
      </c>
      <c r="G1388">
        <v>8.5654160000000008</v>
      </c>
      <c r="H1388">
        <v>54.897190000000002</v>
      </c>
      <c r="I1388">
        <v>4.2500520000000002</v>
      </c>
    </row>
    <row r="1389" spans="1:9" x14ac:dyDescent="0.25">
      <c r="A1389">
        <v>1388</v>
      </c>
      <c r="B1389">
        <v>67.058021999999994</v>
      </c>
      <c r="C1389">
        <v>6.931146</v>
      </c>
      <c r="F1389">
        <v>50.577240000000003</v>
      </c>
      <c r="G1389">
        <v>8.5654160000000008</v>
      </c>
      <c r="H1389">
        <v>54.946041000000001</v>
      </c>
      <c r="I1389">
        <v>4.3012499999999996</v>
      </c>
    </row>
    <row r="1390" spans="1:9" x14ac:dyDescent="0.25">
      <c r="A1390">
        <v>1389</v>
      </c>
      <c r="B1390">
        <v>67.058021999999994</v>
      </c>
      <c r="C1390">
        <v>6.931146</v>
      </c>
      <c r="F1390">
        <v>50.577240000000003</v>
      </c>
      <c r="G1390">
        <v>8.5654160000000008</v>
      </c>
      <c r="H1390">
        <v>54.950833000000003</v>
      </c>
      <c r="I1390">
        <v>4.2972919999999997</v>
      </c>
    </row>
    <row r="1391" spans="1:9" x14ac:dyDescent="0.25">
      <c r="A1391">
        <v>1390</v>
      </c>
      <c r="B1391">
        <v>67.114479000000003</v>
      </c>
      <c r="C1391">
        <v>6.942812</v>
      </c>
      <c r="H1391">
        <v>54.991249000000003</v>
      </c>
      <c r="I1391">
        <v>4.2384890000000004</v>
      </c>
    </row>
    <row r="1392" spans="1:9" x14ac:dyDescent="0.25">
      <c r="A1392">
        <v>1391</v>
      </c>
      <c r="B1392">
        <v>67.076358999999997</v>
      </c>
      <c r="C1392">
        <v>6.9663539999999999</v>
      </c>
      <c r="H1392">
        <v>55.004898000000004</v>
      </c>
      <c r="I1392">
        <v>4.3209369999999998</v>
      </c>
    </row>
    <row r="1393" spans="1:9" x14ac:dyDescent="0.25">
      <c r="A1393">
        <v>1392</v>
      </c>
      <c r="B1393">
        <v>67.083073000000013</v>
      </c>
      <c r="C1393">
        <v>6.9883850000000001</v>
      </c>
      <c r="H1393">
        <v>55.002499</v>
      </c>
      <c r="I1393">
        <v>4.3228650000000002</v>
      </c>
    </row>
    <row r="1394" spans="1:9" x14ac:dyDescent="0.25">
      <c r="A1394">
        <v>1393</v>
      </c>
      <c r="B1394">
        <v>67.095832999999999</v>
      </c>
      <c r="C1394">
        <v>6.9816669999999998</v>
      </c>
      <c r="H1394">
        <v>54.995625000000004</v>
      </c>
      <c r="I1394">
        <v>4.3380210000000003</v>
      </c>
    </row>
    <row r="1395" spans="1:9" x14ac:dyDescent="0.25">
      <c r="A1395">
        <v>1394</v>
      </c>
      <c r="B1395">
        <v>67.077030000000008</v>
      </c>
      <c r="C1395">
        <v>6.9683849999999996</v>
      </c>
      <c r="H1395">
        <v>54.897190000000002</v>
      </c>
      <c r="I1395">
        <v>4.2500520000000002</v>
      </c>
    </row>
    <row r="1396" spans="1:9" x14ac:dyDescent="0.25">
      <c r="A1396">
        <v>1395</v>
      </c>
      <c r="B1396">
        <v>67.070312999999999</v>
      </c>
      <c r="C1396">
        <v>6.9681769999999998</v>
      </c>
    </row>
    <row r="1397" spans="1:9" x14ac:dyDescent="0.25">
      <c r="A1397">
        <v>1396</v>
      </c>
      <c r="B1397">
        <v>67.116614999999996</v>
      </c>
      <c r="C1397">
        <v>6.965052</v>
      </c>
    </row>
    <row r="1398" spans="1:9" x14ac:dyDescent="0.25">
      <c r="A1398">
        <v>1397</v>
      </c>
      <c r="B1398">
        <v>67.130207000000013</v>
      </c>
      <c r="C1398">
        <v>6.9667700000000004</v>
      </c>
      <c r="D1398">
        <v>74.432201000000006</v>
      </c>
      <c r="E1398">
        <v>5.6939760000000001</v>
      </c>
    </row>
    <row r="1399" spans="1:9" x14ac:dyDescent="0.25">
      <c r="A1399">
        <v>1398</v>
      </c>
      <c r="B1399">
        <v>67.041359</v>
      </c>
      <c r="C1399">
        <v>6.9533329999999998</v>
      </c>
      <c r="D1399">
        <v>74.423027000000005</v>
      </c>
      <c r="E1399">
        <v>5.7394369999999997</v>
      </c>
    </row>
    <row r="1400" spans="1:9" x14ac:dyDescent="0.25">
      <c r="A1400">
        <v>1399</v>
      </c>
      <c r="B1400">
        <v>67.058021999999994</v>
      </c>
      <c r="C1400">
        <v>6.931146</v>
      </c>
      <c r="D1400">
        <v>74.443129000000013</v>
      </c>
      <c r="E1400">
        <v>5.7636630000000002</v>
      </c>
    </row>
    <row r="1401" spans="1:9" x14ac:dyDescent="0.25">
      <c r="A1401">
        <v>1400</v>
      </c>
      <c r="D1401">
        <v>74.442407000000003</v>
      </c>
      <c r="E1401">
        <v>5.763611</v>
      </c>
    </row>
    <row r="1402" spans="1:9" x14ac:dyDescent="0.25">
      <c r="A1402">
        <v>1401</v>
      </c>
      <c r="D1402">
        <v>74.454726000000008</v>
      </c>
      <c r="E1402">
        <v>5.7327880000000002</v>
      </c>
    </row>
    <row r="1403" spans="1:9" x14ac:dyDescent="0.25">
      <c r="A1403">
        <v>1402</v>
      </c>
      <c r="D1403">
        <v>74.418336000000011</v>
      </c>
      <c r="E1403">
        <v>5.7046450000000002</v>
      </c>
    </row>
    <row r="1404" spans="1:9" x14ac:dyDescent="0.25">
      <c r="A1404">
        <v>1403</v>
      </c>
      <c r="D1404">
        <v>74.402100000000004</v>
      </c>
      <c r="E1404">
        <v>5.6995430000000002</v>
      </c>
      <c r="F1404">
        <v>68.659062000000006</v>
      </c>
      <c r="G1404">
        <v>8.2418750000000003</v>
      </c>
    </row>
    <row r="1405" spans="1:9" x14ac:dyDescent="0.25">
      <c r="A1405">
        <v>1404</v>
      </c>
      <c r="D1405">
        <v>74.390142000000012</v>
      </c>
      <c r="E1405">
        <v>5.6826879999999997</v>
      </c>
      <c r="F1405">
        <v>68.662762000000001</v>
      </c>
      <c r="G1405">
        <v>8.2061449999999994</v>
      </c>
    </row>
    <row r="1406" spans="1:9" x14ac:dyDescent="0.25">
      <c r="A1406">
        <v>1405</v>
      </c>
      <c r="D1406">
        <v>74.339835000000008</v>
      </c>
      <c r="E1406">
        <v>5.6800579999999998</v>
      </c>
      <c r="F1406">
        <v>68.651409000000001</v>
      </c>
      <c r="G1406">
        <v>8.2158339999999992</v>
      </c>
    </row>
    <row r="1407" spans="1:9" x14ac:dyDescent="0.25">
      <c r="A1407">
        <v>1406</v>
      </c>
      <c r="D1407">
        <v>74.386688000000007</v>
      </c>
      <c r="E1407">
        <v>5.6981510000000002</v>
      </c>
      <c r="F1407">
        <v>68.649895000000001</v>
      </c>
      <c r="G1407">
        <v>8.1778130000000004</v>
      </c>
    </row>
    <row r="1408" spans="1:9" x14ac:dyDescent="0.25">
      <c r="A1408">
        <v>1407</v>
      </c>
      <c r="D1408">
        <v>74.340660000000014</v>
      </c>
      <c r="E1408">
        <v>5.592435</v>
      </c>
      <c r="F1408">
        <v>68.716354999999993</v>
      </c>
      <c r="G1408">
        <v>8.1785940000000004</v>
      </c>
      <c r="H1408">
        <v>72.486119000000002</v>
      </c>
      <c r="I1408">
        <v>4.656453</v>
      </c>
    </row>
    <row r="1409" spans="1:9" x14ac:dyDescent="0.25">
      <c r="A1409">
        <v>1408</v>
      </c>
      <c r="D1409">
        <v>74.299631000000005</v>
      </c>
      <c r="E1409">
        <v>5.5051709999999998</v>
      </c>
      <c r="F1409">
        <v>68.646984000000003</v>
      </c>
      <c r="G1409">
        <v>8.2055720000000001</v>
      </c>
      <c r="H1409">
        <v>72.495655000000014</v>
      </c>
      <c r="I1409">
        <v>4.6561440000000003</v>
      </c>
    </row>
    <row r="1410" spans="1:9" x14ac:dyDescent="0.25">
      <c r="A1410">
        <v>1409</v>
      </c>
      <c r="D1410">
        <v>74.297105000000002</v>
      </c>
      <c r="E1410">
        <v>5.5221289999999996</v>
      </c>
      <c r="F1410">
        <v>68.656352999999996</v>
      </c>
      <c r="G1410">
        <v>8.1938019999999998</v>
      </c>
      <c r="H1410">
        <v>72.517200000000003</v>
      </c>
      <c r="I1410">
        <v>4.658309</v>
      </c>
    </row>
    <row r="1411" spans="1:9" x14ac:dyDescent="0.25">
      <c r="A1411">
        <v>1410</v>
      </c>
      <c r="F1411">
        <v>68.692761000000004</v>
      </c>
      <c r="G1411">
        <v>8.1961980000000008</v>
      </c>
      <c r="H1411">
        <v>72.540652000000009</v>
      </c>
      <c r="I1411">
        <v>4.6164040000000002</v>
      </c>
    </row>
    <row r="1412" spans="1:9" x14ac:dyDescent="0.25">
      <c r="A1412">
        <v>1411</v>
      </c>
      <c r="F1412">
        <v>68.700733000000014</v>
      </c>
      <c r="G1412">
        <v>8.1684889999999992</v>
      </c>
      <c r="H1412">
        <v>72.603638000000004</v>
      </c>
      <c r="I1412">
        <v>4.6140840000000001</v>
      </c>
    </row>
    <row r="1413" spans="1:9" x14ac:dyDescent="0.25">
      <c r="A1413">
        <v>1412</v>
      </c>
      <c r="B1413">
        <v>83.047723000000005</v>
      </c>
      <c r="C1413">
        <v>7.1934839999999998</v>
      </c>
      <c r="F1413">
        <v>68.659062000000006</v>
      </c>
      <c r="G1413">
        <v>8.2418750000000003</v>
      </c>
      <c r="H1413">
        <v>72.641626000000002</v>
      </c>
      <c r="I1413">
        <v>4.5053270000000003</v>
      </c>
    </row>
    <row r="1414" spans="1:9" x14ac:dyDescent="0.25">
      <c r="A1414">
        <v>1413</v>
      </c>
      <c r="B1414">
        <v>83.025765000000007</v>
      </c>
      <c r="C1414">
        <v>7.1711650000000002</v>
      </c>
      <c r="F1414">
        <v>68.659062000000006</v>
      </c>
      <c r="G1414">
        <v>8.2418750000000003</v>
      </c>
      <c r="H1414">
        <v>72.642348000000013</v>
      </c>
      <c r="I1414">
        <v>4.4914110000000003</v>
      </c>
    </row>
    <row r="1415" spans="1:9" x14ac:dyDescent="0.25">
      <c r="A1415">
        <v>1414</v>
      </c>
      <c r="B1415">
        <v>83.017261000000005</v>
      </c>
      <c r="C1415">
        <v>7.1464759999999998</v>
      </c>
      <c r="H1415">
        <v>72.590752000000009</v>
      </c>
      <c r="I1415">
        <v>4.523625</v>
      </c>
    </row>
    <row r="1416" spans="1:9" x14ac:dyDescent="0.25">
      <c r="A1416">
        <v>1415</v>
      </c>
      <c r="B1416">
        <v>83.018910000000005</v>
      </c>
      <c r="C1416">
        <v>7.1544650000000001</v>
      </c>
      <c r="H1416">
        <v>72.59008200000001</v>
      </c>
      <c r="I1416">
        <v>4.5301200000000001</v>
      </c>
    </row>
    <row r="1417" spans="1:9" x14ac:dyDescent="0.25">
      <c r="A1417">
        <v>1416</v>
      </c>
      <c r="B1417">
        <v>83.025456000000005</v>
      </c>
      <c r="C1417">
        <v>7.1278680000000003</v>
      </c>
      <c r="H1417">
        <v>72.592144000000005</v>
      </c>
      <c r="I1417">
        <v>4.5753240000000002</v>
      </c>
    </row>
    <row r="1418" spans="1:9" x14ac:dyDescent="0.25">
      <c r="A1418">
        <v>1417</v>
      </c>
      <c r="B1418">
        <v>83.017416000000011</v>
      </c>
      <c r="C1418">
        <v>7.1436919999999997</v>
      </c>
      <c r="H1418">
        <v>72.504726000000005</v>
      </c>
      <c r="I1418">
        <v>4.6216619999999997</v>
      </c>
    </row>
    <row r="1419" spans="1:9" x14ac:dyDescent="0.25">
      <c r="A1419">
        <v>1418</v>
      </c>
      <c r="B1419">
        <v>83.002880000000005</v>
      </c>
      <c r="C1419">
        <v>7.1405479999999999</v>
      </c>
      <c r="H1419">
        <v>72.485552000000013</v>
      </c>
      <c r="I1419">
        <v>4.640269</v>
      </c>
    </row>
    <row r="1420" spans="1:9" x14ac:dyDescent="0.25">
      <c r="A1420">
        <v>1419</v>
      </c>
      <c r="B1420">
        <v>83.02468300000001</v>
      </c>
      <c r="C1420">
        <v>7.135084</v>
      </c>
      <c r="H1420">
        <v>72.543435000000002</v>
      </c>
      <c r="I1420">
        <v>4.7107799999999997</v>
      </c>
    </row>
    <row r="1421" spans="1:9" x14ac:dyDescent="0.25">
      <c r="A1421">
        <v>1420</v>
      </c>
      <c r="B1421">
        <v>83.009529000000015</v>
      </c>
      <c r="C1421">
        <v>7.1454449999999996</v>
      </c>
      <c r="H1421">
        <v>72.485552000000013</v>
      </c>
      <c r="I1421">
        <v>4.6840289999999998</v>
      </c>
    </row>
    <row r="1422" spans="1:9" x14ac:dyDescent="0.25">
      <c r="A1422">
        <v>1421</v>
      </c>
      <c r="B1422">
        <v>82.969068000000007</v>
      </c>
      <c r="C1422">
        <v>7.1394659999999996</v>
      </c>
    </row>
    <row r="1423" spans="1:9" x14ac:dyDescent="0.25">
      <c r="A1423">
        <v>1422</v>
      </c>
      <c r="B1423">
        <v>82.996901000000008</v>
      </c>
      <c r="C1423">
        <v>7.1257549999999998</v>
      </c>
    </row>
    <row r="1424" spans="1:9" x14ac:dyDescent="0.25">
      <c r="A1424">
        <v>1423</v>
      </c>
      <c r="B1424">
        <v>83.017570000000006</v>
      </c>
      <c r="C1424">
        <v>7.1469399999999998</v>
      </c>
    </row>
    <row r="1425" spans="1:9" x14ac:dyDescent="0.25">
      <c r="A1425">
        <v>1424</v>
      </c>
      <c r="D1425">
        <v>90.795249000000013</v>
      </c>
      <c r="E1425">
        <v>5.7717549999999997</v>
      </c>
    </row>
    <row r="1426" spans="1:9" x14ac:dyDescent="0.25">
      <c r="A1426">
        <v>1425</v>
      </c>
      <c r="D1426">
        <v>90.739376000000007</v>
      </c>
      <c r="E1426">
        <v>5.7909810000000004</v>
      </c>
    </row>
    <row r="1427" spans="1:9" x14ac:dyDescent="0.25">
      <c r="A1427">
        <v>1426</v>
      </c>
      <c r="D1427">
        <v>90.739376000000007</v>
      </c>
      <c r="E1427">
        <v>5.7909810000000004</v>
      </c>
    </row>
    <row r="1428" spans="1:9" x14ac:dyDescent="0.25">
      <c r="A1428">
        <v>1427</v>
      </c>
      <c r="D1428">
        <v>90.757623000000009</v>
      </c>
      <c r="E1428">
        <v>5.8253089999999998</v>
      </c>
      <c r="F1428">
        <v>83.796652000000009</v>
      </c>
      <c r="G1428">
        <v>8.9625640000000004</v>
      </c>
    </row>
    <row r="1429" spans="1:9" x14ac:dyDescent="0.25">
      <c r="A1429">
        <v>1428</v>
      </c>
      <c r="D1429">
        <v>90.747623000000004</v>
      </c>
      <c r="E1429">
        <v>5.8148970000000002</v>
      </c>
      <c r="F1429">
        <v>83.79660100000001</v>
      </c>
      <c r="G1429">
        <v>8.9676159999999996</v>
      </c>
    </row>
    <row r="1430" spans="1:9" x14ac:dyDescent="0.25">
      <c r="A1430">
        <v>1429</v>
      </c>
      <c r="D1430">
        <v>90.74061300000001</v>
      </c>
      <c r="E1430">
        <v>5.8148460000000002</v>
      </c>
      <c r="F1430">
        <v>83.800518000000011</v>
      </c>
      <c r="G1430">
        <v>8.9693679999999993</v>
      </c>
    </row>
    <row r="1431" spans="1:9" x14ac:dyDescent="0.25">
      <c r="A1431">
        <v>1430</v>
      </c>
      <c r="D1431">
        <v>90.725254000000007</v>
      </c>
      <c r="E1431">
        <v>5.847988</v>
      </c>
      <c r="F1431">
        <v>83.814435000000003</v>
      </c>
      <c r="G1431">
        <v>8.9545759999999994</v>
      </c>
    </row>
    <row r="1432" spans="1:9" x14ac:dyDescent="0.25">
      <c r="A1432">
        <v>1431</v>
      </c>
      <c r="D1432">
        <v>90.721593000000013</v>
      </c>
      <c r="E1432">
        <v>5.8372149999999996</v>
      </c>
      <c r="F1432">
        <v>83.821291000000002</v>
      </c>
      <c r="G1432">
        <v>8.9534929999999999</v>
      </c>
    </row>
    <row r="1433" spans="1:9" x14ac:dyDescent="0.25">
      <c r="A1433">
        <v>1432</v>
      </c>
      <c r="D1433">
        <v>90.716749000000007</v>
      </c>
      <c r="E1433">
        <v>5.8626779999999998</v>
      </c>
      <c r="F1433">
        <v>83.823197000000008</v>
      </c>
      <c r="G1433">
        <v>8.9674619999999994</v>
      </c>
      <c r="H1433">
        <v>87.173690000000008</v>
      </c>
      <c r="I1433">
        <v>5.2950799999999996</v>
      </c>
    </row>
    <row r="1434" spans="1:9" x14ac:dyDescent="0.25">
      <c r="A1434">
        <v>1433</v>
      </c>
      <c r="D1434">
        <v>90.711286000000001</v>
      </c>
      <c r="E1434">
        <v>5.8708729999999996</v>
      </c>
      <c r="F1434">
        <v>83.819229000000007</v>
      </c>
      <c r="G1434">
        <v>8.9740079999999995</v>
      </c>
      <c r="H1434">
        <v>87.207399000000009</v>
      </c>
      <c r="I1434">
        <v>5.3504370000000003</v>
      </c>
    </row>
    <row r="1435" spans="1:9" x14ac:dyDescent="0.25">
      <c r="A1435">
        <v>1434</v>
      </c>
      <c r="D1435">
        <v>90.78679600000001</v>
      </c>
      <c r="E1435">
        <v>5.7639719999999999</v>
      </c>
      <c r="F1435">
        <v>83.839073000000013</v>
      </c>
      <c r="G1435">
        <v>8.9927689999999991</v>
      </c>
      <c r="H1435">
        <v>87.192350000000005</v>
      </c>
      <c r="I1435">
        <v>5.311007</v>
      </c>
    </row>
    <row r="1436" spans="1:9" x14ac:dyDescent="0.25">
      <c r="A1436">
        <v>1435</v>
      </c>
      <c r="F1436">
        <v>83.825157000000004</v>
      </c>
      <c r="G1436">
        <v>8.9533380000000005</v>
      </c>
      <c r="H1436">
        <v>87.219564000000005</v>
      </c>
      <c r="I1436">
        <v>5.2594110000000001</v>
      </c>
    </row>
    <row r="1437" spans="1:9" x14ac:dyDescent="0.25">
      <c r="A1437">
        <v>1436</v>
      </c>
      <c r="F1437">
        <v>83.870513000000003</v>
      </c>
      <c r="G1437">
        <v>8.9564830000000004</v>
      </c>
      <c r="H1437">
        <v>87.199770000000001</v>
      </c>
      <c r="I1437">
        <v>5.2687410000000003</v>
      </c>
    </row>
    <row r="1438" spans="1:9" x14ac:dyDescent="0.25">
      <c r="A1438">
        <v>1437</v>
      </c>
      <c r="F1438">
        <v>83.801446000000013</v>
      </c>
      <c r="G1438">
        <v>8.9322060000000008</v>
      </c>
      <c r="H1438">
        <v>87.241882000000004</v>
      </c>
      <c r="I1438">
        <v>5.2454939999999999</v>
      </c>
    </row>
    <row r="1439" spans="1:9" x14ac:dyDescent="0.25">
      <c r="A1439">
        <v>1438</v>
      </c>
      <c r="F1439">
        <v>83.801446000000013</v>
      </c>
      <c r="G1439">
        <v>8.9322060000000008</v>
      </c>
      <c r="H1439">
        <v>87.303579000000013</v>
      </c>
      <c r="I1439">
        <v>5.2312159999999999</v>
      </c>
    </row>
    <row r="1440" spans="1:9" x14ac:dyDescent="0.25">
      <c r="A1440">
        <v>1439</v>
      </c>
      <c r="B1440">
        <v>102.816005</v>
      </c>
      <c r="C1440">
        <v>7.5302179999999996</v>
      </c>
      <c r="H1440">
        <v>87.235748000000001</v>
      </c>
      <c r="I1440">
        <v>5.2369380000000003</v>
      </c>
    </row>
    <row r="1441" spans="1:9" x14ac:dyDescent="0.25">
      <c r="A1441">
        <v>1440</v>
      </c>
      <c r="B1441">
        <v>102.85770400000001</v>
      </c>
      <c r="C1441">
        <v>7.5080030000000004</v>
      </c>
      <c r="H1441">
        <v>87.250232000000011</v>
      </c>
      <c r="I1441">
        <v>5.2733280000000002</v>
      </c>
    </row>
    <row r="1442" spans="1:9" x14ac:dyDescent="0.25">
      <c r="A1442">
        <v>1441</v>
      </c>
      <c r="B1442">
        <v>102.84105300000002</v>
      </c>
      <c r="C1442">
        <v>7.505477</v>
      </c>
      <c r="H1442">
        <v>87.259149000000008</v>
      </c>
      <c r="I1442">
        <v>5.3004910000000001</v>
      </c>
    </row>
    <row r="1443" spans="1:9" x14ac:dyDescent="0.25">
      <c r="A1443">
        <v>1442</v>
      </c>
      <c r="B1443">
        <v>102.85095200000001</v>
      </c>
      <c r="C1443">
        <v>7.5100129999999998</v>
      </c>
      <c r="H1443">
        <v>87.228635000000011</v>
      </c>
      <c r="I1443">
        <v>5.3255410000000003</v>
      </c>
    </row>
    <row r="1444" spans="1:9" x14ac:dyDescent="0.25">
      <c r="A1444">
        <v>1443</v>
      </c>
      <c r="B1444">
        <v>102.846721</v>
      </c>
      <c r="C1444">
        <v>7.5164559999999998</v>
      </c>
      <c r="H1444">
        <v>87.228635000000011</v>
      </c>
      <c r="I1444">
        <v>5.3255410000000003</v>
      </c>
    </row>
    <row r="1445" spans="1:9" x14ac:dyDescent="0.25">
      <c r="A1445">
        <v>1444</v>
      </c>
      <c r="B1445">
        <v>102.81316700000001</v>
      </c>
      <c r="C1445">
        <v>7.5224349999999998</v>
      </c>
    </row>
    <row r="1446" spans="1:9" x14ac:dyDescent="0.25">
      <c r="A1446">
        <v>1445</v>
      </c>
      <c r="B1446">
        <v>102.79971600000002</v>
      </c>
      <c r="C1446">
        <v>7.5386199999999999</v>
      </c>
    </row>
    <row r="1447" spans="1:9" x14ac:dyDescent="0.25">
      <c r="A1447">
        <v>1446</v>
      </c>
      <c r="B1447">
        <v>102.79677500000001</v>
      </c>
      <c r="C1447">
        <v>7.5474329999999998</v>
      </c>
    </row>
    <row r="1448" spans="1:9" x14ac:dyDescent="0.25">
      <c r="A1448">
        <v>1447</v>
      </c>
      <c r="B1448">
        <v>102.89460700000001</v>
      </c>
      <c r="C1448">
        <v>7.5122809999999998</v>
      </c>
    </row>
    <row r="1449" spans="1:9" x14ac:dyDescent="0.25">
      <c r="A1449">
        <v>1448</v>
      </c>
      <c r="B1449">
        <v>102.83672300000001</v>
      </c>
      <c r="C1449">
        <v>7.5733079999999999</v>
      </c>
      <c r="D1449">
        <v>112.10855100000001</v>
      </c>
      <c r="E1449">
        <v>6.1562190000000001</v>
      </c>
    </row>
    <row r="1450" spans="1:9" x14ac:dyDescent="0.25">
      <c r="A1450">
        <v>1449</v>
      </c>
      <c r="B1450">
        <v>102.83672300000001</v>
      </c>
      <c r="C1450">
        <v>7.5733079999999999</v>
      </c>
      <c r="D1450">
        <v>112.07226500000002</v>
      </c>
      <c r="E1450">
        <v>6.1962169999999999</v>
      </c>
    </row>
    <row r="1451" spans="1:9" x14ac:dyDescent="0.25">
      <c r="A1451">
        <v>1450</v>
      </c>
      <c r="D1451">
        <v>112.13329300000001</v>
      </c>
      <c r="E1451">
        <v>6.1813729999999998</v>
      </c>
    </row>
    <row r="1452" spans="1:9" x14ac:dyDescent="0.25">
      <c r="A1452">
        <v>1451</v>
      </c>
      <c r="D1452">
        <v>112.11958300000001</v>
      </c>
      <c r="E1452">
        <v>6.1624040000000004</v>
      </c>
    </row>
    <row r="1453" spans="1:9" x14ac:dyDescent="0.25">
      <c r="A1453">
        <v>1452</v>
      </c>
      <c r="D1453">
        <v>112.12339700000001</v>
      </c>
      <c r="E1453">
        <v>6.191268</v>
      </c>
      <c r="F1453">
        <v>105.93300200000002</v>
      </c>
      <c r="G1453">
        <v>9.1703379999999992</v>
      </c>
    </row>
    <row r="1454" spans="1:9" x14ac:dyDescent="0.25">
      <c r="A1454">
        <v>1453</v>
      </c>
      <c r="D1454">
        <v>112.10154300000001</v>
      </c>
      <c r="E1454">
        <v>6.1804439999999996</v>
      </c>
      <c r="F1454">
        <v>105.95475300000001</v>
      </c>
      <c r="G1454">
        <v>9.1942540000000008</v>
      </c>
    </row>
    <row r="1455" spans="1:9" x14ac:dyDescent="0.25">
      <c r="A1455">
        <v>1454</v>
      </c>
      <c r="D1455">
        <v>112.11138500000001</v>
      </c>
      <c r="E1455">
        <v>6.170496</v>
      </c>
      <c r="F1455">
        <v>105.91619800000001</v>
      </c>
      <c r="G1455">
        <v>9.2018299999999993</v>
      </c>
    </row>
    <row r="1456" spans="1:9" x14ac:dyDescent="0.25">
      <c r="A1456">
        <v>1455</v>
      </c>
      <c r="D1456">
        <v>112.12035700000001</v>
      </c>
      <c r="E1456">
        <v>6.2023510000000002</v>
      </c>
      <c r="F1456">
        <v>105.91676700000001</v>
      </c>
      <c r="G1456">
        <v>9.1861610000000002</v>
      </c>
    </row>
    <row r="1457" spans="1:9" x14ac:dyDescent="0.25">
      <c r="A1457">
        <v>1456</v>
      </c>
      <c r="D1457">
        <v>112.161541</v>
      </c>
      <c r="E1457">
        <v>6.1648269999999998</v>
      </c>
      <c r="F1457">
        <v>105.915786</v>
      </c>
      <c r="G1457">
        <v>9.1975529999999992</v>
      </c>
    </row>
    <row r="1458" spans="1:9" x14ac:dyDescent="0.25">
      <c r="A1458">
        <v>1457</v>
      </c>
      <c r="D1458">
        <v>112.20606900000001</v>
      </c>
      <c r="E1458">
        <v>6.0707599999999999</v>
      </c>
      <c r="F1458">
        <v>105.93392900000001</v>
      </c>
      <c r="G1458">
        <v>9.2049240000000001</v>
      </c>
      <c r="H1458">
        <v>110.370552</v>
      </c>
      <c r="I1458">
        <v>5.158798</v>
      </c>
    </row>
    <row r="1459" spans="1:9" x14ac:dyDescent="0.25">
      <c r="A1459">
        <v>1458</v>
      </c>
      <c r="D1459">
        <v>112.10855100000001</v>
      </c>
      <c r="E1459">
        <v>6.1562190000000001</v>
      </c>
      <c r="F1459">
        <v>105.943515</v>
      </c>
      <c r="G1459">
        <v>9.1859040000000007</v>
      </c>
      <c r="H1459">
        <v>110.301433</v>
      </c>
      <c r="I1459">
        <v>5.1911670000000001</v>
      </c>
    </row>
    <row r="1460" spans="1:9" x14ac:dyDescent="0.25">
      <c r="A1460">
        <v>1459</v>
      </c>
      <c r="F1460">
        <v>105.91687000000002</v>
      </c>
      <c r="G1460">
        <v>9.1831200000000006</v>
      </c>
      <c r="H1460">
        <v>110.34395600000001</v>
      </c>
      <c r="I1460">
        <v>5.1506020000000001</v>
      </c>
    </row>
    <row r="1461" spans="1:9" x14ac:dyDescent="0.25">
      <c r="A1461">
        <v>1460</v>
      </c>
      <c r="F1461">
        <v>105.87079200000001</v>
      </c>
      <c r="G1461">
        <v>9.1203920000000007</v>
      </c>
      <c r="H1461">
        <v>110.34983</v>
      </c>
      <c r="I1461">
        <v>5.1880750000000004</v>
      </c>
    </row>
    <row r="1462" spans="1:9" x14ac:dyDescent="0.25">
      <c r="A1462">
        <v>1461</v>
      </c>
      <c r="F1462">
        <v>105.93300200000002</v>
      </c>
      <c r="G1462">
        <v>9.1703379999999992</v>
      </c>
      <c r="H1462">
        <v>110.37488100000002</v>
      </c>
      <c r="I1462">
        <v>5.1882809999999999</v>
      </c>
    </row>
    <row r="1463" spans="1:9" x14ac:dyDescent="0.25">
      <c r="A1463">
        <v>1462</v>
      </c>
      <c r="B1463">
        <v>125.600673</v>
      </c>
      <c r="C1463">
        <v>8.5066600000000001</v>
      </c>
      <c r="F1463">
        <v>105.93300200000002</v>
      </c>
      <c r="G1463">
        <v>9.1703379999999992</v>
      </c>
      <c r="H1463">
        <v>110.38967100000001</v>
      </c>
      <c r="I1463">
        <v>5.1734879999999999</v>
      </c>
    </row>
    <row r="1464" spans="1:9" x14ac:dyDescent="0.25">
      <c r="A1464">
        <v>1463</v>
      </c>
      <c r="B1464">
        <v>125.51691400000001</v>
      </c>
      <c r="C1464">
        <v>8.5260929999999995</v>
      </c>
      <c r="H1464">
        <v>110.41791900000001</v>
      </c>
      <c r="I1464">
        <v>5.1723540000000003</v>
      </c>
    </row>
    <row r="1465" spans="1:9" x14ac:dyDescent="0.25">
      <c r="A1465">
        <v>1464</v>
      </c>
      <c r="B1465">
        <v>125.57505400000001</v>
      </c>
      <c r="C1465">
        <v>8.4855789999999995</v>
      </c>
      <c r="H1465">
        <v>110.407714</v>
      </c>
      <c r="I1465">
        <v>5.1821989999999998</v>
      </c>
    </row>
    <row r="1466" spans="1:9" x14ac:dyDescent="0.25">
      <c r="A1466">
        <v>1465</v>
      </c>
      <c r="B1466">
        <v>125.59278400000001</v>
      </c>
      <c r="C1466">
        <v>8.4630030000000005</v>
      </c>
      <c r="H1466">
        <v>110.46194</v>
      </c>
      <c r="I1466">
        <v>5.1138519999999996</v>
      </c>
    </row>
    <row r="1467" spans="1:9" x14ac:dyDescent="0.25">
      <c r="A1467">
        <v>1466</v>
      </c>
      <c r="B1467">
        <v>125.59551200000001</v>
      </c>
      <c r="C1467">
        <v>8.4656839999999995</v>
      </c>
      <c r="H1467">
        <v>110.370552</v>
      </c>
      <c r="I1467">
        <v>5.158798</v>
      </c>
    </row>
    <row r="1468" spans="1:9" x14ac:dyDescent="0.25">
      <c r="A1468">
        <v>1467</v>
      </c>
      <c r="B1468">
        <v>125.60737600000002</v>
      </c>
      <c r="C1468">
        <v>8.4825389999999992</v>
      </c>
      <c r="H1468">
        <v>110.370552</v>
      </c>
      <c r="I1468">
        <v>5.158798</v>
      </c>
    </row>
    <row r="1469" spans="1:9" x14ac:dyDescent="0.25">
      <c r="A1469">
        <v>1468</v>
      </c>
      <c r="B1469">
        <v>125.60989700000002</v>
      </c>
      <c r="C1469">
        <v>8.4854760000000002</v>
      </c>
    </row>
    <row r="1470" spans="1:9" x14ac:dyDescent="0.25">
      <c r="A1470">
        <v>1469</v>
      </c>
      <c r="B1470">
        <v>125.56804200000001</v>
      </c>
      <c r="C1470">
        <v>8.4969710000000003</v>
      </c>
    </row>
    <row r="1471" spans="1:9" x14ac:dyDescent="0.25">
      <c r="A1471">
        <v>1470</v>
      </c>
      <c r="B1471">
        <v>125.582733</v>
      </c>
      <c r="C1471">
        <v>8.4649110000000007</v>
      </c>
    </row>
    <row r="1472" spans="1:9" x14ac:dyDescent="0.25">
      <c r="A1472">
        <v>1471</v>
      </c>
      <c r="B1472">
        <v>125.597476</v>
      </c>
      <c r="C1472">
        <v>8.4717149999999997</v>
      </c>
    </row>
    <row r="1473" spans="1:9" x14ac:dyDescent="0.25">
      <c r="A1473">
        <v>1472</v>
      </c>
      <c r="B1473">
        <v>125.600673</v>
      </c>
      <c r="C1473">
        <v>8.5066600000000001</v>
      </c>
      <c r="D1473">
        <v>132.72895</v>
      </c>
      <c r="E1473">
        <v>6.8712840000000002</v>
      </c>
    </row>
    <row r="1474" spans="1:9" x14ac:dyDescent="0.25">
      <c r="A1474">
        <v>1473</v>
      </c>
      <c r="B1474">
        <v>125.600673</v>
      </c>
      <c r="C1474">
        <v>8.5066600000000001</v>
      </c>
      <c r="D1474">
        <v>132.794826</v>
      </c>
      <c r="E1474">
        <v>6.8446879999999997</v>
      </c>
    </row>
    <row r="1475" spans="1:9" x14ac:dyDescent="0.25">
      <c r="A1475">
        <v>1474</v>
      </c>
      <c r="D1475">
        <v>132.75549699999999</v>
      </c>
      <c r="E1475">
        <v>6.8491210000000002</v>
      </c>
    </row>
    <row r="1476" spans="1:9" x14ac:dyDescent="0.25">
      <c r="A1476">
        <v>1475</v>
      </c>
      <c r="D1476">
        <v>132.77565000000001</v>
      </c>
      <c r="E1476">
        <v>6.8421620000000001</v>
      </c>
      <c r="F1476">
        <v>127.11971200000001</v>
      </c>
      <c r="G1476">
        <v>9.5173810000000003</v>
      </c>
    </row>
    <row r="1477" spans="1:9" x14ac:dyDescent="0.25">
      <c r="A1477">
        <v>1476</v>
      </c>
      <c r="D1477">
        <v>132.747097</v>
      </c>
      <c r="E1477">
        <v>6.8909739999999999</v>
      </c>
      <c r="F1477">
        <v>127.15290800000001</v>
      </c>
      <c r="G1477">
        <v>9.5889229999999994</v>
      </c>
    </row>
    <row r="1478" spans="1:9" x14ac:dyDescent="0.25">
      <c r="A1478">
        <v>1477</v>
      </c>
      <c r="D1478">
        <v>132.79353700000001</v>
      </c>
      <c r="E1478">
        <v>6.8390180000000003</v>
      </c>
      <c r="F1478">
        <v>127.17692500000001</v>
      </c>
      <c r="G1478">
        <v>9.5232050000000008</v>
      </c>
    </row>
    <row r="1479" spans="1:9" x14ac:dyDescent="0.25">
      <c r="A1479">
        <v>1478</v>
      </c>
      <c r="D1479">
        <v>132.748592</v>
      </c>
      <c r="E1479">
        <v>6.7548469999999998</v>
      </c>
      <c r="F1479">
        <v>127.15332000000001</v>
      </c>
      <c r="G1479">
        <v>9.5221750000000007</v>
      </c>
    </row>
    <row r="1480" spans="1:9" x14ac:dyDescent="0.25">
      <c r="A1480">
        <v>1479</v>
      </c>
      <c r="D1480">
        <v>132.73441700000001</v>
      </c>
      <c r="E1480">
        <v>6.7347450000000002</v>
      </c>
      <c r="F1480">
        <v>127.158885</v>
      </c>
      <c r="G1480">
        <v>9.5346469999999997</v>
      </c>
    </row>
    <row r="1481" spans="1:9" x14ac:dyDescent="0.25">
      <c r="A1481">
        <v>1480</v>
      </c>
      <c r="D1481">
        <v>132.72895</v>
      </c>
      <c r="E1481">
        <v>6.8712840000000002</v>
      </c>
      <c r="F1481">
        <v>127.142753</v>
      </c>
      <c r="G1481">
        <v>9.5409869999999994</v>
      </c>
      <c r="H1481">
        <v>130.73245600000001</v>
      </c>
      <c r="I1481">
        <v>5.576301</v>
      </c>
    </row>
    <row r="1482" spans="1:9" x14ac:dyDescent="0.25">
      <c r="A1482">
        <v>1481</v>
      </c>
      <c r="D1482">
        <v>132.72895</v>
      </c>
      <c r="E1482">
        <v>6.8712840000000002</v>
      </c>
      <c r="F1482">
        <v>127.14197900000001</v>
      </c>
      <c r="G1482">
        <v>9.5387710000000006</v>
      </c>
      <c r="H1482">
        <v>130.77117100000001</v>
      </c>
      <c r="I1482">
        <v>5.6171239999999996</v>
      </c>
    </row>
    <row r="1483" spans="1:9" x14ac:dyDescent="0.25">
      <c r="A1483">
        <v>1482</v>
      </c>
      <c r="F1483">
        <v>127.14156700000001</v>
      </c>
      <c r="G1483">
        <v>9.4884640000000005</v>
      </c>
      <c r="H1483">
        <v>130.76395400000001</v>
      </c>
      <c r="I1483">
        <v>5.5797030000000003</v>
      </c>
    </row>
    <row r="1484" spans="1:9" x14ac:dyDescent="0.25">
      <c r="A1484">
        <v>1483</v>
      </c>
      <c r="F1484">
        <v>127.19042900000001</v>
      </c>
      <c r="G1484">
        <v>9.4503740000000001</v>
      </c>
      <c r="H1484">
        <v>130.80915400000001</v>
      </c>
      <c r="I1484">
        <v>5.5731060000000001</v>
      </c>
    </row>
    <row r="1485" spans="1:9" x14ac:dyDescent="0.25">
      <c r="A1485">
        <v>1484</v>
      </c>
      <c r="F1485">
        <v>127.11971200000001</v>
      </c>
      <c r="G1485">
        <v>9.5173810000000003</v>
      </c>
      <c r="H1485">
        <v>130.80833000000001</v>
      </c>
      <c r="I1485">
        <v>5.5580030000000002</v>
      </c>
    </row>
    <row r="1486" spans="1:9" x14ac:dyDescent="0.25">
      <c r="A1486">
        <v>1485</v>
      </c>
      <c r="F1486">
        <v>127.11971200000001</v>
      </c>
      <c r="G1486">
        <v>9.5173810000000003</v>
      </c>
      <c r="H1486">
        <v>130.827709</v>
      </c>
      <c r="I1486">
        <v>5.5581579999999997</v>
      </c>
    </row>
    <row r="1487" spans="1:9" x14ac:dyDescent="0.25">
      <c r="A1487">
        <v>1486</v>
      </c>
      <c r="F1487">
        <v>127.11971200000001</v>
      </c>
      <c r="G1487">
        <v>9.5173810000000003</v>
      </c>
      <c r="H1487">
        <v>130.85451499999999</v>
      </c>
      <c r="I1487">
        <v>5.5587249999999999</v>
      </c>
    </row>
    <row r="1488" spans="1:9" x14ac:dyDescent="0.25">
      <c r="A1488">
        <v>1487</v>
      </c>
      <c r="H1488">
        <v>130.88693599999999</v>
      </c>
      <c r="I1488">
        <v>5.5365099999999998</v>
      </c>
    </row>
    <row r="1489" spans="1:9" x14ac:dyDescent="0.25">
      <c r="A1489">
        <v>1488</v>
      </c>
      <c r="B1489">
        <v>155.87131600000001</v>
      </c>
      <c r="C1489">
        <v>9.4285399999999999</v>
      </c>
      <c r="H1489">
        <v>130.73245600000001</v>
      </c>
      <c r="I1489">
        <v>5.576301</v>
      </c>
    </row>
    <row r="1490" spans="1:9" x14ac:dyDescent="0.25">
      <c r="A1490">
        <v>1489</v>
      </c>
      <c r="B1490">
        <v>155.86034699999999</v>
      </c>
      <c r="C1490">
        <v>9.4181319999999999</v>
      </c>
      <c r="H1490">
        <v>130.73245600000001</v>
      </c>
      <c r="I1490">
        <v>5.576301</v>
      </c>
    </row>
    <row r="1491" spans="1:9" x14ac:dyDescent="0.25">
      <c r="A1491">
        <v>1490</v>
      </c>
      <c r="B1491">
        <v>155.87830500000001</v>
      </c>
      <c r="C1491">
        <v>9.428998</v>
      </c>
    </row>
    <row r="1492" spans="1:9" x14ac:dyDescent="0.25">
      <c r="A1492">
        <v>1491</v>
      </c>
      <c r="B1492">
        <v>155.900192</v>
      </c>
      <c r="C1492">
        <v>9.4389470000000006</v>
      </c>
    </row>
    <row r="1493" spans="1:9" x14ac:dyDescent="0.25">
      <c r="A1493">
        <v>1492</v>
      </c>
      <c r="B1493">
        <v>155.907386</v>
      </c>
      <c r="C1493">
        <v>9.4520590000000002</v>
      </c>
    </row>
    <row r="1494" spans="1:9" x14ac:dyDescent="0.25">
      <c r="A1494">
        <v>1493</v>
      </c>
      <c r="B1494">
        <v>155.893764</v>
      </c>
      <c r="C1494">
        <v>9.4379259999999991</v>
      </c>
    </row>
    <row r="1495" spans="1:9" x14ac:dyDescent="0.25">
      <c r="A1495">
        <v>1494</v>
      </c>
      <c r="B1495">
        <v>155.95651599999999</v>
      </c>
      <c r="C1495">
        <v>9.4641500000000001</v>
      </c>
    </row>
    <row r="1496" spans="1:9" x14ac:dyDescent="0.25">
      <c r="A1496">
        <v>1495</v>
      </c>
      <c r="B1496">
        <v>155.819074</v>
      </c>
      <c r="C1496">
        <v>9.4675170000000008</v>
      </c>
    </row>
    <row r="1497" spans="1:9" x14ac:dyDescent="0.25">
      <c r="A1497">
        <v>1496</v>
      </c>
      <c r="B1497">
        <v>155.82652200000001</v>
      </c>
      <c r="C1497">
        <v>9.4573640000000001</v>
      </c>
      <c r="D1497">
        <v>162.69948099999999</v>
      </c>
      <c r="E1497">
        <v>8.1205970000000001</v>
      </c>
    </row>
    <row r="1498" spans="1:9" x14ac:dyDescent="0.25">
      <c r="A1498">
        <v>1497</v>
      </c>
      <c r="B1498">
        <v>155.87131600000001</v>
      </c>
      <c r="C1498">
        <v>9.4285399999999999</v>
      </c>
      <c r="D1498">
        <v>162.69948099999999</v>
      </c>
      <c r="E1498">
        <v>8.1205970000000001</v>
      </c>
    </row>
    <row r="1499" spans="1:9" x14ac:dyDescent="0.25">
      <c r="A1499">
        <v>1498</v>
      </c>
      <c r="D1499">
        <v>162.709328</v>
      </c>
      <c r="E1499">
        <v>8.0823850000000004</v>
      </c>
    </row>
    <row r="1500" spans="1:9" x14ac:dyDescent="0.25">
      <c r="A1500">
        <v>1499</v>
      </c>
      <c r="D1500">
        <v>162.704531</v>
      </c>
      <c r="E1500">
        <v>8.0494789999999998</v>
      </c>
    </row>
    <row r="1501" spans="1:9" x14ac:dyDescent="0.25">
      <c r="A1501">
        <v>1500</v>
      </c>
      <c r="D1501">
        <v>162.69391999999999</v>
      </c>
      <c r="E1501">
        <v>8.0741709999999998</v>
      </c>
      <c r="F1501">
        <v>158.05237600000001</v>
      </c>
      <c r="G1501">
        <v>10.807804000000001</v>
      </c>
    </row>
    <row r="1502" spans="1:9" x14ac:dyDescent="0.25">
      <c r="A1502">
        <v>1501</v>
      </c>
      <c r="D1502">
        <v>162.672594</v>
      </c>
      <c r="E1502">
        <v>8.0796309999999991</v>
      </c>
      <c r="F1502">
        <v>157.953554</v>
      </c>
      <c r="G1502">
        <v>10.790101</v>
      </c>
    </row>
    <row r="1503" spans="1:9" x14ac:dyDescent="0.25">
      <c r="A1503">
        <v>1502</v>
      </c>
      <c r="D1503">
        <v>162.685348</v>
      </c>
      <c r="E1503">
        <v>8.1277399999999993</v>
      </c>
      <c r="F1503">
        <v>157.96442100000002</v>
      </c>
      <c r="G1503">
        <v>10.794591</v>
      </c>
    </row>
    <row r="1504" spans="1:9" x14ac:dyDescent="0.25">
      <c r="A1504">
        <v>1503</v>
      </c>
      <c r="D1504">
        <v>162.64611500000001</v>
      </c>
      <c r="E1504">
        <v>8.1208519999999993</v>
      </c>
      <c r="F1504">
        <v>157.952381</v>
      </c>
      <c r="G1504">
        <v>10.798978999999999</v>
      </c>
    </row>
    <row r="1505" spans="1:9" x14ac:dyDescent="0.25">
      <c r="A1505">
        <v>1504</v>
      </c>
      <c r="D1505">
        <v>162.69948099999999</v>
      </c>
      <c r="E1505">
        <v>8.1205970000000001</v>
      </c>
      <c r="F1505">
        <v>157.914985</v>
      </c>
      <c r="G1505">
        <v>10.739490999999999</v>
      </c>
      <c r="H1505">
        <v>161.008242</v>
      </c>
      <c r="I1505">
        <v>7.2375319999999999</v>
      </c>
    </row>
    <row r="1506" spans="1:9" x14ac:dyDescent="0.25">
      <c r="A1506">
        <v>1505</v>
      </c>
      <c r="F1506">
        <v>157.934168</v>
      </c>
      <c r="G1506">
        <v>10.720359999999999</v>
      </c>
      <c r="H1506">
        <v>161.01517999999999</v>
      </c>
      <c r="I1506">
        <v>7.2631430000000003</v>
      </c>
    </row>
    <row r="1507" spans="1:9" x14ac:dyDescent="0.25">
      <c r="A1507">
        <v>1506</v>
      </c>
      <c r="F1507">
        <v>157.90891300000001</v>
      </c>
      <c r="G1507">
        <v>10.752706</v>
      </c>
      <c r="H1507">
        <v>161.02007800000001</v>
      </c>
      <c r="I1507">
        <v>7.2129409999999998</v>
      </c>
    </row>
    <row r="1508" spans="1:9" x14ac:dyDescent="0.25">
      <c r="A1508">
        <v>1507</v>
      </c>
      <c r="F1508">
        <v>157.74978900000002</v>
      </c>
      <c r="G1508">
        <v>10.754287</v>
      </c>
      <c r="H1508">
        <v>160.957785</v>
      </c>
      <c r="I1508">
        <v>7.1602399999999999</v>
      </c>
    </row>
    <row r="1509" spans="1:9" x14ac:dyDescent="0.25">
      <c r="A1509">
        <v>1508</v>
      </c>
      <c r="F1509">
        <v>158.05237600000001</v>
      </c>
      <c r="G1509">
        <v>10.807804000000001</v>
      </c>
      <c r="H1509">
        <v>160.940899</v>
      </c>
      <c r="I1509">
        <v>7.1566169999999998</v>
      </c>
    </row>
    <row r="1510" spans="1:9" x14ac:dyDescent="0.25">
      <c r="A1510">
        <v>1509</v>
      </c>
      <c r="F1510">
        <v>158.05237600000001</v>
      </c>
      <c r="G1510">
        <v>10.807804000000001</v>
      </c>
      <c r="H1510">
        <v>160.90865600000001</v>
      </c>
      <c r="I1510">
        <v>7.1847789999999998</v>
      </c>
    </row>
    <row r="1511" spans="1:9" x14ac:dyDescent="0.25">
      <c r="A1511">
        <v>1510</v>
      </c>
      <c r="H1511">
        <v>160.87258600000001</v>
      </c>
      <c r="I1511">
        <v>7.2431939999999999</v>
      </c>
    </row>
    <row r="1512" spans="1:9" x14ac:dyDescent="0.25">
      <c r="A1512">
        <v>1511</v>
      </c>
      <c r="H1512">
        <v>160.759377</v>
      </c>
      <c r="I1512">
        <v>7.2141650000000004</v>
      </c>
    </row>
    <row r="1513" spans="1:9" x14ac:dyDescent="0.25">
      <c r="A1513">
        <v>1512</v>
      </c>
      <c r="H1513">
        <v>161.008242</v>
      </c>
      <c r="I1513">
        <v>7.2375319999999999</v>
      </c>
    </row>
    <row r="1514" spans="1:9" x14ac:dyDescent="0.25">
      <c r="A1514">
        <v>1513</v>
      </c>
      <c r="B1514">
        <v>180.09541000000002</v>
      </c>
      <c r="C1514">
        <v>9.5783269999999998</v>
      </c>
    </row>
    <row r="1515" spans="1:9" x14ac:dyDescent="0.25">
      <c r="A1515">
        <v>1514</v>
      </c>
      <c r="B1515">
        <v>180.07209699999999</v>
      </c>
      <c r="C1515">
        <v>9.6018980000000003</v>
      </c>
    </row>
    <row r="1516" spans="1:9" x14ac:dyDescent="0.25">
      <c r="A1516">
        <v>1515</v>
      </c>
      <c r="B1516">
        <v>180.072655</v>
      </c>
      <c r="C1516">
        <v>9.6294470000000008</v>
      </c>
    </row>
    <row r="1517" spans="1:9" x14ac:dyDescent="0.25">
      <c r="A1517">
        <v>1516</v>
      </c>
      <c r="B1517">
        <v>180.09286</v>
      </c>
      <c r="C1517">
        <v>9.6576599999999999</v>
      </c>
    </row>
    <row r="1518" spans="1:9" x14ac:dyDescent="0.25">
      <c r="A1518">
        <v>1517</v>
      </c>
      <c r="B1518">
        <v>180.087199</v>
      </c>
      <c r="C1518">
        <v>9.6353150000000003</v>
      </c>
    </row>
    <row r="1519" spans="1:9" x14ac:dyDescent="0.25">
      <c r="A1519">
        <v>1518</v>
      </c>
      <c r="B1519">
        <v>180.08745300000001</v>
      </c>
      <c r="C1519">
        <v>9.6348050000000001</v>
      </c>
    </row>
    <row r="1520" spans="1:9" x14ac:dyDescent="0.25">
      <c r="A1520">
        <v>1519</v>
      </c>
      <c r="B1520">
        <v>180.10673800000001</v>
      </c>
      <c r="C1520">
        <v>9.6387330000000002</v>
      </c>
    </row>
    <row r="1521" spans="1:9" x14ac:dyDescent="0.25">
      <c r="A1521">
        <v>1520</v>
      </c>
      <c r="B1521">
        <v>180.165356</v>
      </c>
      <c r="C1521">
        <v>9.638223</v>
      </c>
      <c r="D1521">
        <v>186.97627499999999</v>
      </c>
      <c r="E1521">
        <v>7.6658249999999999</v>
      </c>
    </row>
    <row r="1522" spans="1:9" x14ac:dyDescent="0.25">
      <c r="A1522">
        <v>1521</v>
      </c>
      <c r="B1522">
        <v>180.09541000000002</v>
      </c>
      <c r="C1522">
        <v>9.5783269999999998</v>
      </c>
      <c r="D1522">
        <v>186.99566200000001</v>
      </c>
      <c r="E1522">
        <v>7.6634270000000004</v>
      </c>
    </row>
    <row r="1523" spans="1:9" x14ac:dyDescent="0.25">
      <c r="A1523">
        <v>1522</v>
      </c>
      <c r="B1523">
        <v>180.09541000000002</v>
      </c>
      <c r="C1523">
        <v>9.5783269999999998</v>
      </c>
      <c r="D1523">
        <v>187.026477</v>
      </c>
      <c r="E1523">
        <v>7.66256</v>
      </c>
    </row>
    <row r="1524" spans="1:9" x14ac:dyDescent="0.25">
      <c r="A1524">
        <v>1523</v>
      </c>
      <c r="D1524">
        <v>187.078925</v>
      </c>
      <c r="E1524">
        <v>7.717047</v>
      </c>
    </row>
    <row r="1525" spans="1:9" x14ac:dyDescent="0.25">
      <c r="A1525">
        <v>1524</v>
      </c>
      <c r="D1525">
        <v>187.096476</v>
      </c>
      <c r="E1525">
        <v>7.7199030000000004</v>
      </c>
    </row>
    <row r="1526" spans="1:9" x14ac:dyDescent="0.25">
      <c r="A1526">
        <v>1525</v>
      </c>
      <c r="D1526">
        <v>187.054847</v>
      </c>
      <c r="E1526">
        <v>7.6827629999999996</v>
      </c>
      <c r="F1526">
        <v>183.60502500000001</v>
      </c>
      <c r="G1526">
        <v>10.990550000000001</v>
      </c>
    </row>
    <row r="1527" spans="1:9" x14ac:dyDescent="0.25">
      <c r="A1527">
        <v>1526</v>
      </c>
      <c r="D1527">
        <v>187.02260100000001</v>
      </c>
      <c r="E1527">
        <v>7.6844970000000004</v>
      </c>
      <c r="F1527">
        <v>183.54181199999999</v>
      </c>
      <c r="G1527">
        <v>10.991417</v>
      </c>
    </row>
    <row r="1528" spans="1:9" x14ac:dyDescent="0.25">
      <c r="A1528">
        <v>1527</v>
      </c>
      <c r="D1528">
        <v>186.97627499999999</v>
      </c>
      <c r="E1528">
        <v>7.6658249999999999</v>
      </c>
      <c r="F1528">
        <v>183.48656</v>
      </c>
      <c r="G1528">
        <v>11.001162000000001</v>
      </c>
      <c r="H1528">
        <v>186.11662899999999</v>
      </c>
      <c r="I1528">
        <v>6.415635</v>
      </c>
    </row>
    <row r="1529" spans="1:9" x14ac:dyDescent="0.25">
      <c r="A1529">
        <v>1528</v>
      </c>
      <c r="F1529">
        <v>183.46707000000001</v>
      </c>
      <c r="G1529">
        <v>11.052077000000001</v>
      </c>
      <c r="H1529">
        <v>186.07433600000002</v>
      </c>
      <c r="I1529">
        <v>6.4326749999999997</v>
      </c>
    </row>
    <row r="1530" spans="1:9" x14ac:dyDescent="0.25">
      <c r="A1530">
        <v>1529</v>
      </c>
      <c r="F1530">
        <v>183.49589800000001</v>
      </c>
      <c r="G1530">
        <v>11.085086</v>
      </c>
      <c r="H1530">
        <v>186.118819</v>
      </c>
      <c r="I1530">
        <v>6.4299200000000001</v>
      </c>
    </row>
    <row r="1531" spans="1:9" x14ac:dyDescent="0.25">
      <c r="A1531">
        <v>1530</v>
      </c>
      <c r="F1531">
        <v>183.51380399999999</v>
      </c>
      <c r="G1531">
        <v>11.019783</v>
      </c>
      <c r="H1531">
        <v>186.07234500000001</v>
      </c>
      <c r="I1531">
        <v>6.4662449999999998</v>
      </c>
    </row>
    <row r="1532" spans="1:9" x14ac:dyDescent="0.25">
      <c r="A1532">
        <v>1531</v>
      </c>
      <c r="F1532">
        <v>183.493651</v>
      </c>
      <c r="G1532">
        <v>11.010446999999999</v>
      </c>
      <c r="H1532">
        <v>186.07045600000001</v>
      </c>
      <c r="I1532">
        <v>6.4513480000000003</v>
      </c>
    </row>
    <row r="1533" spans="1:9" x14ac:dyDescent="0.25">
      <c r="A1533">
        <v>1532</v>
      </c>
      <c r="F1533">
        <v>183.49038999999999</v>
      </c>
      <c r="G1533">
        <v>11.005856</v>
      </c>
      <c r="H1533">
        <v>186.170501</v>
      </c>
      <c r="I1533">
        <v>6.466653</v>
      </c>
    </row>
    <row r="1534" spans="1:9" x14ac:dyDescent="0.25">
      <c r="A1534">
        <v>1533</v>
      </c>
      <c r="F1534">
        <v>183.60145499999999</v>
      </c>
      <c r="G1534">
        <v>10.997335</v>
      </c>
      <c r="H1534">
        <v>186.07913100000002</v>
      </c>
      <c r="I1534">
        <v>6.4469089999999998</v>
      </c>
    </row>
    <row r="1535" spans="1:9" x14ac:dyDescent="0.25">
      <c r="A1535">
        <v>1534</v>
      </c>
      <c r="F1535">
        <v>183.60145499999999</v>
      </c>
      <c r="G1535">
        <v>10.997335</v>
      </c>
      <c r="H1535">
        <v>186.13621800000001</v>
      </c>
      <c r="I1535">
        <v>6.4548680000000003</v>
      </c>
    </row>
    <row r="1536" spans="1:9" x14ac:dyDescent="0.25">
      <c r="A1536">
        <v>1535</v>
      </c>
      <c r="H1536">
        <v>186.11662899999999</v>
      </c>
      <c r="I1536">
        <v>6.415635</v>
      </c>
    </row>
    <row r="1537" spans="1:9" x14ac:dyDescent="0.25">
      <c r="A1537">
        <v>1536</v>
      </c>
      <c r="B1537">
        <v>206.01334600000001</v>
      </c>
      <c r="C1537">
        <v>9.0024390000000007</v>
      </c>
    </row>
    <row r="1538" spans="1:9" x14ac:dyDescent="0.25">
      <c r="A1538">
        <v>1537</v>
      </c>
      <c r="B1538">
        <v>206.01069100000001</v>
      </c>
      <c r="C1538">
        <v>9.0141740000000006</v>
      </c>
    </row>
    <row r="1539" spans="1:9" x14ac:dyDescent="0.25">
      <c r="A1539">
        <v>1538</v>
      </c>
      <c r="B1539">
        <v>206.032172</v>
      </c>
      <c r="C1539">
        <v>9.0197850000000006</v>
      </c>
    </row>
    <row r="1540" spans="1:9" x14ac:dyDescent="0.25">
      <c r="A1540">
        <v>1539</v>
      </c>
      <c r="B1540">
        <v>205.98875700000002</v>
      </c>
      <c r="C1540">
        <v>9.0137140000000002</v>
      </c>
    </row>
    <row r="1541" spans="1:9" x14ac:dyDescent="0.25">
      <c r="A1541">
        <v>1540</v>
      </c>
      <c r="B1541">
        <v>205.99487999999999</v>
      </c>
      <c r="C1541">
        <v>9.0244789999999995</v>
      </c>
    </row>
    <row r="1542" spans="1:9" x14ac:dyDescent="0.25">
      <c r="A1542">
        <v>1541</v>
      </c>
      <c r="B1542">
        <v>205.96635700000002</v>
      </c>
      <c r="C1542">
        <v>9.0190719999999995</v>
      </c>
    </row>
    <row r="1543" spans="1:9" x14ac:dyDescent="0.25">
      <c r="A1543">
        <v>1542</v>
      </c>
      <c r="B1543">
        <v>206.00252800000001</v>
      </c>
      <c r="C1543">
        <v>9.0461620000000007</v>
      </c>
    </row>
    <row r="1544" spans="1:9" x14ac:dyDescent="0.25">
      <c r="A1544">
        <v>1543</v>
      </c>
      <c r="B1544">
        <v>206.02380600000001</v>
      </c>
      <c r="C1544">
        <v>9.0868739999999999</v>
      </c>
      <c r="D1544">
        <v>213.85102000000001</v>
      </c>
      <c r="E1544">
        <v>7.3011730000000004</v>
      </c>
    </row>
    <row r="1545" spans="1:9" x14ac:dyDescent="0.25">
      <c r="A1545">
        <v>1544</v>
      </c>
      <c r="B1545">
        <v>206.01334600000001</v>
      </c>
      <c r="C1545">
        <v>9.0024390000000007</v>
      </c>
      <c r="D1545">
        <v>213.84928600000001</v>
      </c>
      <c r="E1545">
        <v>7.2981119999999997</v>
      </c>
    </row>
    <row r="1546" spans="1:9" x14ac:dyDescent="0.25">
      <c r="A1546">
        <v>1545</v>
      </c>
      <c r="D1546">
        <v>213.912092</v>
      </c>
      <c r="E1546">
        <v>7.3247450000000001</v>
      </c>
    </row>
    <row r="1547" spans="1:9" x14ac:dyDescent="0.25">
      <c r="A1547">
        <v>1546</v>
      </c>
      <c r="D1547">
        <v>213.84265300000001</v>
      </c>
      <c r="E1547">
        <v>7.3165310000000003</v>
      </c>
    </row>
    <row r="1548" spans="1:9" x14ac:dyDescent="0.25">
      <c r="A1548">
        <v>1547</v>
      </c>
      <c r="D1548">
        <v>213.820357</v>
      </c>
      <c r="E1548">
        <v>7.2719899999999997</v>
      </c>
    </row>
    <row r="1549" spans="1:9" x14ac:dyDescent="0.25">
      <c r="A1549">
        <v>1548</v>
      </c>
      <c r="D1549">
        <v>213.83280600000001</v>
      </c>
      <c r="E1549">
        <v>7.3566330000000004</v>
      </c>
      <c r="F1549">
        <v>209.69499500000001</v>
      </c>
      <c r="G1549">
        <v>10.542512</v>
      </c>
    </row>
    <row r="1550" spans="1:9" x14ac:dyDescent="0.25">
      <c r="A1550">
        <v>1549</v>
      </c>
      <c r="D1550">
        <v>213.68295900000001</v>
      </c>
      <c r="E1550">
        <v>7.2477039999999997</v>
      </c>
      <c r="F1550">
        <v>209.726519</v>
      </c>
      <c r="G1550">
        <v>10.561031</v>
      </c>
    </row>
    <row r="1551" spans="1:9" x14ac:dyDescent="0.25">
      <c r="A1551">
        <v>1550</v>
      </c>
      <c r="D1551">
        <v>213.65081599999999</v>
      </c>
      <c r="E1551">
        <v>7.1799489999999997</v>
      </c>
      <c r="F1551">
        <v>209.763453</v>
      </c>
      <c r="G1551">
        <v>10.556797</v>
      </c>
      <c r="H1551">
        <v>213.12275500000001</v>
      </c>
      <c r="I1551">
        <v>6.3684180000000001</v>
      </c>
    </row>
    <row r="1552" spans="1:9" x14ac:dyDescent="0.25">
      <c r="A1552">
        <v>1551</v>
      </c>
      <c r="F1552">
        <v>209.71887100000001</v>
      </c>
      <c r="G1552">
        <v>10.563276</v>
      </c>
      <c r="H1552">
        <v>213.06770399999999</v>
      </c>
      <c r="I1552">
        <v>6.340204</v>
      </c>
    </row>
    <row r="1553" spans="1:9" x14ac:dyDescent="0.25">
      <c r="A1553">
        <v>1552</v>
      </c>
      <c r="F1553">
        <v>209.731112</v>
      </c>
      <c r="G1553">
        <v>10.611641000000001</v>
      </c>
      <c r="H1553">
        <v>213.07158100000001</v>
      </c>
      <c r="I1553">
        <v>6.3168870000000004</v>
      </c>
    </row>
    <row r="1554" spans="1:9" x14ac:dyDescent="0.25">
      <c r="A1554">
        <v>1553</v>
      </c>
      <c r="F1554">
        <v>209.70188000000002</v>
      </c>
      <c r="G1554">
        <v>10.568275999999999</v>
      </c>
      <c r="H1554">
        <v>213.09525500000001</v>
      </c>
      <c r="I1554">
        <v>6.3087239999999998</v>
      </c>
    </row>
    <row r="1555" spans="1:9" x14ac:dyDescent="0.25">
      <c r="A1555">
        <v>1554</v>
      </c>
      <c r="F1555">
        <v>209.795447</v>
      </c>
      <c r="G1555">
        <v>10.525472000000001</v>
      </c>
      <c r="H1555">
        <v>213.09933699999999</v>
      </c>
      <c r="I1555">
        <v>6.3208669999999998</v>
      </c>
    </row>
    <row r="1556" spans="1:9" x14ac:dyDescent="0.25">
      <c r="A1556">
        <v>1555</v>
      </c>
      <c r="F1556">
        <v>209.79539800000001</v>
      </c>
      <c r="G1556">
        <v>10.525880000000001</v>
      </c>
      <c r="H1556">
        <v>213.10699</v>
      </c>
      <c r="I1556">
        <v>6.324541</v>
      </c>
    </row>
    <row r="1557" spans="1:9" x14ac:dyDescent="0.25">
      <c r="A1557">
        <v>1556</v>
      </c>
      <c r="F1557">
        <v>209.710757</v>
      </c>
      <c r="G1557">
        <v>10.548736999999999</v>
      </c>
      <c r="H1557">
        <v>213.09530599999999</v>
      </c>
      <c r="I1557">
        <v>6.3115309999999996</v>
      </c>
    </row>
    <row r="1558" spans="1:9" x14ac:dyDescent="0.25">
      <c r="A1558">
        <v>1557</v>
      </c>
      <c r="B1558">
        <v>228.07270499999998</v>
      </c>
      <c r="C1558">
        <v>8.6034179999999996</v>
      </c>
      <c r="H1558">
        <v>213.117041</v>
      </c>
      <c r="I1558">
        <v>6.3363269999999998</v>
      </c>
    </row>
    <row r="1559" spans="1:9" x14ac:dyDescent="0.25">
      <c r="A1559">
        <v>1558</v>
      </c>
      <c r="B1559">
        <v>228.08678499999999</v>
      </c>
      <c r="C1559">
        <v>8.5330100000000009</v>
      </c>
      <c r="H1559">
        <v>213.19974500000001</v>
      </c>
      <c r="I1559">
        <v>6.3973469999999999</v>
      </c>
    </row>
    <row r="1560" spans="1:9" x14ac:dyDescent="0.25">
      <c r="A1560">
        <v>1559</v>
      </c>
      <c r="B1560">
        <v>228.06280599999999</v>
      </c>
      <c r="C1560">
        <v>8.5448470000000007</v>
      </c>
    </row>
    <row r="1561" spans="1:9" x14ac:dyDescent="0.25">
      <c r="A1561">
        <v>1560</v>
      </c>
      <c r="B1561">
        <v>228.08938900000001</v>
      </c>
      <c r="C1561">
        <v>8.5316320000000001</v>
      </c>
    </row>
    <row r="1562" spans="1:9" x14ac:dyDescent="0.25">
      <c r="A1562">
        <v>1561</v>
      </c>
      <c r="B1562">
        <v>228.080613</v>
      </c>
      <c r="C1562">
        <v>8.5385709999999992</v>
      </c>
    </row>
    <row r="1563" spans="1:9" x14ac:dyDescent="0.25">
      <c r="A1563">
        <v>1562</v>
      </c>
      <c r="B1563">
        <v>228.068061</v>
      </c>
      <c r="C1563">
        <v>8.5512750000000004</v>
      </c>
    </row>
    <row r="1564" spans="1:9" x14ac:dyDescent="0.25">
      <c r="A1564">
        <v>1563</v>
      </c>
      <c r="B1564">
        <v>228.07387599999998</v>
      </c>
      <c r="C1564">
        <v>8.5274490000000007</v>
      </c>
    </row>
    <row r="1565" spans="1:9" x14ac:dyDescent="0.25">
      <c r="A1565">
        <v>1564</v>
      </c>
      <c r="B1565">
        <v>228.09045900000001</v>
      </c>
      <c r="C1565">
        <v>8.5392349999999997</v>
      </c>
    </row>
    <row r="1566" spans="1:9" x14ac:dyDescent="0.25">
      <c r="A1566">
        <v>1565</v>
      </c>
      <c r="B1566">
        <v>228.083674</v>
      </c>
      <c r="C1566">
        <v>8.5383669999999992</v>
      </c>
      <c r="D1566">
        <v>236.35091800000001</v>
      </c>
      <c r="E1566">
        <v>6.4596939999999998</v>
      </c>
    </row>
    <row r="1567" spans="1:9" x14ac:dyDescent="0.25">
      <c r="A1567">
        <v>1566</v>
      </c>
      <c r="B1567">
        <v>228.084948</v>
      </c>
      <c r="C1567">
        <v>8.5981640000000006</v>
      </c>
      <c r="D1567">
        <v>236.31571500000001</v>
      </c>
      <c r="E1567">
        <v>6.4599489999999999</v>
      </c>
    </row>
    <row r="1568" spans="1:9" x14ac:dyDescent="0.25">
      <c r="A1568">
        <v>1567</v>
      </c>
      <c r="D1568">
        <v>236.332448</v>
      </c>
      <c r="E1568">
        <v>6.4474999999999998</v>
      </c>
    </row>
    <row r="1569" spans="1:9" x14ac:dyDescent="0.25">
      <c r="A1569">
        <v>1568</v>
      </c>
      <c r="D1569">
        <v>236.36785800000001</v>
      </c>
      <c r="E1569">
        <v>6.435867</v>
      </c>
    </row>
    <row r="1570" spans="1:9" x14ac:dyDescent="0.25">
      <c r="A1570">
        <v>1569</v>
      </c>
      <c r="D1570">
        <v>236.34402900000001</v>
      </c>
      <c r="E1570">
        <v>6.4179589999999997</v>
      </c>
    </row>
    <row r="1571" spans="1:9" x14ac:dyDescent="0.25">
      <c r="A1571">
        <v>1570</v>
      </c>
      <c r="D1571">
        <v>236.326787</v>
      </c>
      <c r="E1571">
        <v>6.446326</v>
      </c>
      <c r="F1571">
        <v>232.246836</v>
      </c>
      <c r="G1571">
        <v>10.151835999999999</v>
      </c>
    </row>
    <row r="1572" spans="1:9" x14ac:dyDescent="0.25">
      <c r="A1572">
        <v>1571</v>
      </c>
      <c r="D1572">
        <v>236.36826400000001</v>
      </c>
      <c r="E1572">
        <v>6.4572450000000003</v>
      </c>
      <c r="F1572">
        <v>232.26107099999999</v>
      </c>
      <c r="G1572">
        <v>10.197092</v>
      </c>
    </row>
    <row r="1573" spans="1:9" x14ac:dyDescent="0.25">
      <c r="A1573">
        <v>1572</v>
      </c>
      <c r="D1573">
        <v>236.368315</v>
      </c>
      <c r="E1573">
        <v>6.4570920000000003</v>
      </c>
      <c r="F1573">
        <v>232.28617399999999</v>
      </c>
      <c r="G1573">
        <v>10.168673999999999</v>
      </c>
    </row>
    <row r="1574" spans="1:9" x14ac:dyDescent="0.25">
      <c r="A1574">
        <v>1573</v>
      </c>
      <c r="D1574">
        <v>236.26847000000001</v>
      </c>
      <c r="E1574">
        <v>6.2767350000000004</v>
      </c>
      <c r="F1574">
        <v>232.244235</v>
      </c>
      <c r="G1574">
        <v>10.190051</v>
      </c>
    </row>
    <row r="1575" spans="1:9" x14ac:dyDescent="0.25">
      <c r="A1575">
        <v>1574</v>
      </c>
      <c r="D1575">
        <v>236.35091800000001</v>
      </c>
      <c r="E1575">
        <v>6.4596939999999998</v>
      </c>
      <c r="F1575">
        <v>232.260153</v>
      </c>
      <c r="G1575">
        <v>10.200255</v>
      </c>
    </row>
    <row r="1576" spans="1:9" x14ac:dyDescent="0.25">
      <c r="A1576">
        <v>1575</v>
      </c>
      <c r="F1576">
        <v>232.25204199999999</v>
      </c>
      <c r="G1576">
        <v>10.196683</v>
      </c>
      <c r="H1576">
        <v>236.16550899999999</v>
      </c>
      <c r="I1576">
        <v>5.7900510000000001</v>
      </c>
    </row>
    <row r="1577" spans="1:9" x14ac:dyDescent="0.25">
      <c r="A1577">
        <v>1576</v>
      </c>
      <c r="F1577">
        <v>232.27969400000001</v>
      </c>
      <c r="G1577">
        <v>10.225968999999999</v>
      </c>
      <c r="H1577">
        <v>236.22260199999999</v>
      </c>
      <c r="I1577">
        <v>5.8129080000000002</v>
      </c>
    </row>
    <row r="1578" spans="1:9" x14ac:dyDescent="0.25">
      <c r="A1578">
        <v>1577</v>
      </c>
      <c r="F1578">
        <v>232.29010099999999</v>
      </c>
      <c r="G1578">
        <v>10.207193999999999</v>
      </c>
      <c r="H1578">
        <v>236.24954099999999</v>
      </c>
      <c r="I1578">
        <v>5.789949</v>
      </c>
    </row>
    <row r="1579" spans="1:9" x14ac:dyDescent="0.25">
      <c r="A1579">
        <v>1578</v>
      </c>
      <c r="B1579">
        <v>251.46076499999998</v>
      </c>
      <c r="C1579">
        <v>7.5378579999999999</v>
      </c>
      <c r="F1579">
        <v>232.246836</v>
      </c>
      <c r="G1579">
        <v>10.151835999999999</v>
      </c>
      <c r="H1579">
        <v>236.250867</v>
      </c>
      <c r="I1579">
        <v>5.7786229999999996</v>
      </c>
    </row>
    <row r="1580" spans="1:9" x14ac:dyDescent="0.25">
      <c r="A1580">
        <v>1579</v>
      </c>
      <c r="B1580">
        <v>251.46076499999998</v>
      </c>
      <c r="C1580">
        <v>7.5378579999999999</v>
      </c>
      <c r="F1580">
        <v>232.246836</v>
      </c>
      <c r="G1580">
        <v>10.151835999999999</v>
      </c>
      <c r="H1580">
        <v>236.24173400000001</v>
      </c>
      <c r="I1580">
        <v>5.777755</v>
      </c>
    </row>
    <row r="1581" spans="1:9" x14ac:dyDescent="0.25">
      <c r="A1581">
        <v>1580</v>
      </c>
      <c r="B1581">
        <v>251.49402900000001</v>
      </c>
      <c r="C1581">
        <v>7.5147950000000003</v>
      </c>
      <c r="F1581">
        <v>232.246836</v>
      </c>
      <c r="G1581">
        <v>10.151835999999999</v>
      </c>
      <c r="H1581">
        <v>236.24295899999998</v>
      </c>
      <c r="I1581">
        <v>5.796888</v>
      </c>
    </row>
    <row r="1582" spans="1:9" x14ac:dyDescent="0.25">
      <c r="A1582">
        <v>1581</v>
      </c>
      <c r="B1582">
        <v>251.47433699999999</v>
      </c>
      <c r="C1582">
        <v>7.5248980000000003</v>
      </c>
      <c r="H1582">
        <v>236.286734</v>
      </c>
      <c r="I1582">
        <v>5.7386220000000003</v>
      </c>
    </row>
    <row r="1583" spans="1:9" x14ac:dyDescent="0.25">
      <c r="A1583">
        <v>1582</v>
      </c>
      <c r="B1583">
        <v>251.48010099999999</v>
      </c>
      <c r="C1583">
        <v>7.51403</v>
      </c>
      <c r="H1583">
        <v>236.28923499999999</v>
      </c>
      <c r="I1583">
        <v>5.7473470000000004</v>
      </c>
    </row>
    <row r="1584" spans="1:9" x14ac:dyDescent="0.25">
      <c r="A1584">
        <v>1583</v>
      </c>
      <c r="B1584">
        <v>251.46984699999999</v>
      </c>
      <c r="C1584">
        <v>7.5268870000000003</v>
      </c>
      <c r="H1584">
        <v>236.289489</v>
      </c>
      <c r="I1584">
        <v>5.7833670000000001</v>
      </c>
    </row>
    <row r="1585" spans="1:9" x14ac:dyDescent="0.25">
      <c r="A1585">
        <v>1584</v>
      </c>
      <c r="B1585">
        <v>251.469336</v>
      </c>
      <c r="C1585">
        <v>7.5250000000000004</v>
      </c>
      <c r="H1585">
        <v>236.33903000000001</v>
      </c>
      <c r="I1585">
        <v>5.7964799999999999</v>
      </c>
    </row>
    <row r="1586" spans="1:9" x14ac:dyDescent="0.25">
      <c r="A1586">
        <v>1585</v>
      </c>
      <c r="B1586">
        <v>251.47005300000001</v>
      </c>
      <c r="C1586">
        <v>7.5214800000000004</v>
      </c>
      <c r="H1586">
        <v>236.23520300000001</v>
      </c>
      <c r="I1586">
        <v>5.8216840000000003</v>
      </c>
    </row>
    <row r="1587" spans="1:9" x14ac:dyDescent="0.25">
      <c r="A1587">
        <v>1586</v>
      </c>
      <c r="B1587">
        <v>251.45775499999999</v>
      </c>
      <c r="C1587">
        <v>7.5170409999999999</v>
      </c>
    </row>
    <row r="1588" spans="1:9" x14ac:dyDescent="0.25">
      <c r="A1588">
        <v>1587</v>
      </c>
      <c r="B1588">
        <v>251.44974400000001</v>
      </c>
      <c r="C1588">
        <v>7.5337759999999996</v>
      </c>
    </row>
    <row r="1589" spans="1:9" x14ac:dyDescent="0.25">
      <c r="A1589">
        <v>1588</v>
      </c>
      <c r="B1589">
        <v>251.493876</v>
      </c>
      <c r="C1589">
        <v>7.5295920000000001</v>
      </c>
    </row>
    <row r="1590" spans="1:9" x14ac:dyDescent="0.25">
      <c r="A1590">
        <v>1589</v>
      </c>
      <c r="B1590">
        <v>251.50198999999998</v>
      </c>
      <c r="C1590">
        <v>7.5249490000000003</v>
      </c>
      <c r="D1590">
        <v>260.47867100000002</v>
      </c>
      <c r="E1590">
        <v>5.6483160000000003</v>
      </c>
    </row>
    <row r="1591" spans="1:9" x14ac:dyDescent="0.25">
      <c r="A1591">
        <v>1590</v>
      </c>
      <c r="B1591">
        <v>251.538264</v>
      </c>
      <c r="C1591">
        <v>7.5395919999999998</v>
      </c>
      <c r="D1591">
        <v>260.48632700000002</v>
      </c>
      <c r="E1591">
        <v>5.6403569999999998</v>
      </c>
    </row>
    <row r="1592" spans="1:9" x14ac:dyDescent="0.25">
      <c r="A1592">
        <v>1591</v>
      </c>
      <c r="B1592">
        <v>251.46076499999998</v>
      </c>
      <c r="C1592">
        <v>7.5378579999999999</v>
      </c>
      <c r="D1592">
        <v>260.52097199999997</v>
      </c>
      <c r="E1592">
        <v>5.6385709999999998</v>
      </c>
    </row>
    <row r="1593" spans="1:9" x14ac:dyDescent="0.25">
      <c r="A1593">
        <v>1592</v>
      </c>
      <c r="D1593">
        <v>260.53142800000001</v>
      </c>
      <c r="E1593">
        <v>5.6408670000000001</v>
      </c>
    </row>
    <row r="1594" spans="1:9" x14ac:dyDescent="0.25">
      <c r="A1594">
        <v>1593</v>
      </c>
      <c r="D1594">
        <v>260.53535699999998</v>
      </c>
      <c r="E1594">
        <v>5.6127039999999999</v>
      </c>
    </row>
    <row r="1595" spans="1:9" x14ac:dyDescent="0.25">
      <c r="A1595">
        <v>1594</v>
      </c>
      <c r="D1595">
        <v>260.468009</v>
      </c>
      <c r="E1595">
        <v>5.5804080000000003</v>
      </c>
      <c r="F1595">
        <v>253.76933500000001</v>
      </c>
      <c r="G1595">
        <v>9.2340309999999999</v>
      </c>
    </row>
    <row r="1596" spans="1:9" x14ac:dyDescent="0.25">
      <c r="A1596">
        <v>1595</v>
      </c>
      <c r="D1596">
        <v>260.43704100000002</v>
      </c>
      <c r="E1596">
        <v>5.5759179999999997</v>
      </c>
      <c r="F1596">
        <v>253.768519</v>
      </c>
      <c r="G1596">
        <v>9.2562750000000005</v>
      </c>
    </row>
    <row r="1597" spans="1:9" x14ac:dyDescent="0.25">
      <c r="A1597">
        <v>1596</v>
      </c>
      <c r="D1597">
        <v>260.463774</v>
      </c>
      <c r="E1597">
        <v>5.5918359999999998</v>
      </c>
      <c r="F1597">
        <v>253.73260399999998</v>
      </c>
      <c r="G1597">
        <v>9.2424490000000006</v>
      </c>
    </row>
    <row r="1598" spans="1:9" x14ac:dyDescent="0.25">
      <c r="A1598">
        <v>1597</v>
      </c>
      <c r="D1598">
        <v>260.48285900000002</v>
      </c>
      <c r="E1598">
        <v>5.5792859999999997</v>
      </c>
      <c r="F1598">
        <v>253.77586600000001</v>
      </c>
      <c r="G1598">
        <v>9.244847</v>
      </c>
    </row>
    <row r="1599" spans="1:9" x14ac:dyDescent="0.25">
      <c r="A1599">
        <v>1598</v>
      </c>
      <c r="D1599">
        <v>260.52861999999999</v>
      </c>
      <c r="E1599">
        <v>5.5727039999999999</v>
      </c>
      <c r="F1599">
        <v>253.76826399999999</v>
      </c>
      <c r="G1599">
        <v>9.2363780000000002</v>
      </c>
    </row>
    <row r="1600" spans="1:9" x14ac:dyDescent="0.25">
      <c r="A1600">
        <v>1599</v>
      </c>
      <c r="D1600">
        <v>260.50852099999997</v>
      </c>
      <c r="E1600">
        <v>5.5881119999999997</v>
      </c>
      <c r="F1600">
        <v>253.79459299999999</v>
      </c>
      <c r="G1600">
        <v>9.25352</v>
      </c>
    </row>
    <row r="1601" spans="1:11" x14ac:dyDescent="0.25">
      <c r="A1601">
        <v>1600</v>
      </c>
      <c r="D1601">
        <v>260.50208900000001</v>
      </c>
      <c r="E1601">
        <v>5.5736220000000003</v>
      </c>
      <c r="F1601">
        <v>253.797347</v>
      </c>
      <c r="G1601">
        <v>9.2744890000000009</v>
      </c>
    </row>
    <row r="1602" spans="1:11" x14ac:dyDescent="0.25">
      <c r="A1602">
        <v>1601</v>
      </c>
      <c r="D1602">
        <v>260.52902899999998</v>
      </c>
      <c r="E1602">
        <v>5.5064289999999998</v>
      </c>
      <c r="F1602">
        <v>253.78678400000001</v>
      </c>
      <c r="G1602">
        <v>9.2853060000000003</v>
      </c>
    </row>
    <row r="1603" spans="1:11" x14ac:dyDescent="0.25">
      <c r="A1603">
        <v>1602</v>
      </c>
      <c r="D1603">
        <v>260.47867100000002</v>
      </c>
      <c r="E1603">
        <v>5.6483160000000003</v>
      </c>
      <c r="F1603">
        <v>253.79086599999999</v>
      </c>
      <c r="G1603">
        <v>9.2730610000000002</v>
      </c>
    </row>
    <row r="1604" spans="1:11" x14ac:dyDescent="0.25">
      <c r="A1604">
        <v>1603</v>
      </c>
      <c r="B1604">
        <v>269.59836799999999</v>
      </c>
      <c r="C1604">
        <v>6.7355099999999997</v>
      </c>
      <c r="F1604">
        <v>253.80704</v>
      </c>
      <c r="G1604">
        <v>9.2168360000000007</v>
      </c>
      <c r="H1604">
        <v>259.96489600000001</v>
      </c>
      <c r="I1604">
        <v>5.0164790000000004</v>
      </c>
    </row>
    <row r="1605" spans="1:11" x14ac:dyDescent="0.25">
      <c r="A1605">
        <v>1604</v>
      </c>
      <c r="B1605">
        <v>269.62295799999998</v>
      </c>
      <c r="C1605">
        <v>6.7742339999999999</v>
      </c>
      <c r="F1605">
        <v>253.76933500000001</v>
      </c>
      <c r="G1605">
        <v>9.2340309999999999</v>
      </c>
      <c r="H1605">
        <v>259.96489600000001</v>
      </c>
      <c r="I1605">
        <v>5.0164790000000004</v>
      </c>
      <c r="J1605">
        <v>236.27775399999999</v>
      </c>
      <c r="K1605">
        <v>13.36403</v>
      </c>
    </row>
    <row r="1606" spans="1:11" x14ac:dyDescent="0.25">
      <c r="A1606">
        <v>1605</v>
      </c>
    </row>
    <row r="1607" spans="1:11" x14ac:dyDescent="0.25">
      <c r="A1607">
        <v>1606</v>
      </c>
    </row>
    <row r="1608" spans="1:11" x14ac:dyDescent="0.25">
      <c r="A1608">
        <v>1607</v>
      </c>
    </row>
    <row r="1609" spans="1:11" x14ac:dyDescent="0.25">
      <c r="A1609">
        <v>1608</v>
      </c>
    </row>
    <row r="1610" spans="1:11" x14ac:dyDescent="0.25">
      <c r="A1610">
        <v>1609</v>
      </c>
    </row>
    <row r="1611" spans="1:11" x14ac:dyDescent="0.25">
      <c r="A1611">
        <v>1610</v>
      </c>
    </row>
    <row r="1612" spans="1:11" x14ac:dyDescent="0.25">
      <c r="A1612">
        <v>1611</v>
      </c>
    </row>
    <row r="1613" spans="1:11" x14ac:dyDescent="0.25">
      <c r="A1613">
        <v>1612</v>
      </c>
    </row>
    <row r="1614" spans="1:11" x14ac:dyDescent="0.25">
      <c r="A1614">
        <v>1613</v>
      </c>
    </row>
    <row r="1615" spans="1:11" x14ac:dyDescent="0.25">
      <c r="A1615">
        <v>1614</v>
      </c>
    </row>
    <row r="1616" spans="1:11" x14ac:dyDescent="0.25">
      <c r="A1616">
        <v>1615</v>
      </c>
    </row>
    <row r="1617" spans="1:1" x14ac:dyDescent="0.25">
      <c r="A1617">
        <v>1616</v>
      </c>
    </row>
    <row r="1618" spans="1:1" x14ac:dyDescent="0.25">
      <c r="A1618">
        <v>1617</v>
      </c>
    </row>
    <row r="1619" spans="1:1" x14ac:dyDescent="0.25">
      <c r="A1619">
        <v>1618</v>
      </c>
    </row>
    <row r="1620" spans="1:1" x14ac:dyDescent="0.25">
      <c r="A1620">
        <v>1619</v>
      </c>
    </row>
    <row r="1621" spans="1:1" x14ac:dyDescent="0.25">
      <c r="A1621">
        <v>1620</v>
      </c>
    </row>
    <row r="1622" spans="1:1" x14ac:dyDescent="0.25">
      <c r="A1622">
        <v>1621</v>
      </c>
    </row>
    <row r="1623" spans="1:1" x14ac:dyDescent="0.25">
      <c r="A1623">
        <v>1622</v>
      </c>
    </row>
    <row r="1624" spans="1:1" x14ac:dyDescent="0.25">
      <c r="A1624">
        <v>1623</v>
      </c>
    </row>
    <row r="1625" spans="1:1" x14ac:dyDescent="0.25">
      <c r="A1625">
        <v>1624</v>
      </c>
    </row>
    <row r="1626" spans="1:1" x14ac:dyDescent="0.25">
      <c r="A1626">
        <v>1625</v>
      </c>
    </row>
    <row r="1627" spans="1:1" x14ac:dyDescent="0.25">
      <c r="A1627">
        <v>1626</v>
      </c>
    </row>
    <row r="1628" spans="1:1" x14ac:dyDescent="0.25">
      <c r="A1628">
        <v>1627</v>
      </c>
    </row>
    <row r="1629" spans="1:1" x14ac:dyDescent="0.25">
      <c r="A1629">
        <v>1628</v>
      </c>
    </row>
    <row r="1630" spans="1:1" x14ac:dyDescent="0.25">
      <c r="A1630">
        <v>1629</v>
      </c>
    </row>
    <row r="1631" spans="1:1" x14ac:dyDescent="0.25">
      <c r="A1631">
        <v>1630</v>
      </c>
    </row>
    <row r="1632" spans="1:1" x14ac:dyDescent="0.25">
      <c r="A1632">
        <v>1631</v>
      </c>
    </row>
    <row r="1633" spans="1:11" x14ac:dyDescent="0.25">
      <c r="A1633">
        <v>1632</v>
      </c>
    </row>
    <row r="1634" spans="1:11" x14ac:dyDescent="0.25">
      <c r="A1634">
        <v>1633</v>
      </c>
    </row>
    <row r="1635" spans="1:11" x14ac:dyDescent="0.25">
      <c r="A1635">
        <v>1634</v>
      </c>
    </row>
    <row r="1636" spans="1:11" x14ac:dyDescent="0.25">
      <c r="A1636">
        <v>1635</v>
      </c>
    </row>
    <row r="1637" spans="1:11" x14ac:dyDescent="0.25">
      <c r="A1637">
        <v>1636</v>
      </c>
    </row>
    <row r="1638" spans="1:11" x14ac:dyDescent="0.25">
      <c r="A1638">
        <v>1637</v>
      </c>
      <c r="J1638">
        <v>236.00892899999999</v>
      </c>
      <c r="K1638">
        <v>13.402449000000001</v>
      </c>
    </row>
    <row r="1639" spans="1:11" x14ac:dyDescent="0.25">
      <c r="A1639">
        <v>1638</v>
      </c>
      <c r="B1639">
        <v>226.81658200000001</v>
      </c>
      <c r="C1639">
        <v>7.4414290000000003</v>
      </c>
      <c r="H1639">
        <v>237.01847000000001</v>
      </c>
      <c r="I1639">
        <v>9.6309190000000005</v>
      </c>
    </row>
    <row r="1640" spans="1:11" x14ac:dyDescent="0.25">
      <c r="A1640">
        <v>1639</v>
      </c>
      <c r="B1640">
        <v>226.73729599999999</v>
      </c>
      <c r="C1640">
        <v>7.4690310000000002</v>
      </c>
      <c r="H1640">
        <v>237.02556100000001</v>
      </c>
      <c r="I1640">
        <v>9.6310710000000004</v>
      </c>
    </row>
    <row r="1641" spans="1:11" x14ac:dyDescent="0.25">
      <c r="A1641">
        <v>1640</v>
      </c>
      <c r="B1641">
        <v>226.75290699999999</v>
      </c>
      <c r="C1641">
        <v>7.4831630000000002</v>
      </c>
      <c r="H1641">
        <v>237.01040699999999</v>
      </c>
      <c r="I1641">
        <v>9.6419379999999997</v>
      </c>
    </row>
    <row r="1642" spans="1:11" x14ac:dyDescent="0.25">
      <c r="A1642">
        <v>1641</v>
      </c>
      <c r="B1642">
        <v>226.80673400000001</v>
      </c>
      <c r="C1642">
        <v>7.4709180000000002</v>
      </c>
      <c r="H1642">
        <v>237.073519</v>
      </c>
      <c r="I1642">
        <v>9.6548470000000002</v>
      </c>
    </row>
    <row r="1643" spans="1:11" x14ac:dyDescent="0.25">
      <c r="A1643">
        <v>1642</v>
      </c>
      <c r="B1643">
        <v>226.77479600000001</v>
      </c>
      <c r="C1643">
        <v>7.5011729999999996</v>
      </c>
      <c r="H1643">
        <v>237.050051</v>
      </c>
      <c r="I1643">
        <v>9.6368369999999999</v>
      </c>
    </row>
    <row r="1644" spans="1:11" x14ac:dyDescent="0.25">
      <c r="A1644">
        <v>1643</v>
      </c>
      <c r="B1644">
        <v>226.77612299999998</v>
      </c>
      <c r="C1644">
        <v>7.4559689999999996</v>
      </c>
      <c r="H1644">
        <v>237.06352100000001</v>
      </c>
      <c r="I1644">
        <v>9.6071939999999998</v>
      </c>
    </row>
    <row r="1645" spans="1:11" x14ac:dyDescent="0.25">
      <c r="A1645">
        <v>1644</v>
      </c>
      <c r="B1645">
        <v>226.754694</v>
      </c>
      <c r="C1645">
        <v>7.5055100000000001</v>
      </c>
      <c r="H1645">
        <v>237.05586700000001</v>
      </c>
      <c r="I1645">
        <v>9.5912749999999996</v>
      </c>
    </row>
    <row r="1646" spans="1:11" x14ac:dyDescent="0.25">
      <c r="A1646">
        <v>1645</v>
      </c>
      <c r="B1646">
        <v>226.74239800000001</v>
      </c>
      <c r="C1646">
        <v>7.5234180000000004</v>
      </c>
      <c r="H1646">
        <v>237.02051</v>
      </c>
      <c r="I1646">
        <v>9.5844900000000006</v>
      </c>
    </row>
    <row r="1647" spans="1:11" x14ac:dyDescent="0.25">
      <c r="A1647">
        <v>1646</v>
      </c>
      <c r="B1647">
        <v>226.706174</v>
      </c>
      <c r="C1647">
        <v>7.5171939999999999</v>
      </c>
      <c r="H1647">
        <v>237.01520199999999</v>
      </c>
      <c r="I1647">
        <v>9.5806640000000005</v>
      </c>
    </row>
    <row r="1648" spans="1:11" x14ac:dyDescent="0.25">
      <c r="A1648">
        <v>1647</v>
      </c>
      <c r="B1648">
        <v>226.73347000000001</v>
      </c>
      <c r="C1648">
        <v>7.4869389999999996</v>
      </c>
      <c r="H1648">
        <v>236.98959199999999</v>
      </c>
      <c r="I1648">
        <v>9.5828059999999997</v>
      </c>
    </row>
    <row r="1649" spans="1:9" x14ac:dyDescent="0.25">
      <c r="A1649">
        <v>1648</v>
      </c>
      <c r="B1649">
        <v>226.74372500000001</v>
      </c>
      <c r="C1649">
        <v>7.4576529999999996</v>
      </c>
      <c r="H1649">
        <v>236.98316299999999</v>
      </c>
      <c r="I1649">
        <v>9.6136730000000004</v>
      </c>
    </row>
    <row r="1650" spans="1:9" x14ac:dyDescent="0.25">
      <c r="A1650">
        <v>1649</v>
      </c>
      <c r="B1650">
        <v>226.712245</v>
      </c>
      <c r="C1650">
        <v>7.5392859999999997</v>
      </c>
      <c r="H1650">
        <v>236.955611</v>
      </c>
      <c r="I1650">
        <v>9.5565300000000004</v>
      </c>
    </row>
    <row r="1651" spans="1:9" x14ac:dyDescent="0.25">
      <c r="A1651">
        <v>1650</v>
      </c>
      <c r="B1651">
        <v>226.81658200000001</v>
      </c>
      <c r="C1651">
        <v>7.4414290000000003</v>
      </c>
      <c r="H1651">
        <v>237.044388</v>
      </c>
      <c r="I1651">
        <v>9.5810200000000005</v>
      </c>
    </row>
    <row r="1652" spans="1:9" x14ac:dyDescent="0.25">
      <c r="A1652">
        <v>1651</v>
      </c>
    </row>
    <row r="1653" spans="1:9" x14ac:dyDescent="0.25">
      <c r="A1653">
        <v>1652</v>
      </c>
      <c r="F1653">
        <v>225.376631</v>
      </c>
      <c r="G1653">
        <v>6.1798979999999997</v>
      </c>
    </row>
    <row r="1654" spans="1:9" x14ac:dyDescent="0.25">
      <c r="A1654">
        <v>1653</v>
      </c>
      <c r="D1654">
        <v>216.78637799999998</v>
      </c>
      <c r="E1654">
        <v>8.3828569999999996</v>
      </c>
      <c r="F1654">
        <v>225.41704100000001</v>
      </c>
      <c r="G1654">
        <v>6.2663770000000003</v>
      </c>
    </row>
    <row r="1655" spans="1:9" x14ac:dyDescent="0.25">
      <c r="A1655">
        <v>1654</v>
      </c>
      <c r="D1655">
        <v>216.80250000000001</v>
      </c>
      <c r="E1655">
        <v>8.3473980000000001</v>
      </c>
      <c r="F1655">
        <v>225.38489799999999</v>
      </c>
      <c r="G1655">
        <v>6.2060709999999997</v>
      </c>
    </row>
    <row r="1656" spans="1:9" x14ac:dyDescent="0.25">
      <c r="A1656">
        <v>1655</v>
      </c>
      <c r="D1656">
        <v>216.83663200000001</v>
      </c>
      <c r="E1656">
        <v>8.3295410000000007</v>
      </c>
      <c r="F1656">
        <v>225.37101999999999</v>
      </c>
      <c r="G1656">
        <v>6.1941829999999998</v>
      </c>
    </row>
    <row r="1657" spans="1:9" x14ac:dyDescent="0.25">
      <c r="A1657">
        <v>1656</v>
      </c>
      <c r="D1657">
        <v>216.79913300000001</v>
      </c>
      <c r="E1657">
        <v>8.3361230000000006</v>
      </c>
      <c r="F1657">
        <v>225.360816</v>
      </c>
      <c r="G1657">
        <v>6.215204</v>
      </c>
    </row>
    <row r="1658" spans="1:9" x14ac:dyDescent="0.25">
      <c r="A1658">
        <v>1657</v>
      </c>
      <c r="D1658">
        <v>216.78367299999999</v>
      </c>
      <c r="E1658">
        <v>8.3270909999999994</v>
      </c>
      <c r="F1658">
        <v>225.39270400000001</v>
      </c>
      <c r="G1658">
        <v>6.2755609999999997</v>
      </c>
    </row>
    <row r="1659" spans="1:9" x14ac:dyDescent="0.25">
      <c r="A1659">
        <v>1658</v>
      </c>
      <c r="D1659">
        <v>216.754898</v>
      </c>
      <c r="E1659">
        <v>8.2806630000000006</v>
      </c>
      <c r="F1659">
        <v>225.44290799999999</v>
      </c>
      <c r="G1659">
        <v>6.2737239999999996</v>
      </c>
    </row>
    <row r="1660" spans="1:9" x14ac:dyDescent="0.25">
      <c r="A1660">
        <v>1659</v>
      </c>
      <c r="D1660">
        <v>216.78602000000001</v>
      </c>
      <c r="E1660">
        <v>8.3029080000000004</v>
      </c>
      <c r="F1660">
        <v>225.38857100000001</v>
      </c>
      <c r="G1660">
        <v>6.2692860000000001</v>
      </c>
    </row>
    <row r="1661" spans="1:9" x14ac:dyDescent="0.25">
      <c r="A1661">
        <v>1660</v>
      </c>
      <c r="D1661">
        <v>216.80545899999998</v>
      </c>
      <c r="E1661">
        <v>8.3286730000000002</v>
      </c>
      <c r="F1661">
        <v>225.376631</v>
      </c>
      <c r="G1661">
        <v>6.1798979999999997</v>
      </c>
    </row>
    <row r="1662" spans="1:9" x14ac:dyDescent="0.25">
      <c r="A1662">
        <v>1661</v>
      </c>
      <c r="D1662">
        <v>216.80831599999999</v>
      </c>
      <c r="E1662">
        <v>8.3194389999999991</v>
      </c>
      <c r="F1662">
        <v>225.376631</v>
      </c>
      <c r="G1662">
        <v>6.1798979999999997</v>
      </c>
    </row>
    <row r="1663" spans="1:9" x14ac:dyDescent="0.25">
      <c r="A1663">
        <v>1662</v>
      </c>
      <c r="D1663">
        <v>216.79357099999999</v>
      </c>
      <c r="E1663">
        <v>8.3160720000000001</v>
      </c>
      <c r="F1663">
        <v>225.376631</v>
      </c>
      <c r="G1663">
        <v>6.1798979999999997</v>
      </c>
    </row>
    <row r="1664" spans="1:9" x14ac:dyDescent="0.25">
      <c r="A1664">
        <v>1663</v>
      </c>
      <c r="D1664">
        <v>216.78637799999998</v>
      </c>
      <c r="E1664">
        <v>8.3828569999999996</v>
      </c>
      <c r="F1664">
        <v>225.376631</v>
      </c>
      <c r="G1664">
        <v>6.1798979999999997</v>
      </c>
    </row>
    <row r="1665" spans="1:9" x14ac:dyDescent="0.25">
      <c r="A1665">
        <v>1664</v>
      </c>
      <c r="B1665">
        <v>207.073241</v>
      </c>
      <c r="C1665">
        <v>7.091723</v>
      </c>
    </row>
    <row r="1666" spans="1:9" x14ac:dyDescent="0.25">
      <c r="A1666">
        <v>1665</v>
      </c>
      <c r="B1666">
        <v>207.04992200000001</v>
      </c>
      <c r="C1666">
        <v>7.100803</v>
      </c>
    </row>
    <row r="1667" spans="1:9" x14ac:dyDescent="0.25">
      <c r="A1667">
        <v>1666</v>
      </c>
      <c r="B1667">
        <v>207.09574000000001</v>
      </c>
      <c r="C1667">
        <v>7.0993750000000002</v>
      </c>
      <c r="H1667">
        <v>216.01780600000001</v>
      </c>
      <c r="I1667">
        <v>9.2396429999999992</v>
      </c>
    </row>
    <row r="1668" spans="1:9" x14ac:dyDescent="0.25">
      <c r="A1668">
        <v>1667</v>
      </c>
      <c r="B1668">
        <v>207.060328</v>
      </c>
      <c r="C1668">
        <v>7.111364</v>
      </c>
      <c r="H1668">
        <v>215.91586699999999</v>
      </c>
      <c r="I1668">
        <v>9.2960709999999995</v>
      </c>
    </row>
    <row r="1669" spans="1:9" x14ac:dyDescent="0.25">
      <c r="A1669">
        <v>1668</v>
      </c>
      <c r="B1669">
        <v>207.030181</v>
      </c>
      <c r="C1669">
        <v>7.1199349999999999</v>
      </c>
      <c r="H1669">
        <v>215.93571399999999</v>
      </c>
      <c r="I1669">
        <v>9.312398</v>
      </c>
    </row>
    <row r="1670" spans="1:9" x14ac:dyDescent="0.25">
      <c r="A1670">
        <v>1669</v>
      </c>
      <c r="B1670">
        <v>207.03579200000001</v>
      </c>
      <c r="C1670">
        <v>7.2066650000000001</v>
      </c>
      <c r="H1670">
        <v>215.997041</v>
      </c>
      <c r="I1670">
        <v>9.2144899999999996</v>
      </c>
    </row>
    <row r="1671" spans="1:9" x14ac:dyDescent="0.25">
      <c r="A1671">
        <v>1670</v>
      </c>
      <c r="B1671">
        <v>207.040843</v>
      </c>
      <c r="C1671">
        <v>7.2542650000000002</v>
      </c>
      <c r="H1671">
        <v>215.994337</v>
      </c>
      <c r="I1671">
        <v>9.2180099999999996</v>
      </c>
    </row>
    <row r="1672" spans="1:9" x14ac:dyDescent="0.25">
      <c r="A1672">
        <v>1671</v>
      </c>
      <c r="B1672">
        <v>207.08431100000001</v>
      </c>
      <c r="C1672">
        <v>7.1994720000000001</v>
      </c>
      <c r="H1672">
        <v>216.01392899999999</v>
      </c>
      <c r="I1672">
        <v>9.2634179999999997</v>
      </c>
    </row>
    <row r="1673" spans="1:9" x14ac:dyDescent="0.25">
      <c r="A1673">
        <v>1672</v>
      </c>
      <c r="B1673">
        <v>207.111502</v>
      </c>
      <c r="C1673">
        <v>7.1684530000000004</v>
      </c>
      <c r="H1673">
        <v>215.999336</v>
      </c>
      <c r="I1673">
        <v>9.2885709999999992</v>
      </c>
    </row>
    <row r="1674" spans="1:9" x14ac:dyDescent="0.25">
      <c r="A1674">
        <v>1673</v>
      </c>
      <c r="B1674">
        <v>207.12854300000001</v>
      </c>
      <c r="C1674">
        <v>7.2529380000000003</v>
      </c>
      <c r="H1674">
        <v>215.983214</v>
      </c>
      <c r="I1674">
        <v>9.2915310000000009</v>
      </c>
    </row>
    <row r="1675" spans="1:9" x14ac:dyDescent="0.25">
      <c r="A1675">
        <v>1674</v>
      </c>
      <c r="B1675">
        <v>207.163543</v>
      </c>
      <c r="C1675">
        <v>7.1073339999999998</v>
      </c>
      <c r="H1675">
        <v>215.938367</v>
      </c>
      <c r="I1675">
        <v>9.3617349999999995</v>
      </c>
    </row>
    <row r="1676" spans="1:9" x14ac:dyDescent="0.25">
      <c r="A1676">
        <v>1675</v>
      </c>
      <c r="B1676">
        <v>207.073241</v>
      </c>
      <c r="C1676">
        <v>7.091723</v>
      </c>
      <c r="H1676">
        <v>216.01780600000001</v>
      </c>
      <c r="I1676">
        <v>9.2396429999999992</v>
      </c>
    </row>
    <row r="1677" spans="1:9" x14ac:dyDescent="0.25">
      <c r="A1677">
        <v>1676</v>
      </c>
    </row>
    <row r="1678" spans="1:9" x14ac:dyDescent="0.25">
      <c r="A1678">
        <v>1677</v>
      </c>
      <c r="F1678">
        <v>205.66270299999999</v>
      </c>
      <c r="G1678">
        <v>6.0550420000000003</v>
      </c>
    </row>
    <row r="1679" spans="1:9" x14ac:dyDescent="0.25">
      <c r="A1679">
        <v>1678</v>
      </c>
      <c r="D1679">
        <v>195.17686700000002</v>
      </c>
      <c r="E1679">
        <v>7.7941859999999998</v>
      </c>
      <c r="F1679">
        <v>205.66520199999999</v>
      </c>
      <c r="G1679">
        <v>6.0645819999999997</v>
      </c>
    </row>
    <row r="1680" spans="1:9" x14ac:dyDescent="0.25">
      <c r="A1680">
        <v>1679</v>
      </c>
      <c r="D1680">
        <v>195.23258100000001</v>
      </c>
      <c r="E1680">
        <v>7.7615350000000003</v>
      </c>
      <c r="F1680">
        <v>205.65765300000001</v>
      </c>
      <c r="G1680">
        <v>6.0908559999999996</v>
      </c>
    </row>
    <row r="1681" spans="1:9" x14ac:dyDescent="0.25">
      <c r="A1681">
        <v>1680</v>
      </c>
      <c r="D1681">
        <v>195.20549299999999</v>
      </c>
      <c r="E1681">
        <v>7.7835739999999998</v>
      </c>
      <c r="F1681">
        <v>205.65836200000001</v>
      </c>
      <c r="G1681">
        <v>6.0567770000000003</v>
      </c>
    </row>
    <row r="1682" spans="1:9" x14ac:dyDescent="0.25">
      <c r="A1682">
        <v>1681</v>
      </c>
      <c r="D1682">
        <v>195.18375700000001</v>
      </c>
      <c r="E1682">
        <v>7.7714319999999999</v>
      </c>
      <c r="F1682">
        <v>205.636527</v>
      </c>
      <c r="G1682">
        <v>6.056419</v>
      </c>
    </row>
    <row r="1683" spans="1:9" x14ac:dyDescent="0.25">
      <c r="A1683">
        <v>1682</v>
      </c>
      <c r="D1683">
        <v>195.169883</v>
      </c>
      <c r="E1683">
        <v>7.729241</v>
      </c>
      <c r="F1683">
        <v>205.59286</v>
      </c>
      <c r="G1683">
        <v>6.1194259999999998</v>
      </c>
    </row>
    <row r="1684" spans="1:9" x14ac:dyDescent="0.25">
      <c r="A1684">
        <v>1683</v>
      </c>
      <c r="D1684">
        <v>195.15692000000001</v>
      </c>
      <c r="E1684">
        <v>7.7342919999999999</v>
      </c>
      <c r="F1684">
        <v>205.64229499999999</v>
      </c>
      <c r="G1684">
        <v>6.0961619999999996</v>
      </c>
    </row>
    <row r="1685" spans="1:9" x14ac:dyDescent="0.25">
      <c r="A1685">
        <v>1684</v>
      </c>
      <c r="D1685">
        <v>195.17243100000002</v>
      </c>
      <c r="E1685">
        <v>7.7136290000000001</v>
      </c>
      <c r="F1685">
        <v>205.69376600000001</v>
      </c>
      <c r="G1685">
        <v>6.0611639999999998</v>
      </c>
    </row>
    <row r="1686" spans="1:9" x14ac:dyDescent="0.25">
      <c r="A1686">
        <v>1685</v>
      </c>
      <c r="D1686">
        <v>195.16834900000001</v>
      </c>
      <c r="E1686">
        <v>7.7390350000000003</v>
      </c>
      <c r="F1686">
        <v>205.69647500000002</v>
      </c>
      <c r="G1686">
        <v>6.0820299999999996</v>
      </c>
    </row>
    <row r="1687" spans="1:9" x14ac:dyDescent="0.25">
      <c r="A1687">
        <v>1686</v>
      </c>
      <c r="D1687">
        <v>195.18386000000001</v>
      </c>
      <c r="E1687">
        <v>7.7918900000000004</v>
      </c>
      <c r="F1687">
        <v>205.66270299999999</v>
      </c>
      <c r="G1687">
        <v>6.0550420000000003</v>
      </c>
    </row>
    <row r="1688" spans="1:9" x14ac:dyDescent="0.25">
      <c r="A1688">
        <v>1687</v>
      </c>
      <c r="D1688">
        <v>195.23105100000001</v>
      </c>
      <c r="E1688">
        <v>7.7532699999999997</v>
      </c>
      <c r="F1688">
        <v>205.66270299999999</v>
      </c>
      <c r="G1688">
        <v>6.0550420000000003</v>
      </c>
    </row>
    <row r="1689" spans="1:9" x14ac:dyDescent="0.25">
      <c r="A1689">
        <v>1688</v>
      </c>
      <c r="D1689">
        <v>195.21931699999999</v>
      </c>
      <c r="E1689">
        <v>7.7001090000000003</v>
      </c>
      <c r="F1689">
        <v>205.66270299999999</v>
      </c>
      <c r="G1689">
        <v>6.0550420000000003</v>
      </c>
    </row>
    <row r="1690" spans="1:9" x14ac:dyDescent="0.25">
      <c r="A1690">
        <v>1689</v>
      </c>
    </row>
    <row r="1691" spans="1:9" x14ac:dyDescent="0.25">
      <c r="A1691">
        <v>1690</v>
      </c>
      <c r="B1691">
        <v>184.467837</v>
      </c>
      <c r="C1691">
        <v>6.810308</v>
      </c>
      <c r="H1691">
        <v>194.141311</v>
      </c>
      <c r="I1691">
        <v>9.5305239999999998</v>
      </c>
    </row>
    <row r="1692" spans="1:9" x14ac:dyDescent="0.25">
      <c r="A1692">
        <v>1691</v>
      </c>
      <c r="B1692">
        <v>184.489825</v>
      </c>
      <c r="C1692">
        <v>6.7938299999999998</v>
      </c>
      <c r="H1692">
        <v>194.11345600000001</v>
      </c>
      <c r="I1692">
        <v>9.5401659999999993</v>
      </c>
    </row>
    <row r="1693" spans="1:9" x14ac:dyDescent="0.25">
      <c r="A1693">
        <v>1692</v>
      </c>
      <c r="B1693">
        <v>184.54415800000001</v>
      </c>
      <c r="C1693">
        <v>6.7772490000000003</v>
      </c>
      <c r="H1693">
        <v>194.111617</v>
      </c>
      <c r="I1693">
        <v>9.5477679999999996</v>
      </c>
    </row>
    <row r="1694" spans="1:9" x14ac:dyDescent="0.25">
      <c r="A1694">
        <v>1693</v>
      </c>
      <c r="B1694">
        <v>184.53043600000001</v>
      </c>
      <c r="C1694">
        <v>6.7754120000000002</v>
      </c>
      <c r="H1694">
        <v>194.09254000000001</v>
      </c>
      <c r="I1694">
        <v>9.5496560000000006</v>
      </c>
    </row>
    <row r="1695" spans="1:9" x14ac:dyDescent="0.25">
      <c r="A1695">
        <v>1694</v>
      </c>
      <c r="B1695">
        <v>184.55589600000002</v>
      </c>
      <c r="C1695">
        <v>6.7741369999999996</v>
      </c>
      <c r="H1695">
        <v>194.117537</v>
      </c>
      <c r="I1695">
        <v>9.5459820000000004</v>
      </c>
    </row>
    <row r="1696" spans="1:9" x14ac:dyDescent="0.25">
      <c r="A1696">
        <v>1695</v>
      </c>
      <c r="B1696">
        <v>184.54951700000001</v>
      </c>
      <c r="C1696">
        <v>6.8049010000000001</v>
      </c>
      <c r="H1696">
        <v>194.11248699999999</v>
      </c>
      <c r="I1696">
        <v>9.5337890000000005</v>
      </c>
    </row>
    <row r="1697" spans="1:9" x14ac:dyDescent="0.25">
      <c r="A1697">
        <v>1696</v>
      </c>
      <c r="B1697">
        <v>184.57155499999999</v>
      </c>
      <c r="C1697">
        <v>6.8493370000000002</v>
      </c>
      <c r="H1697">
        <v>194.08121399999999</v>
      </c>
      <c r="I1697">
        <v>9.5269530000000007</v>
      </c>
    </row>
    <row r="1698" spans="1:9" x14ac:dyDescent="0.25">
      <c r="A1698">
        <v>1697</v>
      </c>
      <c r="B1698">
        <v>184.52446600000002</v>
      </c>
      <c r="C1698">
        <v>6.8838759999999999</v>
      </c>
      <c r="H1698">
        <v>194.10386500000001</v>
      </c>
      <c r="I1698">
        <v>9.5902659999999997</v>
      </c>
    </row>
    <row r="1699" spans="1:9" x14ac:dyDescent="0.25">
      <c r="A1699">
        <v>1698</v>
      </c>
      <c r="B1699">
        <v>184.467837</v>
      </c>
      <c r="C1699">
        <v>6.810308</v>
      </c>
      <c r="H1699">
        <v>194.14513700000001</v>
      </c>
      <c r="I1699">
        <v>9.5868990000000007</v>
      </c>
    </row>
    <row r="1700" spans="1:9" x14ac:dyDescent="0.25">
      <c r="A1700">
        <v>1699</v>
      </c>
      <c r="B1700">
        <v>184.467837</v>
      </c>
      <c r="C1700">
        <v>6.810308</v>
      </c>
      <c r="H1700">
        <v>194.10692499999999</v>
      </c>
      <c r="I1700">
        <v>9.4633850000000006</v>
      </c>
    </row>
    <row r="1701" spans="1:9" x14ac:dyDescent="0.25">
      <c r="A1701">
        <v>1700</v>
      </c>
      <c r="H1701">
        <v>194.11345600000001</v>
      </c>
      <c r="I1701">
        <v>9.5401659999999993</v>
      </c>
    </row>
    <row r="1702" spans="1:9" x14ac:dyDescent="0.25">
      <c r="A1702">
        <v>1701</v>
      </c>
      <c r="H1702">
        <v>194.11345600000001</v>
      </c>
      <c r="I1702">
        <v>9.5401659999999993</v>
      </c>
    </row>
    <row r="1703" spans="1:9" x14ac:dyDescent="0.25">
      <c r="A1703">
        <v>1702</v>
      </c>
      <c r="F1703">
        <v>182.67098900000002</v>
      </c>
      <c r="G1703">
        <v>5.7500580000000001</v>
      </c>
    </row>
    <row r="1704" spans="1:9" x14ac:dyDescent="0.25">
      <c r="A1704">
        <v>1703</v>
      </c>
      <c r="D1704">
        <v>171.012618</v>
      </c>
      <c r="E1704">
        <v>8.2585499999999996</v>
      </c>
      <c r="F1704">
        <v>182.71292800000001</v>
      </c>
      <c r="G1704">
        <v>5.7968409999999997</v>
      </c>
    </row>
    <row r="1705" spans="1:9" x14ac:dyDescent="0.25">
      <c r="A1705">
        <v>1704</v>
      </c>
      <c r="D1705">
        <v>171.03078199999999</v>
      </c>
      <c r="E1705">
        <v>8.245692</v>
      </c>
      <c r="F1705">
        <v>182.72497100000001</v>
      </c>
      <c r="G1705">
        <v>5.802861</v>
      </c>
    </row>
    <row r="1706" spans="1:9" x14ac:dyDescent="0.25">
      <c r="A1706">
        <v>1705</v>
      </c>
      <c r="D1706">
        <v>171.03894500000001</v>
      </c>
      <c r="E1706">
        <v>8.2204899999999999</v>
      </c>
      <c r="F1706">
        <v>182.70522600000001</v>
      </c>
      <c r="G1706">
        <v>5.7771480000000004</v>
      </c>
    </row>
    <row r="1707" spans="1:9" x14ac:dyDescent="0.25">
      <c r="A1707">
        <v>1706</v>
      </c>
      <c r="D1707">
        <v>171.03567800000002</v>
      </c>
      <c r="E1707">
        <v>8.2478359999999995</v>
      </c>
      <c r="F1707">
        <v>182.69287800000001</v>
      </c>
      <c r="G1707">
        <v>5.7404659999999996</v>
      </c>
    </row>
    <row r="1708" spans="1:9" x14ac:dyDescent="0.25">
      <c r="A1708">
        <v>1707</v>
      </c>
      <c r="D1708">
        <v>171.02277100000001</v>
      </c>
      <c r="E1708">
        <v>8.2938030000000005</v>
      </c>
      <c r="F1708">
        <v>182.71007</v>
      </c>
      <c r="G1708">
        <v>5.753374</v>
      </c>
    </row>
    <row r="1709" spans="1:9" x14ac:dyDescent="0.25">
      <c r="A1709">
        <v>1708</v>
      </c>
      <c r="D1709">
        <v>171.02649600000001</v>
      </c>
      <c r="E1709">
        <v>8.2512030000000003</v>
      </c>
      <c r="F1709">
        <v>182.72399799999999</v>
      </c>
      <c r="G1709">
        <v>5.7184270000000001</v>
      </c>
    </row>
    <row r="1710" spans="1:9" x14ac:dyDescent="0.25">
      <c r="A1710">
        <v>1709</v>
      </c>
      <c r="D1710">
        <v>171.02073000000001</v>
      </c>
      <c r="E1710">
        <v>8.2241630000000008</v>
      </c>
      <c r="F1710">
        <v>182.71557899999999</v>
      </c>
      <c r="G1710">
        <v>5.6941930000000003</v>
      </c>
    </row>
    <row r="1711" spans="1:9" x14ac:dyDescent="0.25">
      <c r="A1711">
        <v>1710</v>
      </c>
      <c r="D1711">
        <v>170.99297799999999</v>
      </c>
      <c r="E1711">
        <v>8.2327349999999999</v>
      </c>
      <c r="F1711">
        <v>182.67098900000002</v>
      </c>
      <c r="G1711">
        <v>5.7500580000000001</v>
      </c>
    </row>
    <row r="1712" spans="1:9" x14ac:dyDescent="0.25">
      <c r="A1712">
        <v>1711</v>
      </c>
      <c r="D1712">
        <v>171.022311</v>
      </c>
      <c r="E1712">
        <v>8.2308979999999998</v>
      </c>
      <c r="F1712">
        <v>182.67098900000002</v>
      </c>
      <c r="G1712">
        <v>5.7500580000000001</v>
      </c>
    </row>
    <row r="1713" spans="1:9" x14ac:dyDescent="0.25">
      <c r="A1713">
        <v>1712</v>
      </c>
      <c r="D1713">
        <v>171.015578</v>
      </c>
      <c r="E1713">
        <v>8.262886</v>
      </c>
    </row>
    <row r="1714" spans="1:9" x14ac:dyDescent="0.25">
      <c r="A1714">
        <v>1713</v>
      </c>
      <c r="D1714">
        <v>171.012618</v>
      </c>
      <c r="E1714">
        <v>8.2585499999999996</v>
      </c>
    </row>
    <row r="1715" spans="1:9" x14ac:dyDescent="0.25">
      <c r="A1715">
        <v>1714</v>
      </c>
      <c r="B1715">
        <v>161.87498299999999</v>
      </c>
      <c r="C1715">
        <v>7.1505970000000003</v>
      </c>
    </row>
    <row r="1716" spans="1:9" x14ac:dyDescent="0.25">
      <c r="A1716">
        <v>1715</v>
      </c>
      <c r="B1716">
        <v>161.863044</v>
      </c>
      <c r="C1716">
        <v>7.1404449999999997</v>
      </c>
    </row>
    <row r="1717" spans="1:9" x14ac:dyDescent="0.25">
      <c r="A1717">
        <v>1716</v>
      </c>
      <c r="B1717">
        <v>161.83906500000001</v>
      </c>
      <c r="C1717">
        <v>7.1551879999999999</v>
      </c>
    </row>
    <row r="1718" spans="1:9" x14ac:dyDescent="0.25">
      <c r="A1718">
        <v>1717</v>
      </c>
      <c r="B1718">
        <v>161.906768</v>
      </c>
      <c r="C1718">
        <v>7.1354449999999998</v>
      </c>
      <c r="H1718">
        <v>168.52050300000002</v>
      </c>
      <c r="I1718">
        <v>9.6696500000000007</v>
      </c>
    </row>
    <row r="1719" spans="1:9" x14ac:dyDescent="0.25">
      <c r="A1719">
        <v>1718</v>
      </c>
      <c r="B1719">
        <v>161.97344700000002</v>
      </c>
      <c r="C1719">
        <v>7.1089669999999998</v>
      </c>
      <c r="H1719">
        <v>168.54387</v>
      </c>
      <c r="I1719">
        <v>9.6135809999999999</v>
      </c>
    </row>
    <row r="1720" spans="1:9" x14ac:dyDescent="0.25">
      <c r="A1720">
        <v>1719</v>
      </c>
      <c r="B1720">
        <v>161.970845</v>
      </c>
      <c r="C1720">
        <v>7.0869260000000001</v>
      </c>
      <c r="H1720">
        <v>168.511065</v>
      </c>
      <c r="I1720">
        <v>9.6314879999999992</v>
      </c>
    </row>
    <row r="1721" spans="1:9" x14ac:dyDescent="0.25">
      <c r="A1721">
        <v>1720</v>
      </c>
      <c r="B1721">
        <v>161.96686500000001</v>
      </c>
      <c r="C1721">
        <v>7.0958040000000002</v>
      </c>
      <c r="H1721">
        <v>168.54004399999999</v>
      </c>
      <c r="I1721">
        <v>9.6401620000000001</v>
      </c>
    </row>
    <row r="1722" spans="1:9" x14ac:dyDescent="0.25">
      <c r="A1722">
        <v>1721</v>
      </c>
      <c r="B1722">
        <v>161.86044200000001</v>
      </c>
      <c r="C1722">
        <v>7.0946819999999997</v>
      </c>
      <c r="H1722">
        <v>168.540707</v>
      </c>
      <c r="I1722">
        <v>9.6766389999999998</v>
      </c>
    </row>
    <row r="1723" spans="1:9" x14ac:dyDescent="0.25">
      <c r="A1723">
        <v>1722</v>
      </c>
      <c r="B1723">
        <v>161.87498299999999</v>
      </c>
      <c r="C1723">
        <v>7.1505970000000003</v>
      </c>
      <c r="H1723">
        <v>168.590756</v>
      </c>
      <c r="I1723">
        <v>9.6724040000000002</v>
      </c>
    </row>
    <row r="1724" spans="1:9" x14ac:dyDescent="0.25">
      <c r="A1724">
        <v>1723</v>
      </c>
      <c r="B1724">
        <v>161.87498299999999</v>
      </c>
      <c r="C1724">
        <v>7.1505970000000003</v>
      </c>
      <c r="H1724">
        <v>168.593459</v>
      </c>
      <c r="I1724">
        <v>9.7151580000000006</v>
      </c>
    </row>
    <row r="1725" spans="1:9" x14ac:dyDescent="0.25">
      <c r="A1725">
        <v>1724</v>
      </c>
      <c r="H1725">
        <v>168.57784700000002</v>
      </c>
      <c r="I1725">
        <v>9.7453590000000005</v>
      </c>
    </row>
    <row r="1726" spans="1:9" x14ac:dyDescent="0.25">
      <c r="A1726">
        <v>1725</v>
      </c>
      <c r="H1726">
        <v>168.52050300000002</v>
      </c>
      <c r="I1726">
        <v>9.6696500000000007</v>
      </c>
    </row>
    <row r="1727" spans="1:9" x14ac:dyDescent="0.25">
      <c r="A1727">
        <v>1726</v>
      </c>
      <c r="F1727">
        <v>160.43459899999999</v>
      </c>
      <c r="G1727">
        <v>6.6717950000000004</v>
      </c>
      <c r="H1727">
        <v>168.52050300000002</v>
      </c>
      <c r="I1727">
        <v>9.6696500000000007</v>
      </c>
    </row>
    <row r="1728" spans="1:9" x14ac:dyDescent="0.25">
      <c r="A1728">
        <v>1727</v>
      </c>
      <c r="F1728">
        <v>160.40449799999999</v>
      </c>
      <c r="G1728">
        <v>6.6640410000000001</v>
      </c>
    </row>
    <row r="1729" spans="1:9" x14ac:dyDescent="0.25">
      <c r="A1729">
        <v>1728</v>
      </c>
      <c r="D1729">
        <v>150.604142</v>
      </c>
      <c r="E1729">
        <v>8.7086790000000001</v>
      </c>
      <c r="F1729">
        <v>160.38429500000001</v>
      </c>
      <c r="G1729">
        <v>6.6504190000000003</v>
      </c>
    </row>
    <row r="1730" spans="1:9" x14ac:dyDescent="0.25">
      <c r="A1730">
        <v>1729</v>
      </c>
      <c r="D1730">
        <v>150.604142</v>
      </c>
      <c r="E1730">
        <v>8.7086790000000001</v>
      </c>
      <c r="F1730">
        <v>160.37756000000002</v>
      </c>
      <c r="G1730">
        <v>6.648174</v>
      </c>
    </row>
    <row r="1731" spans="1:9" x14ac:dyDescent="0.25">
      <c r="A1731">
        <v>1730</v>
      </c>
      <c r="D1731">
        <v>150.604142</v>
      </c>
      <c r="E1731">
        <v>8.7086790000000001</v>
      </c>
      <c r="F1731">
        <v>160.38771300000002</v>
      </c>
      <c r="G1731">
        <v>6.6387869999999998</v>
      </c>
    </row>
    <row r="1732" spans="1:9" x14ac:dyDescent="0.25">
      <c r="A1732">
        <v>1731</v>
      </c>
      <c r="D1732">
        <v>150.604142</v>
      </c>
      <c r="E1732">
        <v>8.7086790000000001</v>
      </c>
      <c r="F1732">
        <v>160.337614</v>
      </c>
      <c r="G1732">
        <v>6.6024620000000001</v>
      </c>
    </row>
    <row r="1733" spans="1:9" x14ac:dyDescent="0.25">
      <c r="A1733">
        <v>1732</v>
      </c>
      <c r="D1733">
        <v>150.604142</v>
      </c>
      <c r="E1733">
        <v>8.7086790000000001</v>
      </c>
      <c r="F1733">
        <v>160.28394299999999</v>
      </c>
      <c r="G1733">
        <v>6.5484349999999996</v>
      </c>
    </row>
    <row r="1734" spans="1:9" x14ac:dyDescent="0.25">
      <c r="A1734">
        <v>1733</v>
      </c>
      <c r="D1734">
        <v>150.604142</v>
      </c>
      <c r="E1734">
        <v>8.7086790000000001</v>
      </c>
      <c r="F1734">
        <v>160.43459899999999</v>
      </c>
      <c r="G1734">
        <v>6.6717950000000004</v>
      </c>
    </row>
    <row r="1735" spans="1:9" x14ac:dyDescent="0.25">
      <c r="A1735">
        <v>1734</v>
      </c>
      <c r="D1735">
        <v>150.604142</v>
      </c>
      <c r="E1735">
        <v>8.7086790000000001</v>
      </c>
    </row>
    <row r="1736" spans="1:9" x14ac:dyDescent="0.25">
      <c r="A1736">
        <v>1735</v>
      </c>
      <c r="B1736">
        <v>132.54406700000001</v>
      </c>
      <c r="C1736">
        <v>4.8687100000000001</v>
      </c>
      <c r="D1736">
        <v>150.604142</v>
      </c>
      <c r="E1736">
        <v>8.7086790000000001</v>
      </c>
    </row>
    <row r="1737" spans="1:9" x14ac:dyDescent="0.25">
      <c r="A1737">
        <v>1736</v>
      </c>
      <c r="B1737">
        <v>132.51829500000002</v>
      </c>
      <c r="C1737">
        <v>4.8611329999999997</v>
      </c>
      <c r="D1737">
        <v>150.604142</v>
      </c>
      <c r="E1737">
        <v>8.7086790000000001</v>
      </c>
    </row>
    <row r="1738" spans="1:9" x14ac:dyDescent="0.25">
      <c r="A1738">
        <v>1737</v>
      </c>
      <c r="B1738">
        <v>132.45633700000002</v>
      </c>
      <c r="C1738">
        <v>4.8582979999999996</v>
      </c>
      <c r="D1738">
        <v>150.604142</v>
      </c>
      <c r="E1738">
        <v>8.7086790000000001</v>
      </c>
    </row>
    <row r="1739" spans="1:9" x14ac:dyDescent="0.25">
      <c r="A1739">
        <v>1738</v>
      </c>
      <c r="B1739">
        <v>132.43128899999999</v>
      </c>
      <c r="C1739">
        <v>4.9063889999999999</v>
      </c>
    </row>
    <row r="1740" spans="1:9" x14ac:dyDescent="0.25">
      <c r="A1740">
        <v>1739</v>
      </c>
      <c r="B1740">
        <v>132.47154600000002</v>
      </c>
      <c r="C1740">
        <v>4.9154600000000004</v>
      </c>
    </row>
    <row r="1741" spans="1:9" x14ac:dyDescent="0.25">
      <c r="A1741">
        <v>1740</v>
      </c>
      <c r="B1741">
        <v>132.48231800000002</v>
      </c>
      <c r="C1741">
        <v>4.9429850000000002</v>
      </c>
    </row>
    <row r="1742" spans="1:9" x14ac:dyDescent="0.25">
      <c r="A1742">
        <v>1741</v>
      </c>
      <c r="B1742">
        <v>132.48530500000001</v>
      </c>
      <c r="C1742">
        <v>4.9836010000000002</v>
      </c>
    </row>
    <row r="1743" spans="1:9" x14ac:dyDescent="0.25">
      <c r="A1743">
        <v>1742</v>
      </c>
      <c r="B1743">
        <v>132.48679700000002</v>
      </c>
      <c r="C1743">
        <v>4.9453040000000001</v>
      </c>
      <c r="H1743">
        <v>133.767505</v>
      </c>
      <c r="I1743">
        <v>7.5095489999999998</v>
      </c>
    </row>
    <row r="1744" spans="1:9" x14ac:dyDescent="0.25">
      <c r="A1744">
        <v>1743</v>
      </c>
      <c r="B1744">
        <v>132.54406700000001</v>
      </c>
      <c r="C1744">
        <v>4.8687100000000001</v>
      </c>
      <c r="H1744">
        <v>133.75400100000002</v>
      </c>
      <c r="I1744">
        <v>7.5638759999999996</v>
      </c>
    </row>
    <row r="1745" spans="1:9" x14ac:dyDescent="0.25">
      <c r="A1745">
        <v>1744</v>
      </c>
      <c r="B1745">
        <v>132.54406700000001</v>
      </c>
      <c r="C1745">
        <v>4.8687100000000001</v>
      </c>
      <c r="F1745">
        <v>132.57509200000001</v>
      </c>
      <c r="G1745">
        <v>3.4767739999999998</v>
      </c>
      <c r="H1745">
        <v>133.765647</v>
      </c>
      <c r="I1745">
        <v>7.5590310000000001</v>
      </c>
    </row>
    <row r="1746" spans="1:9" x14ac:dyDescent="0.25">
      <c r="A1746">
        <v>1745</v>
      </c>
      <c r="F1746">
        <v>132.52365400000002</v>
      </c>
      <c r="G1746">
        <v>3.516772</v>
      </c>
      <c r="H1746">
        <v>133.80435500000002</v>
      </c>
      <c r="I1746">
        <v>7.602379</v>
      </c>
    </row>
    <row r="1747" spans="1:9" x14ac:dyDescent="0.25">
      <c r="A1747">
        <v>1746</v>
      </c>
      <c r="F1747">
        <v>132.575141</v>
      </c>
      <c r="G1747">
        <v>3.5136790000000002</v>
      </c>
      <c r="H1747">
        <v>133.845901</v>
      </c>
      <c r="I1747">
        <v>7.5888229999999997</v>
      </c>
    </row>
    <row r="1748" spans="1:9" x14ac:dyDescent="0.25">
      <c r="A1748">
        <v>1747</v>
      </c>
      <c r="F1748">
        <v>132.57565600000001</v>
      </c>
      <c r="G1748">
        <v>3.4733719999999999</v>
      </c>
      <c r="H1748">
        <v>133.847499</v>
      </c>
      <c r="I1748">
        <v>7.6566549999999998</v>
      </c>
    </row>
    <row r="1749" spans="1:9" x14ac:dyDescent="0.25">
      <c r="A1749">
        <v>1748</v>
      </c>
      <c r="F1749">
        <v>132.67039400000002</v>
      </c>
      <c r="G1749">
        <v>3.3826040000000002</v>
      </c>
      <c r="H1749">
        <v>133.87527800000001</v>
      </c>
      <c r="I1749">
        <v>7.5993380000000004</v>
      </c>
    </row>
    <row r="1750" spans="1:9" x14ac:dyDescent="0.25">
      <c r="A1750">
        <v>1749</v>
      </c>
      <c r="F1750">
        <v>132.664421</v>
      </c>
      <c r="G1750">
        <v>3.3719860000000001</v>
      </c>
      <c r="H1750">
        <v>133.825649</v>
      </c>
      <c r="I1750">
        <v>7.5992350000000002</v>
      </c>
    </row>
    <row r="1751" spans="1:9" x14ac:dyDescent="0.25">
      <c r="A1751">
        <v>1750</v>
      </c>
      <c r="F1751">
        <v>132.70812900000001</v>
      </c>
      <c r="G1751">
        <v>3.474764</v>
      </c>
      <c r="H1751">
        <v>133.767505</v>
      </c>
      <c r="I1751">
        <v>7.5095489999999998</v>
      </c>
    </row>
    <row r="1752" spans="1:9" x14ac:dyDescent="0.25">
      <c r="A1752">
        <v>1751</v>
      </c>
      <c r="F1752">
        <v>132.57509200000001</v>
      </c>
      <c r="G1752">
        <v>3.4767739999999998</v>
      </c>
    </row>
    <row r="1753" spans="1:9" x14ac:dyDescent="0.25">
      <c r="A1753">
        <v>1752</v>
      </c>
      <c r="F1753">
        <v>132.57509200000001</v>
      </c>
      <c r="G1753">
        <v>3.4767739999999998</v>
      </c>
    </row>
    <row r="1754" spans="1:9" x14ac:dyDescent="0.25">
      <c r="A1754">
        <v>1753</v>
      </c>
      <c r="D1754">
        <v>112.90119100000001</v>
      </c>
      <c r="E1754">
        <v>4.8407739999999997</v>
      </c>
    </row>
    <row r="1755" spans="1:9" x14ac:dyDescent="0.25">
      <c r="A1755">
        <v>1754</v>
      </c>
      <c r="D1755">
        <v>112.86041600000001</v>
      </c>
      <c r="E1755">
        <v>4.7900549999999997</v>
      </c>
    </row>
    <row r="1756" spans="1:9" x14ac:dyDescent="0.25">
      <c r="A1756">
        <v>1755</v>
      </c>
      <c r="D1756">
        <v>112.86289200000002</v>
      </c>
      <c r="E1756">
        <v>4.8343309999999997</v>
      </c>
    </row>
    <row r="1757" spans="1:9" x14ac:dyDescent="0.25">
      <c r="A1757">
        <v>1756</v>
      </c>
      <c r="D1757">
        <v>112.899539</v>
      </c>
      <c r="E1757">
        <v>4.8365980000000004</v>
      </c>
    </row>
    <row r="1758" spans="1:9" x14ac:dyDescent="0.25">
      <c r="A1758">
        <v>1757</v>
      </c>
      <c r="D1758">
        <v>112.90922900000001</v>
      </c>
      <c r="E1758">
        <v>4.812373</v>
      </c>
    </row>
    <row r="1759" spans="1:9" x14ac:dyDescent="0.25">
      <c r="A1759">
        <v>1758</v>
      </c>
      <c r="B1759">
        <v>106.45653100000001</v>
      </c>
      <c r="C1759">
        <v>3.0634969999999999</v>
      </c>
      <c r="D1759">
        <v>112.87871900000002</v>
      </c>
      <c r="E1759">
        <v>4.8451029999999999</v>
      </c>
    </row>
    <row r="1760" spans="1:9" x14ac:dyDescent="0.25">
      <c r="A1760">
        <v>1759</v>
      </c>
      <c r="B1760">
        <v>106.45653100000001</v>
      </c>
      <c r="C1760">
        <v>3.0634969999999999</v>
      </c>
      <c r="D1760">
        <v>112.821708</v>
      </c>
      <c r="E1760">
        <v>4.8305680000000004</v>
      </c>
    </row>
    <row r="1761" spans="1:9" x14ac:dyDescent="0.25">
      <c r="A1761">
        <v>1760</v>
      </c>
      <c r="B1761">
        <v>106.41730800000001</v>
      </c>
      <c r="C1761">
        <v>3.0848879999999999</v>
      </c>
      <c r="D1761">
        <v>112.915931</v>
      </c>
      <c r="E1761">
        <v>4.8242799999999999</v>
      </c>
    </row>
    <row r="1762" spans="1:9" x14ac:dyDescent="0.25">
      <c r="A1762">
        <v>1761</v>
      </c>
      <c r="B1762">
        <v>106.44709700000001</v>
      </c>
      <c r="C1762">
        <v>3.096536</v>
      </c>
    </row>
    <row r="1763" spans="1:9" x14ac:dyDescent="0.25">
      <c r="A1763">
        <v>1762</v>
      </c>
      <c r="B1763">
        <v>106.426483</v>
      </c>
      <c r="C1763">
        <v>3.0668470000000001</v>
      </c>
    </row>
    <row r="1764" spans="1:9" x14ac:dyDescent="0.25">
      <c r="A1764">
        <v>1763</v>
      </c>
      <c r="B1764">
        <v>106.41431800000001</v>
      </c>
      <c r="C1764">
        <v>3.0934949999999999</v>
      </c>
    </row>
    <row r="1765" spans="1:9" x14ac:dyDescent="0.25">
      <c r="A1765">
        <v>1764</v>
      </c>
      <c r="B1765">
        <v>106.382926</v>
      </c>
      <c r="C1765">
        <v>3.066074</v>
      </c>
    </row>
    <row r="1766" spans="1:9" x14ac:dyDescent="0.25">
      <c r="A1766">
        <v>1765</v>
      </c>
      <c r="B1766">
        <v>106.46302700000001</v>
      </c>
      <c r="C1766">
        <v>3.0916399999999999</v>
      </c>
      <c r="H1766">
        <v>106.72646300000001</v>
      </c>
      <c r="I1766">
        <v>6.43337</v>
      </c>
    </row>
    <row r="1767" spans="1:9" x14ac:dyDescent="0.25">
      <c r="A1767">
        <v>1766</v>
      </c>
      <c r="F1767">
        <v>106.79476100000001</v>
      </c>
      <c r="G1767">
        <v>2.4661580000000001</v>
      </c>
      <c r="H1767">
        <v>106.72888900000001</v>
      </c>
      <c r="I1767">
        <v>6.4528530000000002</v>
      </c>
    </row>
    <row r="1768" spans="1:9" x14ac:dyDescent="0.25">
      <c r="A1768">
        <v>1767</v>
      </c>
      <c r="F1768">
        <v>106.77429900000001</v>
      </c>
      <c r="G1768">
        <v>2.4858470000000001</v>
      </c>
      <c r="H1768">
        <v>106.729713</v>
      </c>
      <c r="I1768">
        <v>6.4879030000000002</v>
      </c>
    </row>
    <row r="1769" spans="1:9" x14ac:dyDescent="0.25">
      <c r="A1769">
        <v>1768</v>
      </c>
      <c r="F1769">
        <v>106.74208400000001</v>
      </c>
      <c r="G1769">
        <v>2.5075470000000002</v>
      </c>
      <c r="H1769">
        <v>106.694198</v>
      </c>
      <c r="I1769">
        <v>6.5300659999999997</v>
      </c>
    </row>
    <row r="1770" spans="1:9" x14ac:dyDescent="0.25">
      <c r="A1770">
        <v>1769</v>
      </c>
      <c r="F1770">
        <v>106.74208400000001</v>
      </c>
      <c r="G1770">
        <v>2.5075470000000002</v>
      </c>
      <c r="H1770">
        <v>106.70945700000001</v>
      </c>
      <c r="I1770">
        <v>6.539085</v>
      </c>
    </row>
    <row r="1771" spans="1:9" x14ac:dyDescent="0.25">
      <c r="A1771">
        <v>1770</v>
      </c>
      <c r="F1771">
        <v>106.79012300000001</v>
      </c>
      <c r="G1771">
        <v>2.4875479999999999</v>
      </c>
      <c r="H1771">
        <v>106.72275500000001</v>
      </c>
      <c r="I1771">
        <v>6.5367660000000001</v>
      </c>
    </row>
    <row r="1772" spans="1:9" x14ac:dyDescent="0.25">
      <c r="A1772">
        <v>1771</v>
      </c>
      <c r="F1772">
        <v>106.77661800000001</v>
      </c>
      <c r="G1772">
        <v>2.4182220000000001</v>
      </c>
      <c r="H1772">
        <v>106.68105700000001</v>
      </c>
      <c r="I1772">
        <v>6.5237769999999999</v>
      </c>
    </row>
    <row r="1773" spans="1:9" x14ac:dyDescent="0.25">
      <c r="A1773">
        <v>1772</v>
      </c>
      <c r="F1773">
        <v>106.75193000000002</v>
      </c>
      <c r="G1773">
        <v>2.3575550000000001</v>
      </c>
      <c r="H1773">
        <v>106.69342800000001</v>
      </c>
      <c r="I1773">
        <v>6.5300140000000004</v>
      </c>
    </row>
    <row r="1774" spans="1:9" x14ac:dyDescent="0.25">
      <c r="A1774">
        <v>1773</v>
      </c>
      <c r="F1774">
        <v>106.74265200000001</v>
      </c>
      <c r="G1774">
        <v>2.515536</v>
      </c>
      <c r="H1774">
        <v>106.72646300000001</v>
      </c>
      <c r="I1774">
        <v>6.43337</v>
      </c>
    </row>
    <row r="1775" spans="1:9" x14ac:dyDescent="0.25">
      <c r="A1775">
        <v>1774</v>
      </c>
      <c r="F1775">
        <v>106.79476100000001</v>
      </c>
      <c r="G1775">
        <v>2.4661580000000001</v>
      </c>
      <c r="H1775">
        <v>106.72646300000001</v>
      </c>
      <c r="I1775">
        <v>6.43337</v>
      </c>
    </row>
    <row r="1776" spans="1:9" x14ac:dyDescent="0.25">
      <c r="A1776">
        <v>1775</v>
      </c>
    </row>
    <row r="1777" spans="1:9" x14ac:dyDescent="0.25">
      <c r="A1777">
        <v>1776</v>
      </c>
      <c r="D1777">
        <v>85.359199000000004</v>
      </c>
      <c r="E1777">
        <v>4.9388610000000002</v>
      </c>
    </row>
    <row r="1778" spans="1:9" x14ac:dyDescent="0.25">
      <c r="A1778">
        <v>1777</v>
      </c>
      <c r="D1778">
        <v>85.329355000000007</v>
      </c>
      <c r="E1778">
        <v>4.9414389999999999</v>
      </c>
    </row>
    <row r="1779" spans="1:9" x14ac:dyDescent="0.25">
      <c r="A1779">
        <v>1778</v>
      </c>
      <c r="D1779">
        <v>85.334355000000002</v>
      </c>
      <c r="E1779">
        <v>4.9228829999999997</v>
      </c>
    </row>
    <row r="1780" spans="1:9" x14ac:dyDescent="0.25">
      <c r="A1780">
        <v>1779</v>
      </c>
      <c r="D1780">
        <v>85.372549000000006</v>
      </c>
      <c r="E1780">
        <v>4.9098940000000004</v>
      </c>
    </row>
    <row r="1781" spans="1:9" x14ac:dyDescent="0.25">
      <c r="A1781">
        <v>1780</v>
      </c>
      <c r="D1781">
        <v>85.364507000000003</v>
      </c>
      <c r="E1781">
        <v>4.8988120000000004</v>
      </c>
    </row>
    <row r="1782" spans="1:9" x14ac:dyDescent="0.25">
      <c r="A1782">
        <v>1781</v>
      </c>
      <c r="B1782">
        <v>80.039016000000004</v>
      </c>
      <c r="C1782">
        <v>3.8897930000000001</v>
      </c>
      <c r="D1782">
        <v>85.35744600000001</v>
      </c>
      <c r="E1782">
        <v>4.8943279999999998</v>
      </c>
    </row>
    <row r="1783" spans="1:9" x14ac:dyDescent="0.25">
      <c r="A1783">
        <v>1782</v>
      </c>
      <c r="B1783">
        <v>80.039016000000004</v>
      </c>
      <c r="C1783">
        <v>3.8897930000000001</v>
      </c>
      <c r="D1783">
        <v>85.330179000000015</v>
      </c>
      <c r="E1783">
        <v>4.9041199999999998</v>
      </c>
    </row>
    <row r="1784" spans="1:9" x14ac:dyDescent="0.25">
      <c r="A1784">
        <v>1783</v>
      </c>
      <c r="B1784">
        <v>80.014637000000008</v>
      </c>
      <c r="C1784">
        <v>3.8417539999999999</v>
      </c>
      <c r="D1784">
        <v>85.349406000000002</v>
      </c>
      <c r="E1784">
        <v>4.912471</v>
      </c>
    </row>
    <row r="1785" spans="1:9" x14ac:dyDescent="0.25">
      <c r="A1785">
        <v>1784</v>
      </c>
      <c r="B1785">
        <v>79.97170100000001</v>
      </c>
      <c r="C1785">
        <v>3.8746909999999999</v>
      </c>
      <c r="D1785">
        <v>85.359199000000004</v>
      </c>
      <c r="E1785">
        <v>4.9388610000000002</v>
      </c>
    </row>
    <row r="1786" spans="1:9" x14ac:dyDescent="0.25">
      <c r="A1786">
        <v>1785</v>
      </c>
      <c r="B1786">
        <v>79.994225</v>
      </c>
      <c r="C1786">
        <v>3.874485</v>
      </c>
    </row>
    <row r="1787" spans="1:9" x14ac:dyDescent="0.25">
      <c r="A1787">
        <v>1786</v>
      </c>
      <c r="B1787">
        <v>80.008194000000003</v>
      </c>
      <c r="C1787">
        <v>3.9306670000000001</v>
      </c>
    </row>
    <row r="1788" spans="1:9" x14ac:dyDescent="0.25">
      <c r="A1788">
        <v>1787</v>
      </c>
      <c r="B1788">
        <v>79.945259000000007</v>
      </c>
      <c r="C1788">
        <v>3.9414920000000002</v>
      </c>
    </row>
    <row r="1789" spans="1:9" x14ac:dyDescent="0.25">
      <c r="A1789">
        <v>1788</v>
      </c>
      <c r="B1789">
        <v>80.039016000000004</v>
      </c>
      <c r="C1789">
        <v>3.8897930000000001</v>
      </c>
    </row>
    <row r="1790" spans="1:9" x14ac:dyDescent="0.25">
      <c r="A1790">
        <v>1789</v>
      </c>
      <c r="H1790">
        <v>80.267510000000001</v>
      </c>
      <c r="I1790">
        <v>6.9618460000000004</v>
      </c>
    </row>
    <row r="1791" spans="1:9" x14ac:dyDescent="0.25">
      <c r="A1791">
        <v>1790</v>
      </c>
      <c r="H1791">
        <v>80.215966000000009</v>
      </c>
      <c r="I1791">
        <v>6.9137040000000001</v>
      </c>
    </row>
    <row r="1792" spans="1:9" x14ac:dyDescent="0.25">
      <c r="A1792">
        <v>1791</v>
      </c>
      <c r="F1792">
        <v>78.914232000000013</v>
      </c>
      <c r="G1792">
        <v>3.09633</v>
      </c>
      <c r="H1792">
        <v>80.202823000000009</v>
      </c>
      <c r="I1792">
        <v>6.9718970000000002</v>
      </c>
    </row>
    <row r="1793" spans="1:9" x14ac:dyDescent="0.25">
      <c r="A1793">
        <v>1792</v>
      </c>
      <c r="F1793">
        <v>78.919385000000005</v>
      </c>
      <c r="G1793">
        <v>3.0984950000000002</v>
      </c>
      <c r="H1793">
        <v>80.224781000000007</v>
      </c>
      <c r="I1793">
        <v>6.9637539999999998</v>
      </c>
    </row>
    <row r="1794" spans="1:9" x14ac:dyDescent="0.25">
      <c r="A1794">
        <v>1793</v>
      </c>
      <c r="F1794">
        <v>78.886295000000004</v>
      </c>
      <c r="G1794">
        <v>3.054837</v>
      </c>
      <c r="H1794">
        <v>80.224728000000013</v>
      </c>
      <c r="I1794">
        <v>6.9670009999999998</v>
      </c>
    </row>
    <row r="1795" spans="1:9" x14ac:dyDescent="0.25">
      <c r="A1795">
        <v>1794</v>
      </c>
      <c r="F1795">
        <v>78.966187000000005</v>
      </c>
      <c r="G1795">
        <v>3.0684969999999998</v>
      </c>
      <c r="H1795">
        <v>80.252562000000012</v>
      </c>
      <c r="I1795">
        <v>6.9793710000000004</v>
      </c>
    </row>
    <row r="1796" spans="1:9" x14ac:dyDescent="0.25">
      <c r="A1796">
        <v>1795</v>
      </c>
      <c r="F1796">
        <v>79.00433000000001</v>
      </c>
      <c r="G1796">
        <v>3.1106590000000001</v>
      </c>
      <c r="H1796">
        <v>80.253800000000012</v>
      </c>
      <c r="I1796">
        <v>6.9628779999999999</v>
      </c>
    </row>
    <row r="1797" spans="1:9" x14ac:dyDescent="0.25">
      <c r="A1797">
        <v>1796</v>
      </c>
      <c r="D1797">
        <v>64.158386000000007</v>
      </c>
      <c r="E1797">
        <v>5.9056769999999998</v>
      </c>
      <c r="F1797">
        <v>78.954074000000006</v>
      </c>
      <c r="G1797">
        <v>3.147977</v>
      </c>
      <c r="H1797">
        <v>80.185040000000015</v>
      </c>
      <c r="I1797">
        <v>6.9826180000000004</v>
      </c>
    </row>
    <row r="1798" spans="1:9" x14ac:dyDescent="0.25">
      <c r="A1798">
        <v>1797</v>
      </c>
      <c r="D1798">
        <v>64.200469999999996</v>
      </c>
      <c r="E1798">
        <v>5.8831769999999999</v>
      </c>
      <c r="F1798">
        <v>78.870625000000004</v>
      </c>
      <c r="G1798">
        <v>3.0932379999999999</v>
      </c>
      <c r="H1798">
        <v>80.267510000000001</v>
      </c>
      <c r="I1798">
        <v>6.9618460000000004</v>
      </c>
    </row>
    <row r="1799" spans="1:9" x14ac:dyDescent="0.25">
      <c r="A1799">
        <v>1798</v>
      </c>
      <c r="D1799">
        <v>64.188645000000008</v>
      </c>
      <c r="E1799">
        <v>5.9075519999999999</v>
      </c>
      <c r="F1799">
        <v>78.928096000000011</v>
      </c>
      <c r="G1799">
        <v>3.1167929999999999</v>
      </c>
    </row>
    <row r="1800" spans="1:9" x14ac:dyDescent="0.25">
      <c r="A1800">
        <v>1799</v>
      </c>
      <c r="D1800">
        <v>64.175572000000003</v>
      </c>
      <c r="E1800">
        <v>5.9018750000000004</v>
      </c>
    </row>
    <row r="1801" spans="1:9" x14ac:dyDescent="0.25">
      <c r="A1801">
        <v>1800</v>
      </c>
      <c r="D1801">
        <v>64.177239</v>
      </c>
      <c r="E1801">
        <v>5.8951039999999999</v>
      </c>
    </row>
    <row r="1802" spans="1:9" x14ac:dyDescent="0.25">
      <c r="A1802">
        <v>1801</v>
      </c>
      <c r="D1802">
        <v>64.155731000000003</v>
      </c>
      <c r="E1802">
        <v>5.888541</v>
      </c>
    </row>
    <row r="1803" spans="1:9" x14ac:dyDescent="0.25">
      <c r="A1803">
        <v>1802</v>
      </c>
      <c r="D1803">
        <v>64.165623000000011</v>
      </c>
      <c r="E1803">
        <v>5.8865100000000004</v>
      </c>
    </row>
    <row r="1804" spans="1:9" x14ac:dyDescent="0.25">
      <c r="A1804">
        <v>1803</v>
      </c>
      <c r="B1804">
        <v>58.068905000000001</v>
      </c>
      <c r="C1804">
        <v>4.5554170000000003</v>
      </c>
      <c r="D1804">
        <v>64.18198000000001</v>
      </c>
      <c r="E1804">
        <v>5.8782290000000001</v>
      </c>
    </row>
    <row r="1805" spans="1:9" x14ac:dyDescent="0.25">
      <c r="A1805">
        <v>1804</v>
      </c>
      <c r="B1805">
        <v>58.068905000000001</v>
      </c>
      <c r="C1805">
        <v>4.5554170000000003</v>
      </c>
      <c r="D1805">
        <v>64.135056000000006</v>
      </c>
      <c r="E1805">
        <v>5.8745830000000003</v>
      </c>
    </row>
    <row r="1806" spans="1:9" x14ac:dyDescent="0.25">
      <c r="A1806">
        <v>1805</v>
      </c>
      <c r="B1806">
        <v>58.068905000000001</v>
      </c>
      <c r="C1806">
        <v>4.5554170000000003</v>
      </c>
      <c r="D1806">
        <v>64.158386000000007</v>
      </c>
      <c r="E1806">
        <v>5.9056769999999998</v>
      </c>
    </row>
    <row r="1807" spans="1:9" x14ac:dyDescent="0.25">
      <c r="A1807">
        <v>1806</v>
      </c>
      <c r="B1807">
        <v>58.068905000000001</v>
      </c>
      <c r="C1807">
        <v>4.5554170000000003</v>
      </c>
    </row>
    <row r="1808" spans="1:9" x14ac:dyDescent="0.25">
      <c r="A1808">
        <v>1807</v>
      </c>
      <c r="B1808">
        <v>58.068905000000001</v>
      </c>
      <c r="C1808">
        <v>4.5554170000000003</v>
      </c>
    </row>
    <row r="1809" spans="1:9" x14ac:dyDescent="0.25">
      <c r="A1809">
        <v>1808</v>
      </c>
      <c r="B1809">
        <v>58.068905000000001</v>
      </c>
      <c r="C1809">
        <v>4.5554170000000003</v>
      </c>
    </row>
    <row r="1810" spans="1:9" x14ac:dyDescent="0.25">
      <c r="A1810">
        <v>1809</v>
      </c>
      <c r="B1810">
        <v>58.068905000000001</v>
      </c>
      <c r="C1810">
        <v>4.5554170000000003</v>
      </c>
    </row>
    <row r="1811" spans="1:9" x14ac:dyDescent="0.25">
      <c r="A1811">
        <v>1810</v>
      </c>
      <c r="B1811">
        <v>58.068905000000001</v>
      </c>
      <c r="C1811">
        <v>4.5554170000000003</v>
      </c>
      <c r="H1811">
        <v>57.795834000000006</v>
      </c>
      <c r="I1811">
        <v>7.5451040000000003</v>
      </c>
    </row>
    <row r="1812" spans="1:9" x14ac:dyDescent="0.25">
      <c r="A1812">
        <v>1811</v>
      </c>
      <c r="B1812">
        <v>58.068905000000001</v>
      </c>
      <c r="C1812">
        <v>4.5554170000000003</v>
      </c>
      <c r="F1812">
        <v>56.853489000000003</v>
      </c>
      <c r="G1812">
        <v>3.2349999999999999</v>
      </c>
      <c r="H1812">
        <v>57.790157000000001</v>
      </c>
      <c r="I1812">
        <v>7.4513540000000003</v>
      </c>
    </row>
    <row r="1813" spans="1:9" x14ac:dyDescent="0.25">
      <c r="A1813">
        <v>1812</v>
      </c>
      <c r="F1813">
        <v>56.778023000000005</v>
      </c>
      <c r="G1813">
        <v>3.2918750000000001</v>
      </c>
      <c r="H1813">
        <v>57.788124000000003</v>
      </c>
      <c r="I1813">
        <v>7.4924470000000003</v>
      </c>
    </row>
    <row r="1814" spans="1:9" x14ac:dyDescent="0.25">
      <c r="A1814">
        <v>1813</v>
      </c>
      <c r="F1814">
        <v>56.862709000000002</v>
      </c>
      <c r="G1814">
        <v>3.3261980000000002</v>
      </c>
      <c r="H1814">
        <v>57.816303000000005</v>
      </c>
      <c r="I1814">
        <v>7.524375</v>
      </c>
    </row>
    <row r="1815" spans="1:9" x14ac:dyDescent="0.25">
      <c r="A1815">
        <v>1814</v>
      </c>
      <c r="F1815">
        <v>56.823334000000003</v>
      </c>
      <c r="G1815">
        <v>3.2853119999999998</v>
      </c>
      <c r="H1815">
        <v>57.807503000000004</v>
      </c>
      <c r="I1815">
        <v>7.5410409999999999</v>
      </c>
    </row>
    <row r="1816" spans="1:9" x14ac:dyDescent="0.25">
      <c r="A1816">
        <v>1815</v>
      </c>
      <c r="F1816">
        <v>56.829167000000005</v>
      </c>
      <c r="G1816">
        <v>3.2973430000000001</v>
      </c>
      <c r="H1816">
        <v>57.807030000000005</v>
      </c>
      <c r="I1816">
        <v>7.5638019999999999</v>
      </c>
    </row>
    <row r="1817" spans="1:9" x14ac:dyDescent="0.25">
      <c r="A1817">
        <v>1816</v>
      </c>
      <c r="F1817">
        <v>56.824532000000005</v>
      </c>
      <c r="G1817">
        <v>3.2940100000000001</v>
      </c>
      <c r="H1817">
        <v>57.800675000000005</v>
      </c>
      <c r="I1817">
        <v>7.571771</v>
      </c>
    </row>
    <row r="1818" spans="1:9" x14ac:dyDescent="0.25">
      <c r="A1818">
        <v>1817</v>
      </c>
      <c r="F1818">
        <v>56.804115000000003</v>
      </c>
      <c r="G1818">
        <v>3.2818749999999999</v>
      </c>
      <c r="H1818">
        <v>57.795834000000006</v>
      </c>
      <c r="I1818">
        <v>7.5451040000000003</v>
      </c>
    </row>
    <row r="1819" spans="1:9" x14ac:dyDescent="0.25">
      <c r="A1819">
        <v>1818</v>
      </c>
      <c r="D1819">
        <v>39.212601000000006</v>
      </c>
      <c r="E1819">
        <v>6.5176559999999997</v>
      </c>
      <c r="F1819">
        <v>56.836456000000005</v>
      </c>
      <c r="G1819">
        <v>3.340938</v>
      </c>
      <c r="H1819">
        <v>57.795834000000006</v>
      </c>
      <c r="I1819">
        <v>7.5451040000000003</v>
      </c>
    </row>
    <row r="1820" spans="1:9" x14ac:dyDescent="0.25">
      <c r="A1820">
        <v>1819</v>
      </c>
      <c r="D1820">
        <v>39.182655000000004</v>
      </c>
      <c r="E1820">
        <v>6.5319789999999998</v>
      </c>
      <c r="F1820">
        <v>56.778961000000002</v>
      </c>
      <c r="G1820">
        <v>3.2723439999999999</v>
      </c>
      <c r="H1820">
        <v>57.795834000000006</v>
      </c>
      <c r="I1820">
        <v>7.5451040000000003</v>
      </c>
    </row>
    <row r="1821" spans="1:9" x14ac:dyDescent="0.25">
      <c r="A1821">
        <v>1820</v>
      </c>
      <c r="D1821">
        <v>39.146404000000004</v>
      </c>
      <c r="E1821">
        <v>6.5569269999999999</v>
      </c>
      <c r="F1821">
        <v>56.778023000000005</v>
      </c>
      <c r="G1821">
        <v>3.2918750000000001</v>
      </c>
    </row>
    <row r="1822" spans="1:9" x14ac:dyDescent="0.25">
      <c r="A1822">
        <v>1821</v>
      </c>
      <c r="D1822">
        <v>39.177136000000004</v>
      </c>
      <c r="E1822">
        <v>6.5470829999999998</v>
      </c>
    </row>
    <row r="1823" spans="1:9" x14ac:dyDescent="0.25">
      <c r="A1823">
        <v>1822</v>
      </c>
      <c r="D1823">
        <v>39.178490000000004</v>
      </c>
      <c r="E1823">
        <v>6.537344</v>
      </c>
    </row>
    <row r="1824" spans="1:9" x14ac:dyDescent="0.25">
      <c r="A1824">
        <v>1823</v>
      </c>
      <c r="D1824">
        <v>39.163334000000006</v>
      </c>
      <c r="E1824">
        <v>6.5213539999999997</v>
      </c>
    </row>
    <row r="1825" spans="1:9" x14ac:dyDescent="0.25">
      <c r="A1825">
        <v>1824</v>
      </c>
      <c r="D1825">
        <v>39.152393000000004</v>
      </c>
      <c r="E1825">
        <v>6.5249480000000002</v>
      </c>
    </row>
    <row r="1826" spans="1:9" x14ac:dyDescent="0.25">
      <c r="A1826">
        <v>1825</v>
      </c>
      <c r="B1826">
        <v>32.548124000000001</v>
      </c>
      <c r="C1826">
        <v>4.9085419999999997</v>
      </c>
      <c r="D1826">
        <v>39.124790000000004</v>
      </c>
      <c r="E1826">
        <v>6.5191660000000002</v>
      </c>
    </row>
    <row r="1827" spans="1:9" x14ac:dyDescent="0.25">
      <c r="A1827">
        <v>1826</v>
      </c>
      <c r="B1827">
        <v>32.549790999999999</v>
      </c>
      <c r="C1827">
        <v>4.9027609999999999</v>
      </c>
      <c r="D1827">
        <v>39.068073000000005</v>
      </c>
      <c r="E1827">
        <v>6.5298959999999999</v>
      </c>
    </row>
    <row r="1828" spans="1:9" x14ac:dyDescent="0.25">
      <c r="A1828">
        <v>1827</v>
      </c>
      <c r="B1828">
        <v>32.555052000000003</v>
      </c>
      <c r="C1828">
        <v>4.8748440000000004</v>
      </c>
      <c r="D1828">
        <v>39.212601000000006</v>
      </c>
      <c r="E1828">
        <v>6.5176559999999997</v>
      </c>
    </row>
    <row r="1829" spans="1:9" x14ac:dyDescent="0.25">
      <c r="A1829">
        <v>1828</v>
      </c>
      <c r="B1829">
        <v>271.60643299999998</v>
      </c>
      <c r="C1829">
        <v>4.1380619999999997</v>
      </c>
      <c r="D1829">
        <v>39.212601000000006</v>
      </c>
      <c r="E1829">
        <v>6.5176559999999997</v>
      </c>
    </row>
    <row r="1830" spans="1:9" x14ac:dyDescent="0.25">
      <c r="A1830">
        <v>1829</v>
      </c>
      <c r="B1830">
        <v>32.567135000000007</v>
      </c>
      <c r="C1830">
        <v>4.9073960000000003</v>
      </c>
    </row>
    <row r="1831" spans="1:9" x14ac:dyDescent="0.25">
      <c r="A1831">
        <v>1830</v>
      </c>
      <c r="B1831">
        <v>32.565052000000009</v>
      </c>
      <c r="C1831">
        <v>4.8919790000000001</v>
      </c>
    </row>
    <row r="1832" spans="1:9" x14ac:dyDescent="0.25">
      <c r="A1832">
        <v>1831</v>
      </c>
      <c r="B1832">
        <v>32.550104000000005</v>
      </c>
      <c r="C1832">
        <v>4.9236979999999999</v>
      </c>
    </row>
    <row r="1833" spans="1:9" x14ac:dyDescent="0.25">
      <c r="A1833">
        <v>1832</v>
      </c>
      <c r="B1833">
        <v>32.530625000000001</v>
      </c>
      <c r="C1833">
        <v>4.9667190000000003</v>
      </c>
    </row>
    <row r="1834" spans="1:9" x14ac:dyDescent="0.25">
      <c r="A1834">
        <v>1833</v>
      </c>
      <c r="B1834">
        <v>32.528542000000002</v>
      </c>
      <c r="C1834">
        <v>4.9588020000000004</v>
      </c>
      <c r="H1834">
        <v>33.206562000000005</v>
      </c>
      <c r="I1834">
        <v>7.756354</v>
      </c>
    </row>
    <row r="1835" spans="1:9" x14ac:dyDescent="0.25">
      <c r="A1835">
        <v>1834</v>
      </c>
      <c r="H1835">
        <v>33.143334000000003</v>
      </c>
      <c r="I1835">
        <v>7.754791</v>
      </c>
    </row>
    <row r="1836" spans="1:9" x14ac:dyDescent="0.25">
      <c r="A1836">
        <v>1835</v>
      </c>
      <c r="H1836">
        <v>33.169115000000005</v>
      </c>
      <c r="I1836">
        <v>7.7236459999999996</v>
      </c>
    </row>
    <row r="1837" spans="1:9" x14ac:dyDescent="0.25">
      <c r="A1837">
        <v>1836</v>
      </c>
      <c r="F1837">
        <v>30.542811</v>
      </c>
      <c r="G1837">
        <v>3.934323</v>
      </c>
      <c r="H1837">
        <v>33.208750000000002</v>
      </c>
      <c r="I1837">
        <v>7.7361449999999996</v>
      </c>
    </row>
    <row r="1838" spans="1:9" x14ac:dyDescent="0.25">
      <c r="A1838">
        <v>1837</v>
      </c>
      <c r="F1838">
        <v>30.545469000000004</v>
      </c>
      <c r="G1838">
        <v>3.9754170000000002</v>
      </c>
      <c r="H1838">
        <v>33.217601999999999</v>
      </c>
      <c r="I1838">
        <v>7.8002089999999997</v>
      </c>
    </row>
    <row r="1839" spans="1:9" x14ac:dyDescent="0.25">
      <c r="A1839">
        <v>1838</v>
      </c>
      <c r="F1839">
        <v>30.516977000000004</v>
      </c>
      <c r="G1839">
        <v>3.945052</v>
      </c>
      <c r="H1839">
        <v>33.214739000000002</v>
      </c>
      <c r="I1839">
        <v>7.8154690000000002</v>
      </c>
    </row>
    <row r="1840" spans="1:9" x14ac:dyDescent="0.25">
      <c r="A1840">
        <v>1839</v>
      </c>
      <c r="D1840">
        <v>18.376041000000001</v>
      </c>
      <c r="E1840">
        <v>7.063072</v>
      </c>
      <c r="F1840">
        <v>30.526823000000007</v>
      </c>
      <c r="G1840">
        <v>3.9117190000000002</v>
      </c>
      <c r="H1840">
        <v>33.159271000000004</v>
      </c>
      <c r="I1840">
        <v>7.8080730000000003</v>
      </c>
    </row>
    <row r="1841" spans="1:11" x14ac:dyDescent="0.25">
      <c r="A1841">
        <v>1840</v>
      </c>
      <c r="D1841">
        <v>18.318592000000002</v>
      </c>
      <c r="E1841">
        <v>7.0913539999999999</v>
      </c>
      <c r="F1841">
        <v>30.511769999999999</v>
      </c>
      <c r="G1841">
        <v>3.9371870000000002</v>
      </c>
      <c r="H1841">
        <v>33.127030000000005</v>
      </c>
      <c r="I1841">
        <v>7.7997399999999999</v>
      </c>
    </row>
    <row r="1842" spans="1:11" x14ac:dyDescent="0.25">
      <c r="A1842">
        <v>1841</v>
      </c>
      <c r="D1842">
        <v>18.335676000000007</v>
      </c>
      <c r="E1842">
        <v>7.0569790000000001</v>
      </c>
      <c r="F1842">
        <v>30.496352999999999</v>
      </c>
      <c r="G1842">
        <v>3.9390619999999998</v>
      </c>
      <c r="H1842">
        <v>33.034531000000001</v>
      </c>
      <c r="I1842">
        <v>7.8007289999999996</v>
      </c>
    </row>
    <row r="1843" spans="1:11" x14ac:dyDescent="0.25">
      <c r="A1843">
        <v>1842</v>
      </c>
      <c r="D1843">
        <v>18.365208000000003</v>
      </c>
      <c r="E1843">
        <v>7.0723950000000002</v>
      </c>
      <c r="F1843">
        <v>30.487761000000006</v>
      </c>
      <c r="G1843">
        <v>3.9318230000000001</v>
      </c>
      <c r="H1843">
        <v>33.206562000000005</v>
      </c>
      <c r="I1843">
        <v>7.756354</v>
      </c>
    </row>
    <row r="1844" spans="1:11" x14ac:dyDescent="0.25">
      <c r="A1844">
        <v>1843</v>
      </c>
      <c r="D1844">
        <v>18.325728000000005</v>
      </c>
      <c r="E1844">
        <v>7.0614059999999998</v>
      </c>
      <c r="F1844">
        <v>30.486353000000008</v>
      </c>
      <c r="G1844">
        <v>3.9554170000000002</v>
      </c>
    </row>
    <row r="1845" spans="1:11" x14ac:dyDescent="0.25">
      <c r="A1845">
        <v>1844</v>
      </c>
      <c r="D1845">
        <v>18.347082</v>
      </c>
      <c r="E1845">
        <v>7.0819270000000003</v>
      </c>
      <c r="F1845">
        <v>30.542811</v>
      </c>
      <c r="G1845">
        <v>3.934323</v>
      </c>
    </row>
    <row r="1846" spans="1:11" x14ac:dyDescent="0.25">
      <c r="A1846">
        <v>1845</v>
      </c>
      <c r="D1846">
        <v>18.392290000000003</v>
      </c>
      <c r="E1846">
        <v>7.115729</v>
      </c>
      <c r="F1846">
        <v>30.542811</v>
      </c>
      <c r="G1846">
        <v>3.934323</v>
      </c>
    </row>
    <row r="1847" spans="1:11" x14ac:dyDescent="0.25">
      <c r="A1847">
        <v>1846</v>
      </c>
      <c r="D1847">
        <v>18.373072000000008</v>
      </c>
      <c r="E1847">
        <v>7.0677079999999997</v>
      </c>
      <c r="F1847">
        <v>30.542811</v>
      </c>
      <c r="G1847">
        <v>3.934323</v>
      </c>
    </row>
    <row r="1848" spans="1:11" x14ac:dyDescent="0.25">
      <c r="A1848">
        <v>1847</v>
      </c>
      <c r="B1848">
        <v>13.229166000000006</v>
      </c>
      <c r="C1848">
        <v>5.4162499999999998</v>
      </c>
      <c r="D1848">
        <v>18.368176000000005</v>
      </c>
      <c r="E1848">
        <v>7.0550519999999999</v>
      </c>
    </row>
    <row r="1849" spans="1:11" x14ac:dyDescent="0.25">
      <c r="A1849">
        <v>1848</v>
      </c>
      <c r="B1849">
        <v>13.201509000000001</v>
      </c>
      <c r="C1849">
        <v>5.4378640000000003</v>
      </c>
      <c r="D1849">
        <v>18.342550000000003</v>
      </c>
      <c r="E1849">
        <v>7.0113019999999997</v>
      </c>
    </row>
    <row r="1850" spans="1:11" x14ac:dyDescent="0.25">
      <c r="A1850">
        <v>1849</v>
      </c>
      <c r="B1850">
        <v>13.207499000000006</v>
      </c>
      <c r="C1850">
        <v>5.47</v>
      </c>
      <c r="D1850">
        <v>18.314374000000001</v>
      </c>
      <c r="E1850">
        <v>6.975625</v>
      </c>
    </row>
    <row r="1851" spans="1:11" x14ac:dyDescent="0.25">
      <c r="A1851">
        <v>1850</v>
      </c>
      <c r="B1851">
        <v>13.178020000000004</v>
      </c>
      <c r="C1851">
        <v>5.4704689999999996</v>
      </c>
      <c r="D1851">
        <v>18.301354000000003</v>
      </c>
      <c r="E1851">
        <v>6.9982810000000004</v>
      </c>
    </row>
    <row r="1852" spans="1:11" x14ac:dyDescent="0.25">
      <c r="A1852">
        <v>1851</v>
      </c>
      <c r="B1852">
        <v>13.182967000000005</v>
      </c>
      <c r="C1852">
        <v>5.4910420000000002</v>
      </c>
      <c r="D1852">
        <v>18.376041000000001</v>
      </c>
      <c r="E1852">
        <v>7.063072</v>
      </c>
    </row>
    <row r="1853" spans="1:11" x14ac:dyDescent="0.25">
      <c r="A1853">
        <v>1852</v>
      </c>
      <c r="B1853">
        <v>13.161248000000001</v>
      </c>
      <c r="C1853">
        <v>5.5017709999999997</v>
      </c>
    </row>
    <row r="1854" spans="1:11" x14ac:dyDescent="0.25">
      <c r="A1854">
        <v>1853</v>
      </c>
      <c r="B1854">
        <v>13.229166000000006</v>
      </c>
      <c r="C1854">
        <v>5.4162499999999998</v>
      </c>
      <c r="J1854">
        <v>38.749375000000001</v>
      </c>
      <c r="K1854">
        <v>13.175833000000001</v>
      </c>
    </row>
    <row r="1855" spans="1:11" x14ac:dyDescent="0.25">
      <c r="A1855">
        <v>1854</v>
      </c>
    </row>
    <row r="1856" spans="1:11" x14ac:dyDescent="0.25">
      <c r="A1856">
        <v>1855</v>
      </c>
    </row>
    <row r="1857" spans="1:1" x14ac:dyDescent="0.25">
      <c r="A1857">
        <v>1856</v>
      </c>
    </row>
    <row r="1858" spans="1:1" x14ac:dyDescent="0.25">
      <c r="A1858">
        <v>1857</v>
      </c>
    </row>
    <row r="1859" spans="1:1" x14ac:dyDescent="0.25">
      <c r="A1859">
        <v>1858</v>
      </c>
    </row>
    <row r="1860" spans="1:1" x14ac:dyDescent="0.25">
      <c r="A1860">
        <v>1859</v>
      </c>
    </row>
    <row r="1861" spans="1:1" x14ac:dyDescent="0.25">
      <c r="A1861">
        <v>1860</v>
      </c>
    </row>
    <row r="1862" spans="1:1" x14ac:dyDescent="0.25">
      <c r="A1862">
        <v>1861</v>
      </c>
    </row>
    <row r="1863" spans="1:1" x14ac:dyDescent="0.25">
      <c r="A1863">
        <v>1862</v>
      </c>
    </row>
    <row r="1864" spans="1:1" x14ac:dyDescent="0.25">
      <c r="A1864">
        <v>1863</v>
      </c>
    </row>
    <row r="1865" spans="1:1" x14ac:dyDescent="0.25">
      <c r="A1865">
        <v>1864</v>
      </c>
    </row>
    <row r="1866" spans="1:1" x14ac:dyDescent="0.25">
      <c r="A1866">
        <v>1865</v>
      </c>
    </row>
    <row r="1867" spans="1:1" x14ac:dyDescent="0.25">
      <c r="A1867">
        <v>1866</v>
      </c>
    </row>
    <row r="1868" spans="1:1" x14ac:dyDescent="0.25">
      <c r="A1868">
        <v>1867</v>
      </c>
    </row>
    <row r="1869" spans="1:1" x14ac:dyDescent="0.25">
      <c r="A1869">
        <v>1868</v>
      </c>
    </row>
    <row r="1870" spans="1:1" x14ac:dyDescent="0.25">
      <c r="A1870">
        <v>1869</v>
      </c>
    </row>
    <row r="1871" spans="1:1" x14ac:dyDescent="0.25">
      <c r="A1871">
        <v>1870</v>
      </c>
    </row>
    <row r="1872" spans="1:1" x14ac:dyDescent="0.25">
      <c r="A1872">
        <v>1871</v>
      </c>
    </row>
    <row r="1873" spans="1:11" x14ac:dyDescent="0.25">
      <c r="A1873">
        <v>1872</v>
      </c>
    </row>
    <row r="1874" spans="1:11" x14ac:dyDescent="0.25">
      <c r="A1874">
        <v>1873</v>
      </c>
    </row>
    <row r="1875" spans="1:11" x14ac:dyDescent="0.25">
      <c r="A1875">
        <v>1874</v>
      </c>
    </row>
    <row r="1876" spans="1:11" x14ac:dyDescent="0.25">
      <c r="A1876">
        <v>1875</v>
      </c>
    </row>
    <row r="1877" spans="1:11" x14ac:dyDescent="0.25">
      <c r="A1877">
        <v>1876</v>
      </c>
    </row>
    <row r="1878" spans="1:11" x14ac:dyDescent="0.25">
      <c r="A1878">
        <v>1877</v>
      </c>
    </row>
    <row r="1879" spans="1:11" x14ac:dyDescent="0.25">
      <c r="A1879">
        <v>1878</v>
      </c>
    </row>
    <row r="1880" spans="1:11" x14ac:dyDescent="0.25">
      <c r="A1880">
        <v>1879</v>
      </c>
    </row>
    <row r="1881" spans="1:11" x14ac:dyDescent="0.25">
      <c r="A1881">
        <v>1880</v>
      </c>
    </row>
    <row r="1882" spans="1:11" x14ac:dyDescent="0.25">
      <c r="A1882">
        <v>1881</v>
      </c>
    </row>
    <row r="1883" spans="1:11" x14ac:dyDescent="0.25">
      <c r="A1883">
        <v>1882</v>
      </c>
    </row>
    <row r="1884" spans="1:11" x14ac:dyDescent="0.25">
      <c r="A1884">
        <v>1883</v>
      </c>
    </row>
    <row r="1885" spans="1:11" x14ac:dyDescent="0.25">
      <c r="A1885">
        <v>1884</v>
      </c>
    </row>
    <row r="1886" spans="1:11" x14ac:dyDescent="0.25">
      <c r="A1886">
        <v>1885</v>
      </c>
    </row>
    <row r="1887" spans="1:11" x14ac:dyDescent="0.25">
      <c r="A1887">
        <v>1886</v>
      </c>
      <c r="J1887">
        <v>236.124133</v>
      </c>
      <c r="K1887">
        <v>13.248827</v>
      </c>
    </row>
    <row r="1888" spans="1:11" x14ac:dyDescent="0.25">
      <c r="A1888">
        <v>1887</v>
      </c>
      <c r="H1888">
        <v>247.49545899999998</v>
      </c>
      <c r="I1888">
        <v>9.3965300000000003</v>
      </c>
    </row>
    <row r="1889" spans="1:9" x14ac:dyDescent="0.25">
      <c r="A1889">
        <v>1888</v>
      </c>
      <c r="H1889">
        <v>247.47724399999998</v>
      </c>
      <c r="I1889">
        <v>9.4601019999999991</v>
      </c>
    </row>
    <row r="1890" spans="1:9" x14ac:dyDescent="0.25">
      <c r="A1890">
        <v>1889</v>
      </c>
      <c r="B1890">
        <v>236.10556099999999</v>
      </c>
      <c r="C1890">
        <v>8.4988779999999995</v>
      </c>
      <c r="H1890">
        <v>247.45367299999998</v>
      </c>
      <c r="I1890">
        <v>9.4484689999999993</v>
      </c>
    </row>
    <row r="1891" spans="1:9" x14ac:dyDescent="0.25">
      <c r="A1891">
        <v>1890</v>
      </c>
      <c r="B1891">
        <v>236.081019</v>
      </c>
      <c r="C1891">
        <v>8.4851530000000004</v>
      </c>
      <c r="H1891">
        <v>247.507498</v>
      </c>
      <c r="I1891">
        <v>9.4866320000000002</v>
      </c>
    </row>
    <row r="1892" spans="1:9" x14ac:dyDescent="0.25">
      <c r="A1892">
        <v>1891</v>
      </c>
      <c r="B1892">
        <v>236.08127500000001</v>
      </c>
      <c r="C1892">
        <v>8.5180609999999994</v>
      </c>
      <c r="H1892">
        <v>247.49908299999998</v>
      </c>
      <c r="I1892">
        <v>9.4673979999999993</v>
      </c>
    </row>
    <row r="1893" spans="1:9" x14ac:dyDescent="0.25">
      <c r="A1893">
        <v>1892</v>
      </c>
      <c r="B1893">
        <v>236.15102100000001</v>
      </c>
      <c r="C1893">
        <v>8.4969900000000003</v>
      </c>
      <c r="H1893">
        <v>247.50377499999999</v>
      </c>
      <c r="I1893">
        <v>9.4837249999999997</v>
      </c>
    </row>
    <row r="1894" spans="1:9" x14ac:dyDescent="0.25">
      <c r="A1894">
        <v>1893</v>
      </c>
      <c r="B1894">
        <v>236.14275599999999</v>
      </c>
      <c r="C1894">
        <v>8.4641839999999995</v>
      </c>
      <c r="H1894">
        <v>247.49219399999998</v>
      </c>
      <c r="I1894">
        <v>9.4774480000000008</v>
      </c>
    </row>
    <row r="1895" spans="1:9" x14ac:dyDescent="0.25">
      <c r="A1895">
        <v>1894</v>
      </c>
      <c r="B1895">
        <v>236.129796</v>
      </c>
      <c r="C1895">
        <v>8.4893370000000008</v>
      </c>
      <c r="H1895">
        <v>247.49601999999999</v>
      </c>
      <c r="I1895">
        <v>9.4616330000000008</v>
      </c>
    </row>
    <row r="1896" spans="1:9" x14ac:dyDescent="0.25">
      <c r="A1896">
        <v>1895</v>
      </c>
      <c r="B1896">
        <v>236.10811100000001</v>
      </c>
      <c r="C1896">
        <v>8.4675510000000003</v>
      </c>
      <c r="H1896">
        <v>247.52617100000001</v>
      </c>
      <c r="I1896">
        <v>9.4748970000000003</v>
      </c>
    </row>
    <row r="1897" spans="1:9" x14ac:dyDescent="0.25">
      <c r="A1897">
        <v>1896</v>
      </c>
      <c r="B1897">
        <v>236.10642899999999</v>
      </c>
      <c r="C1897">
        <v>8.4924999999999997</v>
      </c>
      <c r="H1897">
        <v>247.521941</v>
      </c>
      <c r="I1897">
        <v>9.4682139999999997</v>
      </c>
    </row>
    <row r="1898" spans="1:9" x14ac:dyDescent="0.25">
      <c r="A1898">
        <v>1897</v>
      </c>
      <c r="B1898">
        <v>236.07867300000001</v>
      </c>
      <c r="C1898">
        <v>8.5559189999999994</v>
      </c>
      <c r="H1898">
        <v>247.49505099999999</v>
      </c>
      <c r="I1898">
        <v>9.4551020000000001</v>
      </c>
    </row>
    <row r="1899" spans="1:9" x14ac:dyDescent="0.25">
      <c r="A1899">
        <v>1898</v>
      </c>
      <c r="B1899">
        <v>236.085408</v>
      </c>
      <c r="C1899">
        <v>8.5500509999999998</v>
      </c>
      <c r="H1899">
        <v>247.49326600000001</v>
      </c>
      <c r="I1899">
        <v>9.4469890000000003</v>
      </c>
    </row>
    <row r="1900" spans="1:9" x14ac:dyDescent="0.25">
      <c r="A1900">
        <v>1899</v>
      </c>
      <c r="B1900">
        <v>236.01780600000001</v>
      </c>
      <c r="C1900">
        <v>8.5425000000000004</v>
      </c>
      <c r="H1900">
        <v>247.46974399999999</v>
      </c>
      <c r="I1900">
        <v>9.4541839999999997</v>
      </c>
    </row>
    <row r="1901" spans="1:9" x14ac:dyDescent="0.25">
      <c r="A1901">
        <v>1900</v>
      </c>
      <c r="B1901">
        <v>236.03443799999999</v>
      </c>
      <c r="C1901">
        <v>8.5314789999999991</v>
      </c>
      <c r="H1901">
        <v>247.449591</v>
      </c>
      <c r="I1901">
        <v>9.4381120000000003</v>
      </c>
    </row>
    <row r="1902" spans="1:9" x14ac:dyDescent="0.25">
      <c r="A1902">
        <v>1901</v>
      </c>
      <c r="B1902">
        <v>236.10010199999999</v>
      </c>
      <c r="C1902">
        <v>8.5129590000000004</v>
      </c>
      <c r="H1902">
        <v>247.443827</v>
      </c>
      <c r="I1902">
        <v>9.3857649999999992</v>
      </c>
    </row>
    <row r="1903" spans="1:9" x14ac:dyDescent="0.25">
      <c r="A1903">
        <v>1902</v>
      </c>
      <c r="B1903">
        <v>236.07199</v>
      </c>
      <c r="C1903">
        <v>8.4791329999999991</v>
      </c>
      <c r="H1903">
        <v>247.49545899999998</v>
      </c>
      <c r="I1903">
        <v>9.3965300000000003</v>
      </c>
    </row>
    <row r="1904" spans="1:9" x14ac:dyDescent="0.25">
      <c r="A1904">
        <v>1903</v>
      </c>
      <c r="B1904">
        <v>236.007857</v>
      </c>
      <c r="C1904">
        <v>8.5515310000000007</v>
      </c>
    </row>
    <row r="1905" spans="1:7" x14ac:dyDescent="0.25">
      <c r="A1905">
        <v>1904</v>
      </c>
      <c r="B1905">
        <v>236.10556099999999</v>
      </c>
      <c r="C1905">
        <v>8.4988779999999995</v>
      </c>
    </row>
    <row r="1906" spans="1:7" x14ac:dyDescent="0.25">
      <c r="A1906">
        <v>1905</v>
      </c>
      <c r="D1906">
        <v>225.46372400000001</v>
      </c>
      <c r="E1906">
        <v>9.5546939999999996</v>
      </c>
    </row>
    <row r="1907" spans="1:7" x14ac:dyDescent="0.25">
      <c r="A1907">
        <v>1906</v>
      </c>
      <c r="D1907">
        <v>225.47515300000001</v>
      </c>
      <c r="E1907">
        <v>9.5026530000000005</v>
      </c>
      <c r="F1907">
        <v>235.04290800000001</v>
      </c>
      <c r="G1907">
        <v>6.519082</v>
      </c>
    </row>
    <row r="1908" spans="1:7" x14ac:dyDescent="0.25">
      <c r="A1908">
        <v>1907</v>
      </c>
      <c r="D1908">
        <v>225.47683699999999</v>
      </c>
      <c r="E1908">
        <v>9.5831630000000008</v>
      </c>
      <c r="F1908">
        <v>235.05398099999999</v>
      </c>
      <c r="G1908">
        <v>6.5857650000000003</v>
      </c>
    </row>
    <row r="1909" spans="1:7" x14ac:dyDescent="0.25">
      <c r="A1909">
        <v>1908</v>
      </c>
      <c r="D1909">
        <v>225.463112</v>
      </c>
      <c r="E1909">
        <v>9.5566320000000005</v>
      </c>
      <c r="F1909">
        <v>235.007653</v>
      </c>
      <c r="G1909">
        <v>6.5216329999999996</v>
      </c>
    </row>
    <row r="1910" spans="1:7" x14ac:dyDescent="0.25">
      <c r="A1910">
        <v>1909</v>
      </c>
      <c r="D1910">
        <v>225.480154</v>
      </c>
      <c r="E1910">
        <v>9.5540299999999991</v>
      </c>
      <c r="F1910">
        <v>235.00505100000001</v>
      </c>
      <c r="G1910">
        <v>6.5327039999999998</v>
      </c>
    </row>
    <row r="1911" spans="1:7" x14ac:dyDescent="0.25">
      <c r="A1911">
        <v>1910</v>
      </c>
      <c r="D1911">
        <v>225.45928599999999</v>
      </c>
      <c r="E1911">
        <v>9.5591329999999992</v>
      </c>
      <c r="F1911">
        <v>235.03127499999999</v>
      </c>
      <c r="G1911">
        <v>6.5723979999999997</v>
      </c>
    </row>
    <row r="1912" spans="1:7" x14ac:dyDescent="0.25">
      <c r="A1912">
        <v>1911</v>
      </c>
      <c r="D1912">
        <v>225.45775399999999</v>
      </c>
      <c r="E1912">
        <v>9.5383669999999992</v>
      </c>
      <c r="F1912">
        <v>235.01454000000001</v>
      </c>
      <c r="G1912">
        <v>6.6150000000000002</v>
      </c>
    </row>
    <row r="1913" spans="1:7" x14ac:dyDescent="0.25">
      <c r="A1913">
        <v>1912</v>
      </c>
      <c r="D1913">
        <v>225.42499900000001</v>
      </c>
      <c r="E1913">
        <v>9.5581630000000004</v>
      </c>
      <c r="F1913">
        <v>234.99591900000001</v>
      </c>
      <c r="G1913">
        <v>6.64398</v>
      </c>
    </row>
    <row r="1914" spans="1:7" x14ac:dyDescent="0.25">
      <c r="A1914">
        <v>1913</v>
      </c>
      <c r="D1914">
        <v>225.41887700000001</v>
      </c>
      <c r="E1914">
        <v>9.5720410000000005</v>
      </c>
      <c r="F1914">
        <v>235.04097100000001</v>
      </c>
      <c r="G1914">
        <v>6.6152550000000003</v>
      </c>
    </row>
    <row r="1915" spans="1:7" x14ac:dyDescent="0.25">
      <c r="A1915">
        <v>1914</v>
      </c>
      <c r="D1915">
        <v>225.42719299999999</v>
      </c>
      <c r="E1915">
        <v>9.5440310000000004</v>
      </c>
      <c r="F1915">
        <v>235.03928400000001</v>
      </c>
      <c r="G1915">
        <v>6.6419899999999998</v>
      </c>
    </row>
    <row r="1916" spans="1:7" x14ac:dyDescent="0.25">
      <c r="A1916">
        <v>1915</v>
      </c>
      <c r="D1916">
        <v>225.42556200000001</v>
      </c>
      <c r="E1916">
        <v>9.5816330000000001</v>
      </c>
      <c r="F1916">
        <v>235.007092</v>
      </c>
      <c r="G1916">
        <v>6.6603060000000003</v>
      </c>
    </row>
    <row r="1917" spans="1:7" x14ac:dyDescent="0.25">
      <c r="A1917">
        <v>1916</v>
      </c>
      <c r="D1917">
        <v>225.460306</v>
      </c>
      <c r="E1917">
        <v>9.5549490000000006</v>
      </c>
      <c r="F1917">
        <v>234.99903</v>
      </c>
      <c r="G1917">
        <v>6.6436729999999997</v>
      </c>
    </row>
    <row r="1918" spans="1:7" x14ac:dyDescent="0.25">
      <c r="A1918">
        <v>1917</v>
      </c>
      <c r="D1918">
        <v>225.44857099999999</v>
      </c>
      <c r="E1918">
        <v>9.5636729999999996</v>
      </c>
      <c r="F1918">
        <v>234.99581599999999</v>
      </c>
      <c r="G1918">
        <v>6.5786220000000002</v>
      </c>
    </row>
    <row r="1919" spans="1:7" x14ac:dyDescent="0.25">
      <c r="A1919">
        <v>1918</v>
      </c>
      <c r="D1919">
        <v>225.42908199999999</v>
      </c>
      <c r="E1919">
        <v>9.5742349999999998</v>
      </c>
      <c r="F1919">
        <v>235.04290800000001</v>
      </c>
      <c r="G1919">
        <v>6.519082</v>
      </c>
    </row>
    <row r="1920" spans="1:7" x14ac:dyDescent="0.25">
      <c r="A1920">
        <v>1919</v>
      </c>
      <c r="D1920">
        <v>225.46372400000001</v>
      </c>
      <c r="E1920">
        <v>9.5546939999999996</v>
      </c>
      <c r="F1920">
        <v>235.04290800000001</v>
      </c>
      <c r="G1920">
        <v>6.519082</v>
      </c>
    </row>
    <row r="1921" spans="1:9" x14ac:dyDescent="0.25">
      <c r="A1921">
        <v>1920</v>
      </c>
      <c r="B1921">
        <v>217.19224499999999</v>
      </c>
      <c r="C1921">
        <v>8.0418880000000001</v>
      </c>
      <c r="H1921">
        <v>226.171224</v>
      </c>
      <c r="I1921">
        <v>10.171989</v>
      </c>
    </row>
    <row r="1922" spans="1:9" x14ac:dyDescent="0.25">
      <c r="A1922">
        <v>1921</v>
      </c>
      <c r="B1922">
        <v>217.139184</v>
      </c>
      <c r="C1922">
        <v>8.0728059999999999</v>
      </c>
      <c r="H1922">
        <v>226.16102100000001</v>
      </c>
      <c r="I1922">
        <v>10.168571</v>
      </c>
    </row>
    <row r="1923" spans="1:9" x14ac:dyDescent="0.25">
      <c r="A1923">
        <v>1922</v>
      </c>
      <c r="B1923">
        <v>217.19617299999999</v>
      </c>
      <c r="C1923">
        <v>8.0544390000000003</v>
      </c>
      <c r="H1923">
        <v>226.13168300000001</v>
      </c>
      <c r="I1923">
        <v>10.171479</v>
      </c>
    </row>
    <row r="1924" spans="1:9" x14ac:dyDescent="0.25">
      <c r="A1924">
        <v>1923</v>
      </c>
      <c r="B1924">
        <v>217.185969</v>
      </c>
      <c r="C1924">
        <v>8.0616319999999995</v>
      </c>
      <c r="H1924">
        <v>226.05642800000001</v>
      </c>
      <c r="I1924">
        <v>10.171887</v>
      </c>
    </row>
    <row r="1925" spans="1:9" x14ac:dyDescent="0.25">
      <c r="A1925">
        <v>1924</v>
      </c>
      <c r="B1925">
        <v>217.16040799999999</v>
      </c>
      <c r="C1925">
        <v>8.1177550000000007</v>
      </c>
      <c r="H1925">
        <v>226.128163</v>
      </c>
      <c r="I1925">
        <v>10.140917999999999</v>
      </c>
    </row>
    <row r="1926" spans="1:9" x14ac:dyDescent="0.25">
      <c r="A1926">
        <v>1925</v>
      </c>
      <c r="B1926">
        <v>217.2225</v>
      </c>
      <c r="C1926">
        <v>8.0747450000000001</v>
      </c>
      <c r="H1926">
        <v>226.13270299999999</v>
      </c>
      <c r="I1926">
        <v>10.157192999999999</v>
      </c>
    </row>
    <row r="1927" spans="1:9" x14ac:dyDescent="0.25">
      <c r="A1927">
        <v>1926</v>
      </c>
      <c r="B1927">
        <v>217.19637700000001</v>
      </c>
      <c r="C1927">
        <v>8.0875000000000004</v>
      </c>
      <c r="H1927">
        <v>226.21122399999999</v>
      </c>
      <c r="I1927">
        <v>10.164286000000001</v>
      </c>
    </row>
    <row r="1928" spans="1:9" x14ac:dyDescent="0.25">
      <c r="A1928">
        <v>1927</v>
      </c>
      <c r="B1928">
        <v>217.198418</v>
      </c>
      <c r="C1928">
        <v>8.1295409999999997</v>
      </c>
      <c r="H1928">
        <v>226.19081600000001</v>
      </c>
      <c r="I1928">
        <v>10.145816</v>
      </c>
    </row>
    <row r="1929" spans="1:9" x14ac:dyDescent="0.25">
      <c r="A1929">
        <v>1928</v>
      </c>
      <c r="B1929">
        <v>217.18351999999999</v>
      </c>
      <c r="C1929">
        <v>8.1408159999999992</v>
      </c>
      <c r="H1929">
        <v>226.180306</v>
      </c>
      <c r="I1929">
        <v>10.139898000000001</v>
      </c>
    </row>
    <row r="1930" spans="1:9" x14ac:dyDescent="0.25">
      <c r="A1930">
        <v>1929</v>
      </c>
      <c r="B1930">
        <v>217.164387</v>
      </c>
      <c r="C1930">
        <v>8.0941320000000001</v>
      </c>
      <c r="H1930">
        <v>226.19693799999999</v>
      </c>
      <c r="I1930">
        <v>10.135714999999999</v>
      </c>
    </row>
    <row r="1931" spans="1:9" x14ac:dyDescent="0.25">
      <c r="A1931">
        <v>1930</v>
      </c>
      <c r="B1931">
        <v>217.169285</v>
      </c>
      <c r="C1931">
        <v>8.0744389999999999</v>
      </c>
      <c r="H1931">
        <v>226.19311199999999</v>
      </c>
      <c r="I1931">
        <v>10.125560999999999</v>
      </c>
    </row>
    <row r="1932" spans="1:9" x14ac:dyDescent="0.25">
      <c r="A1932">
        <v>1931</v>
      </c>
      <c r="B1932">
        <v>217.23086699999999</v>
      </c>
      <c r="C1932">
        <v>8.0466829999999998</v>
      </c>
      <c r="H1932">
        <v>226.14214200000001</v>
      </c>
      <c r="I1932">
        <v>10.149592</v>
      </c>
    </row>
    <row r="1933" spans="1:9" x14ac:dyDescent="0.25">
      <c r="A1933">
        <v>1932</v>
      </c>
      <c r="B1933">
        <v>217.22637800000001</v>
      </c>
      <c r="C1933">
        <v>8.0122440000000008</v>
      </c>
      <c r="H1933">
        <v>226.171224</v>
      </c>
      <c r="I1933">
        <v>10.171989</v>
      </c>
    </row>
    <row r="1934" spans="1:9" x14ac:dyDescent="0.25">
      <c r="A1934">
        <v>1933</v>
      </c>
      <c r="B1934">
        <v>217.22637800000001</v>
      </c>
      <c r="C1934">
        <v>8.0122440000000008</v>
      </c>
      <c r="H1934">
        <v>226.171224</v>
      </c>
      <c r="I1934">
        <v>10.171989</v>
      </c>
    </row>
    <row r="1935" spans="1:9" x14ac:dyDescent="0.25">
      <c r="A1935">
        <v>1934</v>
      </c>
      <c r="B1935">
        <v>217.22637800000001</v>
      </c>
      <c r="C1935">
        <v>8.0122440000000008</v>
      </c>
    </row>
    <row r="1936" spans="1:9" x14ac:dyDescent="0.25">
      <c r="A1936">
        <v>1935</v>
      </c>
      <c r="F1936">
        <v>216.99142799999998</v>
      </c>
      <c r="G1936">
        <v>6.7545919999999997</v>
      </c>
    </row>
    <row r="1937" spans="1:9" x14ac:dyDescent="0.25">
      <c r="A1937">
        <v>1936</v>
      </c>
      <c r="D1937">
        <v>206.767897</v>
      </c>
      <c r="E1937">
        <v>9.2660470000000004</v>
      </c>
      <c r="F1937">
        <v>216.99142799999998</v>
      </c>
      <c r="G1937">
        <v>6.7545919999999997</v>
      </c>
    </row>
    <row r="1938" spans="1:9" x14ac:dyDescent="0.25">
      <c r="A1938">
        <v>1937</v>
      </c>
      <c r="D1938">
        <v>206.775397</v>
      </c>
      <c r="E1938">
        <v>9.2565580000000001</v>
      </c>
      <c r="F1938">
        <v>216.92423500000001</v>
      </c>
      <c r="G1938">
        <v>6.817653</v>
      </c>
    </row>
    <row r="1939" spans="1:9" x14ac:dyDescent="0.25">
      <c r="A1939">
        <v>1938</v>
      </c>
      <c r="D1939">
        <v>206.785144</v>
      </c>
      <c r="E1939">
        <v>9.2663550000000008</v>
      </c>
      <c r="F1939">
        <v>216.94224499999999</v>
      </c>
      <c r="G1939">
        <v>6.769285</v>
      </c>
    </row>
    <row r="1940" spans="1:9" x14ac:dyDescent="0.25">
      <c r="A1940">
        <v>1939</v>
      </c>
      <c r="D1940">
        <v>206.778865</v>
      </c>
      <c r="E1940">
        <v>9.2454870000000007</v>
      </c>
      <c r="F1940">
        <v>216.95301000000001</v>
      </c>
      <c r="G1940">
        <v>6.7841319999999996</v>
      </c>
    </row>
    <row r="1941" spans="1:9" x14ac:dyDescent="0.25">
      <c r="A1941">
        <v>1940</v>
      </c>
      <c r="D1941">
        <v>206.76784800000001</v>
      </c>
      <c r="E1941">
        <v>9.2427840000000003</v>
      </c>
      <c r="F1941">
        <v>216.89683600000001</v>
      </c>
      <c r="G1941">
        <v>6.7791829999999997</v>
      </c>
    </row>
    <row r="1942" spans="1:9" x14ac:dyDescent="0.25">
      <c r="A1942">
        <v>1941</v>
      </c>
      <c r="D1942">
        <v>206.742797</v>
      </c>
      <c r="E1942">
        <v>9.2320189999999993</v>
      </c>
      <c r="F1942">
        <v>216.93178499999999</v>
      </c>
      <c r="G1942">
        <v>6.7634189999999998</v>
      </c>
    </row>
    <row r="1943" spans="1:9" x14ac:dyDescent="0.25">
      <c r="A1943">
        <v>1942</v>
      </c>
      <c r="D1943">
        <v>206.73881399999999</v>
      </c>
      <c r="E1943">
        <v>9.2221729999999997</v>
      </c>
      <c r="F1943">
        <v>216.953979</v>
      </c>
      <c r="G1943">
        <v>6.7963259999999996</v>
      </c>
    </row>
    <row r="1944" spans="1:9" x14ac:dyDescent="0.25">
      <c r="A1944">
        <v>1943</v>
      </c>
      <c r="D1944">
        <v>206.74790100000001</v>
      </c>
      <c r="E1944">
        <v>9.2262029999999999</v>
      </c>
      <c r="F1944">
        <v>216.96056100000001</v>
      </c>
      <c r="G1944">
        <v>6.7509690000000004</v>
      </c>
    </row>
    <row r="1945" spans="1:9" x14ac:dyDescent="0.25">
      <c r="A1945">
        <v>1944</v>
      </c>
      <c r="D1945">
        <v>206.777491</v>
      </c>
      <c r="E1945">
        <v>9.249212</v>
      </c>
      <c r="F1945">
        <v>216.92525499999999</v>
      </c>
      <c r="G1945">
        <v>6.7863259999999999</v>
      </c>
    </row>
    <row r="1946" spans="1:9" x14ac:dyDescent="0.25">
      <c r="A1946">
        <v>1945</v>
      </c>
      <c r="D1946">
        <v>206.805239</v>
      </c>
      <c r="E1946">
        <v>9.2286520000000003</v>
      </c>
      <c r="F1946">
        <v>216.82081600000001</v>
      </c>
      <c r="G1946">
        <v>6.8139799999999999</v>
      </c>
    </row>
    <row r="1947" spans="1:9" x14ac:dyDescent="0.25">
      <c r="A1947">
        <v>1946</v>
      </c>
      <c r="D1947">
        <v>206.80942400000001</v>
      </c>
      <c r="E1947">
        <v>9.2125819999999994</v>
      </c>
      <c r="F1947">
        <v>216.99142799999998</v>
      </c>
      <c r="G1947">
        <v>6.7545919999999997</v>
      </c>
    </row>
    <row r="1948" spans="1:9" x14ac:dyDescent="0.25">
      <c r="A1948">
        <v>1947</v>
      </c>
      <c r="D1948">
        <v>206.76065700000001</v>
      </c>
      <c r="E1948">
        <v>9.2558959999999999</v>
      </c>
      <c r="F1948">
        <v>216.99142799999998</v>
      </c>
      <c r="G1948">
        <v>6.7545919999999997</v>
      </c>
    </row>
    <row r="1949" spans="1:9" x14ac:dyDescent="0.25">
      <c r="A1949">
        <v>1948</v>
      </c>
    </row>
    <row r="1950" spans="1:9" x14ac:dyDescent="0.25">
      <c r="A1950">
        <v>1949</v>
      </c>
      <c r="B1950">
        <v>197.36721700000001</v>
      </c>
      <c r="C1950">
        <v>8.5930219999999995</v>
      </c>
      <c r="H1950">
        <v>206.55010100000001</v>
      </c>
      <c r="I1950">
        <v>10.4567</v>
      </c>
    </row>
    <row r="1951" spans="1:9" x14ac:dyDescent="0.25">
      <c r="A1951">
        <v>1950</v>
      </c>
      <c r="B1951">
        <v>197.38502</v>
      </c>
      <c r="C1951">
        <v>8.5880740000000007</v>
      </c>
      <c r="H1951">
        <v>206.49214799999999</v>
      </c>
      <c r="I1951">
        <v>10.447925</v>
      </c>
    </row>
    <row r="1952" spans="1:9" x14ac:dyDescent="0.25">
      <c r="A1952">
        <v>1951</v>
      </c>
      <c r="B1952">
        <v>197.418082</v>
      </c>
      <c r="C1952">
        <v>8.587002</v>
      </c>
      <c r="H1952">
        <v>206.539233</v>
      </c>
      <c r="I1952">
        <v>10.439252</v>
      </c>
    </row>
    <row r="1953" spans="1:9" x14ac:dyDescent="0.25">
      <c r="A1953">
        <v>1952</v>
      </c>
      <c r="B1953">
        <v>197.41542699999999</v>
      </c>
      <c r="C1953">
        <v>8.5938890000000008</v>
      </c>
      <c r="H1953">
        <v>206.53658200000001</v>
      </c>
      <c r="I1953">
        <v>10.433895</v>
      </c>
    </row>
    <row r="1954" spans="1:9" x14ac:dyDescent="0.25">
      <c r="A1954">
        <v>1953</v>
      </c>
      <c r="B1954">
        <v>197.408591</v>
      </c>
      <c r="C1954">
        <v>8.6033279999999994</v>
      </c>
      <c r="H1954">
        <v>206.55142900000001</v>
      </c>
      <c r="I1954">
        <v>10.453231000000001</v>
      </c>
    </row>
    <row r="1955" spans="1:9" x14ac:dyDescent="0.25">
      <c r="A1955">
        <v>1954</v>
      </c>
      <c r="B1955">
        <v>197.38471100000001</v>
      </c>
      <c r="C1955">
        <v>8.6515900000000006</v>
      </c>
      <c r="H1955">
        <v>206.55459100000002</v>
      </c>
      <c r="I1955">
        <v>10.454556999999999</v>
      </c>
    </row>
    <row r="1956" spans="1:9" x14ac:dyDescent="0.25">
      <c r="A1956">
        <v>1955</v>
      </c>
      <c r="B1956">
        <v>197.407927</v>
      </c>
      <c r="C1956">
        <v>8.650366</v>
      </c>
      <c r="H1956">
        <v>206.561835</v>
      </c>
      <c r="I1956">
        <v>10.498279999999999</v>
      </c>
    </row>
    <row r="1957" spans="1:9" x14ac:dyDescent="0.25">
      <c r="A1957">
        <v>1956</v>
      </c>
      <c r="B1957">
        <v>197.410785</v>
      </c>
      <c r="C1957">
        <v>8.6520499999999991</v>
      </c>
      <c r="H1957">
        <v>206.597758</v>
      </c>
      <c r="I1957">
        <v>10.467465000000001</v>
      </c>
    </row>
    <row r="1958" spans="1:9" x14ac:dyDescent="0.25">
      <c r="A1958">
        <v>1957</v>
      </c>
      <c r="B1958">
        <v>197.45220800000001</v>
      </c>
      <c r="C1958">
        <v>8.6546009999999995</v>
      </c>
      <c r="H1958">
        <v>206.508624</v>
      </c>
      <c r="I1958">
        <v>10.477975000000001</v>
      </c>
    </row>
    <row r="1959" spans="1:9" x14ac:dyDescent="0.25">
      <c r="A1959">
        <v>1958</v>
      </c>
      <c r="B1959">
        <v>197.41236800000001</v>
      </c>
      <c r="C1959">
        <v>8.6701099999999993</v>
      </c>
      <c r="H1959">
        <v>206.537555</v>
      </c>
      <c r="I1959">
        <v>10.444712000000001</v>
      </c>
    </row>
    <row r="1960" spans="1:9" x14ac:dyDescent="0.25">
      <c r="A1960">
        <v>1959</v>
      </c>
      <c r="B1960">
        <v>197.37909999999999</v>
      </c>
      <c r="C1960">
        <v>8.6499579999999998</v>
      </c>
      <c r="H1960">
        <v>206.55010100000001</v>
      </c>
      <c r="I1960">
        <v>10.4567</v>
      </c>
    </row>
    <row r="1961" spans="1:9" x14ac:dyDescent="0.25">
      <c r="A1961">
        <v>1960</v>
      </c>
      <c r="B1961">
        <v>197.34711300000001</v>
      </c>
      <c r="C1961">
        <v>8.5826139999999995</v>
      </c>
      <c r="H1961">
        <v>206.55010100000001</v>
      </c>
      <c r="I1961">
        <v>10.4567</v>
      </c>
    </row>
    <row r="1962" spans="1:9" x14ac:dyDescent="0.25">
      <c r="A1962">
        <v>1961</v>
      </c>
    </row>
    <row r="1963" spans="1:9" x14ac:dyDescent="0.25">
      <c r="A1963">
        <v>1962</v>
      </c>
      <c r="F1963">
        <v>196.065448</v>
      </c>
      <c r="G1963">
        <v>7.1585559999999999</v>
      </c>
    </row>
    <row r="1964" spans="1:9" x14ac:dyDescent="0.25">
      <c r="A1964">
        <v>1963</v>
      </c>
      <c r="D1964">
        <v>184.68695700000001</v>
      </c>
      <c r="E1964">
        <v>10.094678</v>
      </c>
      <c r="F1964">
        <v>196.141311</v>
      </c>
      <c r="G1964">
        <v>7.1926860000000001</v>
      </c>
    </row>
    <row r="1965" spans="1:9" x14ac:dyDescent="0.25">
      <c r="A1965">
        <v>1964</v>
      </c>
      <c r="D1965">
        <v>184.64894800000002</v>
      </c>
      <c r="E1965">
        <v>10.125442</v>
      </c>
      <c r="F1965">
        <v>196.051928</v>
      </c>
      <c r="G1965">
        <v>7.1284039999999997</v>
      </c>
    </row>
    <row r="1966" spans="1:9" x14ac:dyDescent="0.25">
      <c r="A1966">
        <v>1965</v>
      </c>
      <c r="D1966">
        <v>184.64098999999999</v>
      </c>
      <c r="E1966">
        <v>10.143452</v>
      </c>
      <c r="F1966">
        <v>196.10202700000002</v>
      </c>
      <c r="G1966">
        <v>7.1432000000000002</v>
      </c>
    </row>
    <row r="1967" spans="1:9" x14ac:dyDescent="0.25">
      <c r="A1967">
        <v>1966</v>
      </c>
      <c r="D1967">
        <v>184.659762</v>
      </c>
      <c r="E1967">
        <v>10.146359</v>
      </c>
      <c r="F1967">
        <v>196.111617</v>
      </c>
      <c r="G1967">
        <v>7.1600859999999997</v>
      </c>
    </row>
    <row r="1968" spans="1:9" x14ac:dyDescent="0.25">
      <c r="A1968">
        <v>1967</v>
      </c>
      <c r="D1968">
        <v>184.67195800000002</v>
      </c>
      <c r="E1968">
        <v>10.145288000000001</v>
      </c>
      <c r="F1968">
        <v>196.09315000000001</v>
      </c>
      <c r="G1968">
        <v>7.2131439999999998</v>
      </c>
    </row>
    <row r="1969" spans="1:9" x14ac:dyDescent="0.25">
      <c r="A1969">
        <v>1968</v>
      </c>
      <c r="D1969">
        <v>184.680938</v>
      </c>
      <c r="E1969">
        <v>10.134881</v>
      </c>
      <c r="F1969">
        <v>196.06860599999999</v>
      </c>
      <c r="G1969">
        <v>7.1918189999999997</v>
      </c>
    </row>
    <row r="1970" spans="1:9" x14ac:dyDescent="0.25">
      <c r="A1970">
        <v>1969</v>
      </c>
      <c r="D1970">
        <v>184.69134400000002</v>
      </c>
      <c r="E1970">
        <v>10.101922999999999</v>
      </c>
      <c r="F1970">
        <v>196.065192</v>
      </c>
      <c r="G1970">
        <v>7.1906460000000001</v>
      </c>
    </row>
    <row r="1971" spans="1:9" x14ac:dyDescent="0.25">
      <c r="A1971">
        <v>1970</v>
      </c>
      <c r="D1971">
        <v>184.66461100000001</v>
      </c>
      <c r="E1971">
        <v>10.112024</v>
      </c>
      <c r="F1971">
        <v>196.105952</v>
      </c>
      <c r="G1971">
        <v>7.2003899999999996</v>
      </c>
    </row>
    <row r="1972" spans="1:9" x14ac:dyDescent="0.25">
      <c r="A1972">
        <v>1971</v>
      </c>
      <c r="D1972">
        <v>184.655326</v>
      </c>
      <c r="E1972">
        <v>10.084218999999999</v>
      </c>
      <c r="F1972">
        <v>196.08891199999999</v>
      </c>
      <c r="G1972">
        <v>7.2296230000000001</v>
      </c>
    </row>
    <row r="1973" spans="1:9" x14ac:dyDescent="0.25">
      <c r="A1973">
        <v>1972</v>
      </c>
      <c r="D1973">
        <v>184.71272200000001</v>
      </c>
      <c r="E1973">
        <v>10.121309</v>
      </c>
      <c r="F1973">
        <v>196.065448</v>
      </c>
      <c r="G1973">
        <v>7.1585559999999999</v>
      </c>
    </row>
    <row r="1974" spans="1:9" x14ac:dyDescent="0.25">
      <c r="A1974">
        <v>1973</v>
      </c>
      <c r="D1974">
        <v>184.71236300000001</v>
      </c>
      <c r="E1974">
        <v>10.091106999999999</v>
      </c>
      <c r="F1974">
        <v>196.065448</v>
      </c>
      <c r="G1974">
        <v>7.1585559999999999</v>
      </c>
    </row>
    <row r="1975" spans="1:9" x14ac:dyDescent="0.25">
      <c r="A1975">
        <v>1974</v>
      </c>
      <c r="D1975">
        <v>184.68695700000001</v>
      </c>
      <c r="E1975">
        <v>10.094678</v>
      </c>
    </row>
    <row r="1976" spans="1:9" x14ac:dyDescent="0.25">
      <c r="A1976">
        <v>1975</v>
      </c>
    </row>
    <row r="1977" spans="1:9" x14ac:dyDescent="0.25">
      <c r="A1977">
        <v>1976</v>
      </c>
      <c r="B1977">
        <v>173.88231500000001</v>
      </c>
      <c r="C1977">
        <v>9.0147860000000009</v>
      </c>
      <c r="H1977">
        <v>184.42645899999999</v>
      </c>
      <c r="I1977">
        <v>11.210232</v>
      </c>
    </row>
    <row r="1978" spans="1:9" x14ac:dyDescent="0.25">
      <c r="A1978">
        <v>1977</v>
      </c>
      <c r="B1978">
        <v>173.811555</v>
      </c>
      <c r="C1978">
        <v>9.0346820000000001</v>
      </c>
      <c r="H1978">
        <v>184.44171399999999</v>
      </c>
      <c r="I1978">
        <v>11.231047999999999</v>
      </c>
    </row>
    <row r="1979" spans="1:9" x14ac:dyDescent="0.25">
      <c r="A1979">
        <v>1978</v>
      </c>
      <c r="B1979">
        <v>173.83655400000001</v>
      </c>
      <c r="C1979">
        <v>9.0333050000000004</v>
      </c>
      <c r="H1979">
        <v>184.419265</v>
      </c>
      <c r="I1979">
        <v>11.257320999999999</v>
      </c>
    </row>
    <row r="1980" spans="1:9" x14ac:dyDescent="0.25">
      <c r="A1980">
        <v>1979</v>
      </c>
      <c r="B1980">
        <v>173.868336</v>
      </c>
      <c r="C1980">
        <v>9.0399370000000001</v>
      </c>
      <c r="H1980">
        <v>184.44538800000001</v>
      </c>
      <c r="I1980">
        <v>11.233088</v>
      </c>
    </row>
    <row r="1981" spans="1:9" x14ac:dyDescent="0.25">
      <c r="A1981">
        <v>1980</v>
      </c>
      <c r="B1981">
        <v>173.871194</v>
      </c>
      <c r="C1981">
        <v>9.0075920000000007</v>
      </c>
      <c r="H1981">
        <v>184.451358</v>
      </c>
      <c r="I1981">
        <v>11.260179000000001</v>
      </c>
    </row>
    <row r="1982" spans="1:9" x14ac:dyDescent="0.25">
      <c r="A1982">
        <v>1981</v>
      </c>
      <c r="B1982">
        <v>173.87308200000001</v>
      </c>
      <c r="C1982">
        <v>8.9992249999999991</v>
      </c>
      <c r="H1982">
        <v>184.46314100000001</v>
      </c>
      <c r="I1982">
        <v>11.255535999999999</v>
      </c>
    </row>
    <row r="1983" spans="1:9" x14ac:dyDescent="0.25">
      <c r="A1983">
        <v>1982</v>
      </c>
      <c r="B1983">
        <v>173.840531</v>
      </c>
      <c r="C1983">
        <v>8.9929489999999994</v>
      </c>
      <c r="H1983">
        <v>184.43283700000001</v>
      </c>
      <c r="I1983">
        <v>11.240538000000001</v>
      </c>
    </row>
    <row r="1984" spans="1:9" x14ac:dyDescent="0.25">
      <c r="A1984">
        <v>1983</v>
      </c>
      <c r="B1984">
        <v>173.84456299999999</v>
      </c>
      <c r="C1984">
        <v>9.0754459999999995</v>
      </c>
      <c r="H1984">
        <v>184.44391100000001</v>
      </c>
      <c r="I1984">
        <v>11.298902</v>
      </c>
    </row>
    <row r="1985" spans="1:9" x14ac:dyDescent="0.25">
      <c r="A1985">
        <v>1984</v>
      </c>
      <c r="B1985">
        <v>173.810891</v>
      </c>
      <c r="C1985">
        <v>9.0491200000000003</v>
      </c>
      <c r="H1985">
        <v>184.42492900000002</v>
      </c>
      <c r="I1985">
        <v>11.292218</v>
      </c>
    </row>
    <row r="1986" spans="1:9" x14ac:dyDescent="0.25">
      <c r="A1986">
        <v>1985</v>
      </c>
      <c r="B1986">
        <v>173.88231500000001</v>
      </c>
      <c r="C1986">
        <v>9.0147860000000009</v>
      </c>
      <c r="H1986">
        <v>184.44171399999999</v>
      </c>
      <c r="I1986">
        <v>11.231047999999999</v>
      </c>
    </row>
    <row r="1987" spans="1:9" x14ac:dyDescent="0.25">
      <c r="A1987">
        <v>1986</v>
      </c>
      <c r="B1987">
        <v>173.88231500000001</v>
      </c>
      <c r="C1987">
        <v>9.0147860000000009</v>
      </c>
    </row>
    <row r="1988" spans="1:9" x14ac:dyDescent="0.25">
      <c r="A1988">
        <v>1987</v>
      </c>
    </row>
    <row r="1989" spans="1:9" x14ac:dyDescent="0.25">
      <c r="A1989">
        <v>1988</v>
      </c>
      <c r="D1989">
        <v>163.37567000000001</v>
      </c>
      <c r="E1989">
        <v>10.424916</v>
      </c>
    </row>
    <row r="1990" spans="1:9" x14ac:dyDescent="0.25">
      <c r="A1990">
        <v>1989</v>
      </c>
      <c r="D1990">
        <v>163.35638399999999</v>
      </c>
      <c r="E1990">
        <v>10.401752999999999</v>
      </c>
    </row>
    <row r="1991" spans="1:9" x14ac:dyDescent="0.25">
      <c r="A1991">
        <v>1990</v>
      </c>
      <c r="D1991">
        <v>163.349906</v>
      </c>
      <c r="E1991">
        <v>10.427262000000001</v>
      </c>
      <c r="F1991">
        <v>171.95257100000001</v>
      </c>
      <c r="G1991">
        <v>7.8744370000000004</v>
      </c>
    </row>
    <row r="1992" spans="1:9" x14ac:dyDescent="0.25">
      <c r="A1992">
        <v>1991</v>
      </c>
      <c r="D1992">
        <v>163.330671</v>
      </c>
      <c r="E1992">
        <v>10.422874999999999</v>
      </c>
      <c r="F1992">
        <v>171.928336</v>
      </c>
      <c r="G1992">
        <v>7.8548460000000002</v>
      </c>
    </row>
    <row r="1993" spans="1:9" x14ac:dyDescent="0.25">
      <c r="A1993">
        <v>1992</v>
      </c>
      <c r="D1993">
        <v>163.393832</v>
      </c>
      <c r="E1993">
        <v>10.445323</v>
      </c>
      <c r="F1993">
        <v>171.926602</v>
      </c>
      <c r="G1993">
        <v>7.8646409999999998</v>
      </c>
    </row>
    <row r="1994" spans="1:9" x14ac:dyDescent="0.25">
      <c r="A1994">
        <v>1993</v>
      </c>
      <c r="D1994">
        <v>163.392404</v>
      </c>
      <c r="E1994">
        <v>10.400428</v>
      </c>
      <c r="F1994">
        <v>171.902827</v>
      </c>
      <c r="G1994">
        <v>7.8781610000000004</v>
      </c>
    </row>
    <row r="1995" spans="1:9" x14ac:dyDescent="0.25">
      <c r="A1995">
        <v>1994</v>
      </c>
      <c r="D1995">
        <v>163.40556600000002</v>
      </c>
      <c r="E1995">
        <v>10.409917</v>
      </c>
      <c r="F1995">
        <v>171.87384900000001</v>
      </c>
      <c r="G1995">
        <v>7.8938750000000004</v>
      </c>
    </row>
    <row r="1996" spans="1:9" x14ac:dyDescent="0.25">
      <c r="A1996">
        <v>1995</v>
      </c>
      <c r="D1996">
        <v>163.34404000000001</v>
      </c>
      <c r="E1996">
        <v>10.346145</v>
      </c>
      <c r="F1996">
        <v>171.889308</v>
      </c>
      <c r="G1996">
        <v>7.879232</v>
      </c>
    </row>
    <row r="1997" spans="1:9" x14ac:dyDescent="0.25">
      <c r="A1997">
        <v>1996</v>
      </c>
      <c r="D1997">
        <v>163.351181</v>
      </c>
      <c r="E1997">
        <v>10.389867000000001</v>
      </c>
      <c r="F1997">
        <v>171.858901</v>
      </c>
      <c r="G1997">
        <v>7.880814</v>
      </c>
    </row>
    <row r="1998" spans="1:9" x14ac:dyDescent="0.25">
      <c r="A1998">
        <v>1997</v>
      </c>
      <c r="D1998">
        <v>163.30118400000001</v>
      </c>
      <c r="E1998">
        <v>10.370837999999999</v>
      </c>
      <c r="F1998">
        <v>171.88563400000001</v>
      </c>
      <c r="G1998">
        <v>7.8746919999999996</v>
      </c>
    </row>
    <row r="1999" spans="1:9" x14ac:dyDescent="0.25">
      <c r="A1999">
        <v>1998</v>
      </c>
      <c r="D1999">
        <v>163.37567000000001</v>
      </c>
      <c r="E1999">
        <v>10.424916</v>
      </c>
      <c r="F1999">
        <v>171.86961400000001</v>
      </c>
      <c r="G1999">
        <v>7.8629069999999999</v>
      </c>
    </row>
    <row r="2000" spans="1:9" x14ac:dyDescent="0.25">
      <c r="A2000">
        <v>1999</v>
      </c>
      <c r="F2000">
        <v>171.95257100000001</v>
      </c>
      <c r="G2000">
        <v>7.8744370000000004</v>
      </c>
    </row>
    <row r="2001" spans="1:9" x14ac:dyDescent="0.25">
      <c r="A2001">
        <v>2000</v>
      </c>
      <c r="B2001">
        <v>154.644543</v>
      </c>
      <c r="C2001">
        <v>8.5690439999999999</v>
      </c>
      <c r="H2001">
        <v>162.99584300000001</v>
      </c>
      <c r="I2001">
        <v>11.034782</v>
      </c>
    </row>
    <row r="2002" spans="1:9" x14ac:dyDescent="0.25">
      <c r="A2002">
        <v>2001</v>
      </c>
      <c r="B2002">
        <v>154.644543</v>
      </c>
      <c r="C2002">
        <v>8.5690439999999999</v>
      </c>
      <c r="H2002">
        <v>162.967477</v>
      </c>
      <c r="I2002">
        <v>11.047689999999999</v>
      </c>
    </row>
    <row r="2003" spans="1:9" x14ac:dyDescent="0.25">
      <c r="A2003">
        <v>2002</v>
      </c>
      <c r="B2003">
        <v>154.60255599999999</v>
      </c>
      <c r="C2003">
        <v>8.5123119999999997</v>
      </c>
      <c r="H2003">
        <v>162.95140600000002</v>
      </c>
      <c r="I2003">
        <v>11.042844000000001</v>
      </c>
    </row>
    <row r="2004" spans="1:9" x14ac:dyDescent="0.25">
      <c r="A2004">
        <v>2003</v>
      </c>
      <c r="B2004">
        <v>154.65321599999999</v>
      </c>
      <c r="C2004">
        <v>8.5566969999999998</v>
      </c>
      <c r="H2004">
        <v>162.94747799999999</v>
      </c>
      <c r="I2004">
        <v>11.055954</v>
      </c>
    </row>
    <row r="2005" spans="1:9" x14ac:dyDescent="0.25">
      <c r="A2005">
        <v>2004</v>
      </c>
      <c r="B2005">
        <v>154.668522</v>
      </c>
      <c r="C2005">
        <v>8.6156740000000003</v>
      </c>
      <c r="H2005">
        <v>162.951763</v>
      </c>
      <c r="I2005">
        <v>11.035496999999999</v>
      </c>
    </row>
    <row r="2006" spans="1:9" x14ac:dyDescent="0.25">
      <c r="A2006">
        <v>2005</v>
      </c>
      <c r="B2006">
        <v>154.67806200000001</v>
      </c>
      <c r="C2006">
        <v>8.7016390000000001</v>
      </c>
      <c r="H2006">
        <v>162.95309</v>
      </c>
      <c r="I2006">
        <v>11.057689999999999</v>
      </c>
    </row>
    <row r="2007" spans="1:9" x14ac:dyDescent="0.25">
      <c r="A2007">
        <v>2006</v>
      </c>
      <c r="B2007">
        <v>154.74596600000001</v>
      </c>
      <c r="C2007">
        <v>8.7228110000000001</v>
      </c>
      <c r="H2007">
        <v>162.964517</v>
      </c>
      <c r="I2007">
        <v>11.068708000000001</v>
      </c>
    </row>
    <row r="2008" spans="1:9" x14ac:dyDescent="0.25">
      <c r="A2008">
        <v>2007</v>
      </c>
      <c r="B2008">
        <v>154.772751</v>
      </c>
      <c r="C2008">
        <v>8.6897000000000002</v>
      </c>
      <c r="H2008">
        <v>163.00691399999999</v>
      </c>
      <c r="I2008">
        <v>11.18906</v>
      </c>
    </row>
    <row r="2009" spans="1:9" x14ac:dyDescent="0.25">
      <c r="A2009">
        <v>2008</v>
      </c>
      <c r="B2009">
        <v>154.74509900000001</v>
      </c>
      <c r="C2009">
        <v>8.5981240000000003</v>
      </c>
      <c r="H2009">
        <v>163.03232</v>
      </c>
      <c r="I2009">
        <v>11.186407000000001</v>
      </c>
    </row>
    <row r="2010" spans="1:9" x14ac:dyDescent="0.25">
      <c r="A2010">
        <v>2009</v>
      </c>
      <c r="B2010">
        <v>154.77632199999999</v>
      </c>
      <c r="C2010">
        <v>8.5827670000000005</v>
      </c>
      <c r="H2010">
        <v>162.99584300000001</v>
      </c>
      <c r="I2010">
        <v>11.034782</v>
      </c>
    </row>
    <row r="2011" spans="1:9" x14ac:dyDescent="0.25">
      <c r="A2011">
        <v>2010</v>
      </c>
      <c r="B2011">
        <v>154.644543</v>
      </c>
      <c r="C2011">
        <v>8.5690439999999999</v>
      </c>
    </row>
    <row r="2012" spans="1:9" x14ac:dyDescent="0.25">
      <c r="A2012">
        <v>2011</v>
      </c>
    </row>
    <row r="2013" spans="1:9" x14ac:dyDescent="0.25">
      <c r="A2013">
        <v>2012</v>
      </c>
    </row>
    <row r="2014" spans="1:9" x14ac:dyDescent="0.25">
      <c r="A2014">
        <v>2013</v>
      </c>
      <c r="D2014">
        <v>134.29248000000001</v>
      </c>
      <c r="E2014">
        <v>7.7446910000000004</v>
      </c>
    </row>
    <row r="2015" spans="1:9" x14ac:dyDescent="0.25">
      <c r="A2015">
        <v>2014</v>
      </c>
      <c r="D2015">
        <v>134.32072400000001</v>
      </c>
      <c r="E2015">
        <v>7.6970650000000003</v>
      </c>
      <c r="F2015">
        <v>153.19854700000002</v>
      </c>
      <c r="G2015">
        <v>7.2941609999999999</v>
      </c>
    </row>
    <row r="2016" spans="1:9" x14ac:dyDescent="0.25">
      <c r="A2016">
        <v>2015</v>
      </c>
      <c r="D2016">
        <v>134.29330400000001</v>
      </c>
      <c r="E2016">
        <v>7.6676330000000004</v>
      </c>
      <c r="F2016">
        <v>153.19196600000001</v>
      </c>
      <c r="G2016">
        <v>7.2797739999999997</v>
      </c>
    </row>
    <row r="2017" spans="1:9" x14ac:dyDescent="0.25">
      <c r="A2017">
        <v>2016</v>
      </c>
      <c r="D2017">
        <v>134.33283600000001</v>
      </c>
      <c r="E2017">
        <v>7.6612939999999998</v>
      </c>
      <c r="F2017">
        <v>153.19273100000001</v>
      </c>
      <c r="G2017">
        <v>7.3197720000000004</v>
      </c>
    </row>
    <row r="2018" spans="1:9" x14ac:dyDescent="0.25">
      <c r="A2018">
        <v>2017</v>
      </c>
      <c r="D2018">
        <v>134.317993</v>
      </c>
      <c r="E2018">
        <v>7.6527370000000001</v>
      </c>
      <c r="F2018">
        <v>153.16007999999999</v>
      </c>
      <c r="G2018">
        <v>7.2631930000000002</v>
      </c>
    </row>
    <row r="2019" spans="1:9" x14ac:dyDescent="0.25">
      <c r="A2019">
        <v>2018</v>
      </c>
      <c r="D2019">
        <v>134.36432600000001</v>
      </c>
      <c r="E2019">
        <v>7.6804160000000001</v>
      </c>
      <c r="F2019">
        <v>153.16135500000001</v>
      </c>
      <c r="G2019">
        <v>7.2320209999999996</v>
      </c>
    </row>
    <row r="2020" spans="1:9" x14ac:dyDescent="0.25">
      <c r="A2020">
        <v>2019</v>
      </c>
      <c r="D2020">
        <v>134.34695400000001</v>
      </c>
      <c r="E2020">
        <v>7.660984</v>
      </c>
      <c r="F2020">
        <v>153.212628</v>
      </c>
      <c r="G2020">
        <v>7.3128840000000004</v>
      </c>
    </row>
    <row r="2021" spans="1:9" x14ac:dyDescent="0.25">
      <c r="A2021">
        <v>2020</v>
      </c>
      <c r="D2021">
        <v>134.38365899999999</v>
      </c>
      <c r="E2021">
        <v>7.7146410000000003</v>
      </c>
      <c r="F2021">
        <v>153.17278300000001</v>
      </c>
      <c r="G2021">
        <v>7.2338069999999997</v>
      </c>
    </row>
    <row r="2022" spans="1:9" x14ac:dyDescent="0.25">
      <c r="A2022">
        <v>2021</v>
      </c>
      <c r="D2022">
        <v>134.37329800000001</v>
      </c>
      <c r="E2022">
        <v>7.7206720000000004</v>
      </c>
      <c r="F2022">
        <v>153.18130300000001</v>
      </c>
      <c r="G2022">
        <v>7.2428879999999998</v>
      </c>
    </row>
    <row r="2023" spans="1:9" x14ac:dyDescent="0.25">
      <c r="A2023">
        <v>2022</v>
      </c>
      <c r="D2023">
        <v>134.283817</v>
      </c>
      <c r="E2023">
        <v>7.7604639999999998</v>
      </c>
      <c r="F2023">
        <v>153.24987100000001</v>
      </c>
      <c r="G2023">
        <v>7.2082980000000001</v>
      </c>
    </row>
    <row r="2024" spans="1:9" x14ac:dyDescent="0.25">
      <c r="A2024">
        <v>2023</v>
      </c>
      <c r="F2024">
        <v>153.19854700000002</v>
      </c>
      <c r="G2024">
        <v>7.2941609999999999</v>
      </c>
    </row>
    <row r="2025" spans="1:9" x14ac:dyDescent="0.25">
      <c r="A2025">
        <v>2024</v>
      </c>
      <c r="F2025">
        <v>153.19854700000002</v>
      </c>
      <c r="G2025">
        <v>7.2941609999999999</v>
      </c>
      <c r="H2025">
        <v>133.95816400000001</v>
      </c>
      <c r="I2025">
        <v>8.8686520000000009</v>
      </c>
    </row>
    <row r="2026" spans="1:9" x14ac:dyDescent="0.25">
      <c r="A2026">
        <v>2025</v>
      </c>
      <c r="B2026">
        <v>122.413883</v>
      </c>
      <c r="C2026">
        <v>6.1174580000000001</v>
      </c>
      <c r="H2026">
        <v>133.978218</v>
      </c>
      <c r="I2026">
        <v>8.8280349999999999</v>
      </c>
    </row>
    <row r="2027" spans="1:9" x14ac:dyDescent="0.25">
      <c r="A2027">
        <v>2026</v>
      </c>
      <c r="B2027">
        <v>122.40573800000001</v>
      </c>
      <c r="C2027">
        <v>6.1044179999999999</v>
      </c>
      <c r="H2027">
        <v>133.951671</v>
      </c>
      <c r="I2027">
        <v>8.8189639999999994</v>
      </c>
    </row>
    <row r="2028" spans="1:9" x14ac:dyDescent="0.25">
      <c r="A2028">
        <v>2027</v>
      </c>
      <c r="B2028">
        <v>122.45346800000002</v>
      </c>
      <c r="C2028">
        <v>6.1244170000000002</v>
      </c>
      <c r="H2028">
        <v>133.94908900000001</v>
      </c>
      <c r="I2028">
        <v>8.8701469999999993</v>
      </c>
    </row>
    <row r="2029" spans="1:9" x14ac:dyDescent="0.25">
      <c r="A2029">
        <v>2028</v>
      </c>
      <c r="B2029">
        <v>122.35676900000001</v>
      </c>
      <c r="C2029">
        <v>6.1763219999999999</v>
      </c>
      <c r="H2029">
        <v>133.98259300000001</v>
      </c>
      <c r="I2029">
        <v>8.9328760000000003</v>
      </c>
    </row>
    <row r="2030" spans="1:9" x14ac:dyDescent="0.25">
      <c r="A2030">
        <v>2029</v>
      </c>
      <c r="B2030">
        <v>122.37445000000001</v>
      </c>
      <c r="C2030">
        <v>6.1901869999999999</v>
      </c>
      <c r="H2030">
        <v>134.015377</v>
      </c>
      <c r="I2030">
        <v>8.8999400000000009</v>
      </c>
    </row>
    <row r="2031" spans="1:9" x14ac:dyDescent="0.25">
      <c r="A2031">
        <v>2030</v>
      </c>
      <c r="B2031">
        <v>122.37372500000001</v>
      </c>
      <c r="C2031">
        <v>6.1887429999999997</v>
      </c>
      <c r="H2031">
        <v>134.064807</v>
      </c>
      <c r="I2031">
        <v>8.9386489999999998</v>
      </c>
    </row>
    <row r="2032" spans="1:9" x14ac:dyDescent="0.25">
      <c r="A2032">
        <v>2031</v>
      </c>
      <c r="B2032">
        <v>122.36744300000001</v>
      </c>
      <c r="C2032">
        <v>6.2057529999999996</v>
      </c>
      <c r="H2032">
        <v>134.095012</v>
      </c>
      <c r="I2032">
        <v>8.9544730000000001</v>
      </c>
    </row>
    <row r="2033" spans="1:9" x14ac:dyDescent="0.25">
      <c r="A2033">
        <v>2032</v>
      </c>
      <c r="B2033">
        <v>122.34991400000001</v>
      </c>
      <c r="C2033">
        <v>6.2312149999999997</v>
      </c>
      <c r="H2033">
        <v>133.95032800000001</v>
      </c>
      <c r="I2033">
        <v>8.8618989999999993</v>
      </c>
    </row>
    <row r="2034" spans="1:9" x14ac:dyDescent="0.25">
      <c r="A2034">
        <v>2033</v>
      </c>
      <c r="B2034">
        <v>122.332752</v>
      </c>
      <c r="C2034">
        <v>6.2187409999999996</v>
      </c>
    </row>
    <row r="2035" spans="1:9" x14ac:dyDescent="0.25">
      <c r="A2035">
        <v>2034</v>
      </c>
      <c r="B2035">
        <v>122.274303</v>
      </c>
      <c r="C2035">
        <v>6.2103919999999997</v>
      </c>
    </row>
    <row r="2036" spans="1:9" x14ac:dyDescent="0.25">
      <c r="A2036">
        <v>2035</v>
      </c>
      <c r="B2036">
        <v>122.413883</v>
      </c>
      <c r="C2036">
        <v>6.1174580000000001</v>
      </c>
    </row>
    <row r="2037" spans="1:9" x14ac:dyDescent="0.25">
      <c r="A2037">
        <v>2036</v>
      </c>
      <c r="B2037">
        <v>122.413883</v>
      </c>
      <c r="C2037">
        <v>6.1174580000000001</v>
      </c>
    </row>
    <row r="2038" spans="1:9" x14ac:dyDescent="0.25">
      <c r="A2038">
        <v>2037</v>
      </c>
      <c r="D2038">
        <v>112.02463900000001</v>
      </c>
      <c r="E2038">
        <v>8.0755499999999998</v>
      </c>
    </row>
    <row r="2039" spans="1:9" x14ac:dyDescent="0.25">
      <c r="A2039">
        <v>2038</v>
      </c>
      <c r="D2039">
        <v>111.98062100000001</v>
      </c>
      <c r="E2039">
        <v>8.0674069999999993</v>
      </c>
    </row>
    <row r="2040" spans="1:9" x14ac:dyDescent="0.25">
      <c r="A2040">
        <v>2039</v>
      </c>
      <c r="D2040">
        <v>112.019069</v>
      </c>
      <c r="E2040">
        <v>8.0837450000000004</v>
      </c>
    </row>
    <row r="2041" spans="1:9" x14ac:dyDescent="0.25">
      <c r="A2041">
        <v>2040</v>
      </c>
      <c r="D2041">
        <v>111.97520800000001</v>
      </c>
      <c r="E2041">
        <v>8.065035</v>
      </c>
      <c r="F2041">
        <v>118.80871200000001</v>
      </c>
      <c r="G2041">
        <v>4.6694940000000003</v>
      </c>
    </row>
    <row r="2042" spans="1:9" x14ac:dyDescent="0.25">
      <c r="A2042">
        <v>2041</v>
      </c>
      <c r="D2042">
        <v>112.01102800000001</v>
      </c>
      <c r="E2042">
        <v>8.045757</v>
      </c>
      <c r="F2042">
        <v>118.85829900000002</v>
      </c>
      <c r="G2042">
        <v>4.7166569999999997</v>
      </c>
    </row>
    <row r="2043" spans="1:9" x14ac:dyDescent="0.25">
      <c r="A2043">
        <v>2042</v>
      </c>
      <c r="D2043">
        <v>112.03876100000001</v>
      </c>
      <c r="E2043">
        <v>8.056324</v>
      </c>
      <c r="F2043">
        <v>118.79943400000001</v>
      </c>
      <c r="G2043">
        <v>4.7583039999999999</v>
      </c>
    </row>
    <row r="2044" spans="1:9" x14ac:dyDescent="0.25">
      <c r="A2044">
        <v>2043</v>
      </c>
      <c r="D2044">
        <v>112.06628400000001</v>
      </c>
      <c r="E2044">
        <v>8.0681279999999997</v>
      </c>
      <c r="F2044">
        <v>118.810565</v>
      </c>
      <c r="G2044">
        <v>4.7119150000000003</v>
      </c>
    </row>
    <row r="2045" spans="1:9" x14ac:dyDescent="0.25">
      <c r="A2045">
        <v>2044</v>
      </c>
      <c r="D2045">
        <v>112.067577</v>
      </c>
      <c r="E2045">
        <v>8.0959620000000001</v>
      </c>
      <c r="F2045">
        <v>118.81273200000001</v>
      </c>
      <c r="G2045">
        <v>4.6727930000000004</v>
      </c>
    </row>
    <row r="2046" spans="1:9" x14ac:dyDescent="0.25">
      <c r="A2046">
        <v>2045</v>
      </c>
      <c r="D2046">
        <v>112.02463900000001</v>
      </c>
      <c r="E2046">
        <v>8.0755499999999998</v>
      </c>
      <c r="F2046">
        <v>118.837524</v>
      </c>
      <c r="G2046">
        <v>4.592333</v>
      </c>
    </row>
    <row r="2047" spans="1:9" x14ac:dyDescent="0.25">
      <c r="A2047">
        <v>2046</v>
      </c>
      <c r="F2047">
        <v>118.88422300000001</v>
      </c>
      <c r="G2047">
        <v>4.6382580000000004</v>
      </c>
      <c r="H2047">
        <v>112.38317800000002</v>
      </c>
      <c r="I2047">
        <v>8.8349430000000009</v>
      </c>
    </row>
    <row r="2048" spans="1:9" x14ac:dyDescent="0.25">
      <c r="A2048">
        <v>2047</v>
      </c>
      <c r="F2048">
        <v>118.90999600000001</v>
      </c>
      <c r="G2048">
        <v>4.6625870000000003</v>
      </c>
      <c r="H2048">
        <v>112.31122200000001</v>
      </c>
      <c r="I2048">
        <v>8.8042230000000004</v>
      </c>
    </row>
    <row r="2049" spans="1:9" x14ac:dyDescent="0.25">
      <c r="A2049">
        <v>2048</v>
      </c>
      <c r="F2049">
        <v>118.80871200000001</v>
      </c>
      <c r="G2049">
        <v>4.6694940000000003</v>
      </c>
      <c r="H2049">
        <v>112.34426100000002</v>
      </c>
      <c r="I2049">
        <v>8.8464880000000008</v>
      </c>
    </row>
    <row r="2050" spans="1:9" x14ac:dyDescent="0.25">
      <c r="A2050">
        <v>2049</v>
      </c>
      <c r="F2050">
        <v>118.80871200000001</v>
      </c>
      <c r="G2050">
        <v>4.6694940000000003</v>
      </c>
      <c r="H2050">
        <v>112.30668600000001</v>
      </c>
      <c r="I2050">
        <v>8.8462309999999995</v>
      </c>
    </row>
    <row r="2051" spans="1:9" x14ac:dyDescent="0.25">
      <c r="A2051">
        <v>2050</v>
      </c>
      <c r="B2051">
        <v>97.256401000000011</v>
      </c>
      <c r="C2051">
        <v>7.0188540000000001</v>
      </c>
      <c r="H2051">
        <v>112.326221</v>
      </c>
      <c r="I2051">
        <v>8.8443749999999994</v>
      </c>
    </row>
    <row r="2052" spans="1:9" x14ac:dyDescent="0.25">
      <c r="A2052">
        <v>2051</v>
      </c>
      <c r="B2052">
        <v>97.275163000000006</v>
      </c>
      <c r="C2052">
        <v>7.0062769999999999</v>
      </c>
      <c r="H2052">
        <v>112.35132200000001</v>
      </c>
      <c r="I2052">
        <v>8.8217479999999995</v>
      </c>
    </row>
    <row r="2053" spans="1:9" x14ac:dyDescent="0.25">
      <c r="A2053">
        <v>2052</v>
      </c>
      <c r="B2053">
        <v>97.269495000000006</v>
      </c>
      <c r="C2053">
        <v>7.0260699999999998</v>
      </c>
      <c r="H2053">
        <v>112.353488</v>
      </c>
      <c r="I2053">
        <v>8.7794810000000005</v>
      </c>
    </row>
    <row r="2054" spans="1:9" x14ac:dyDescent="0.25">
      <c r="A2054">
        <v>2053</v>
      </c>
      <c r="B2054">
        <v>97.230012000000002</v>
      </c>
      <c r="C2054">
        <v>7.0514289999999997</v>
      </c>
      <c r="H2054">
        <v>112.373897</v>
      </c>
      <c r="I2054">
        <v>8.7711830000000006</v>
      </c>
    </row>
    <row r="2055" spans="1:9" x14ac:dyDescent="0.25">
      <c r="A2055">
        <v>2054</v>
      </c>
      <c r="B2055">
        <v>97.233259000000004</v>
      </c>
      <c r="C2055">
        <v>7.015606</v>
      </c>
      <c r="H2055">
        <v>112.33323200000001</v>
      </c>
      <c r="I2055">
        <v>8.7587089999999996</v>
      </c>
    </row>
    <row r="2056" spans="1:9" x14ac:dyDescent="0.25">
      <c r="A2056">
        <v>2055</v>
      </c>
      <c r="B2056">
        <v>97.249082000000016</v>
      </c>
      <c r="C2056">
        <v>7.0468929999999999</v>
      </c>
      <c r="H2056">
        <v>112.38317800000002</v>
      </c>
      <c r="I2056">
        <v>8.8349430000000009</v>
      </c>
    </row>
    <row r="2057" spans="1:9" x14ac:dyDescent="0.25">
      <c r="A2057">
        <v>2056</v>
      </c>
      <c r="B2057">
        <v>97.224443000000008</v>
      </c>
      <c r="C2057">
        <v>7.0472539999999997</v>
      </c>
    </row>
    <row r="2058" spans="1:9" x14ac:dyDescent="0.25">
      <c r="A2058">
        <v>2057</v>
      </c>
      <c r="B2058">
        <v>97.191766000000001</v>
      </c>
      <c r="C2058">
        <v>7.0658099999999999</v>
      </c>
    </row>
    <row r="2059" spans="1:9" x14ac:dyDescent="0.25">
      <c r="A2059">
        <v>2058</v>
      </c>
      <c r="B2059">
        <v>97.233154000000013</v>
      </c>
      <c r="C2059">
        <v>7.0341100000000001</v>
      </c>
    </row>
    <row r="2060" spans="1:9" x14ac:dyDescent="0.25">
      <c r="A2060">
        <v>2059</v>
      </c>
      <c r="B2060">
        <v>97.256401000000011</v>
      </c>
      <c r="C2060">
        <v>7.0188540000000001</v>
      </c>
    </row>
    <row r="2061" spans="1:9" x14ac:dyDescent="0.25">
      <c r="A2061">
        <v>2060</v>
      </c>
      <c r="B2061">
        <v>97.256401000000011</v>
      </c>
      <c r="C2061">
        <v>7.0188540000000001</v>
      </c>
      <c r="D2061">
        <v>88.310846000000012</v>
      </c>
      <c r="E2061">
        <v>8.3268769999999996</v>
      </c>
    </row>
    <row r="2062" spans="1:9" x14ac:dyDescent="0.25">
      <c r="A2062">
        <v>2061</v>
      </c>
      <c r="D2062">
        <v>88.251106000000007</v>
      </c>
      <c r="E2062">
        <v>8.3568750000000005</v>
      </c>
    </row>
    <row r="2063" spans="1:9" x14ac:dyDescent="0.25">
      <c r="A2063">
        <v>2062</v>
      </c>
      <c r="D2063">
        <v>88.231931000000003</v>
      </c>
      <c r="E2063">
        <v>8.3309490000000004</v>
      </c>
    </row>
    <row r="2064" spans="1:9" x14ac:dyDescent="0.25">
      <c r="A2064">
        <v>2063</v>
      </c>
      <c r="D2064">
        <v>88.255643000000006</v>
      </c>
      <c r="E2064">
        <v>8.3265159999999998</v>
      </c>
    </row>
    <row r="2065" spans="1:9" x14ac:dyDescent="0.25">
      <c r="A2065">
        <v>2064</v>
      </c>
      <c r="D2065">
        <v>88.251518000000004</v>
      </c>
      <c r="E2065">
        <v>8.3316189999999999</v>
      </c>
    </row>
    <row r="2066" spans="1:9" x14ac:dyDescent="0.25">
      <c r="A2066">
        <v>2065</v>
      </c>
      <c r="D2066">
        <v>88.236984000000007</v>
      </c>
      <c r="E2066">
        <v>8.344144</v>
      </c>
      <c r="F2066">
        <v>94.223470000000006</v>
      </c>
      <c r="G2066">
        <v>5.4091449999999996</v>
      </c>
    </row>
    <row r="2067" spans="1:9" x14ac:dyDescent="0.25">
      <c r="A2067">
        <v>2066</v>
      </c>
      <c r="D2067">
        <v>88.249406000000008</v>
      </c>
      <c r="E2067">
        <v>8.3280119999999993</v>
      </c>
      <c r="F2067">
        <v>94.265323000000009</v>
      </c>
      <c r="G2067">
        <v>5.4274430000000002</v>
      </c>
    </row>
    <row r="2068" spans="1:9" x14ac:dyDescent="0.25">
      <c r="A2068">
        <v>2067</v>
      </c>
      <c r="D2068">
        <v>88.285537000000005</v>
      </c>
      <c r="E2068">
        <v>8.3499160000000003</v>
      </c>
      <c r="F2068">
        <v>94.254913000000016</v>
      </c>
      <c r="G2068">
        <v>5.4530609999999999</v>
      </c>
    </row>
    <row r="2069" spans="1:9" x14ac:dyDescent="0.25">
      <c r="A2069">
        <v>2068</v>
      </c>
      <c r="D2069">
        <v>88.310846000000012</v>
      </c>
      <c r="E2069">
        <v>8.3268769999999996</v>
      </c>
      <c r="F2069">
        <v>94.265014000000008</v>
      </c>
      <c r="G2069">
        <v>5.415743</v>
      </c>
    </row>
    <row r="2070" spans="1:9" x14ac:dyDescent="0.25">
      <c r="A2070">
        <v>2069</v>
      </c>
      <c r="D2070">
        <v>88.310846000000012</v>
      </c>
      <c r="E2070">
        <v>8.3268769999999996</v>
      </c>
      <c r="F2070">
        <v>94.234861000000009</v>
      </c>
      <c r="G2070">
        <v>5.3856419999999998</v>
      </c>
    </row>
    <row r="2071" spans="1:9" x14ac:dyDescent="0.25">
      <c r="A2071">
        <v>2070</v>
      </c>
      <c r="F2071">
        <v>94.236716999999999</v>
      </c>
      <c r="G2071">
        <v>5.3845590000000003</v>
      </c>
      <c r="H2071">
        <v>88.93323500000001</v>
      </c>
      <c r="I2071">
        <v>9.2479619999999993</v>
      </c>
    </row>
    <row r="2072" spans="1:9" x14ac:dyDescent="0.25">
      <c r="A2072">
        <v>2071</v>
      </c>
      <c r="F2072">
        <v>94.244396000000009</v>
      </c>
      <c r="G2072">
        <v>5.4091449999999996</v>
      </c>
      <c r="H2072">
        <v>88.919937000000004</v>
      </c>
      <c r="I2072">
        <v>9.3312559999999998</v>
      </c>
    </row>
    <row r="2073" spans="1:9" x14ac:dyDescent="0.25">
      <c r="A2073">
        <v>2072</v>
      </c>
      <c r="F2073">
        <v>94.253778000000011</v>
      </c>
      <c r="G2073">
        <v>5.3940939999999999</v>
      </c>
      <c r="H2073">
        <v>88.965862000000016</v>
      </c>
      <c r="I2073">
        <v>9.3271850000000001</v>
      </c>
    </row>
    <row r="2074" spans="1:9" x14ac:dyDescent="0.25">
      <c r="A2074">
        <v>2073</v>
      </c>
      <c r="F2074">
        <v>94.21311</v>
      </c>
      <c r="G2074">
        <v>5.3973930000000001</v>
      </c>
      <c r="H2074">
        <v>88.986841000000013</v>
      </c>
      <c r="I2074">
        <v>9.3420810000000003</v>
      </c>
    </row>
    <row r="2075" spans="1:9" x14ac:dyDescent="0.25">
      <c r="A2075">
        <v>2074</v>
      </c>
      <c r="F2075">
        <v>94.223470000000006</v>
      </c>
      <c r="G2075">
        <v>5.4091449999999996</v>
      </c>
      <c r="H2075">
        <v>88.983593000000013</v>
      </c>
      <c r="I2075">
        <v>9.3465140000000009</v>
      </c>
    </row>
    <row r="2076" spans="1:9" x14ac:dyDescent="0.25">
      <c r="A2076">
        <v>2075</v>
      </c>
      <c r="B2076">
        <v>76.328647000000004</v>
      </c>
      <c r="C2076">
        <v>7.0318940000000003</v>
      </c>
      <c r="H2076">
        <v>88.967409000000004</v>
      </c>
      <c r="I2076">
        <v>9.3424420000000001</v>
      </c>
    </row>
    <row r="2077" spans="1:9" x14ac:dyDescent="0.25">
      <c r="A2077">
        <v>2076</v>
      </c>
      <c r="B2077">
        <v>76.32689400000001</v>
      </c>
      <c r="C2077">
        <v>6.9892159999999999</v>
      </c>
      <c r="H2077">
        <v>88.968904000000009</v>
      </c>
      <c r="I2077">
        <v>9.3501209999999997</v>
      </c>
    </row>
    <row r="2078" spans="1:9" x14ac:dyDescent="0.25">
      <c r="A2078">
        <v>2077</v>
      </c>
      <c r="B2078">
        <v>76.358078000000006</v>
      </c>
      <c r="C2078">
        <v>6.9766399999999997</v>
      </c>
      <c r="H2078">
        <v>88.953750000000014</v>
      </c>
      <c r="I2078">
        <v>9.3398649999999996</v>
      </c>
    </row>
    <row r="2079" spans="1:9" x14ac:dyDescent="0.25">
      <c r="A2079">
        <v>2078</v>
      </c>
      <c r="B2079">
        <v>76.32818300000001</v>
      </c>
      <c r="C2079">
        <v>6.9909169999999996</v>
      </c>
      <c r="H2079">
        <v>88.895093000000003</v>
      </c>
      <c r="I2079">
        <v>9.3434209999999993</v>
      </c>
    </row>
    <row r="2080" spans="1:9" x14ac:dyDescent="0.25">
      <c r="A2080">
        <v>2079</v>
      </c>
      <c r="B2080">
        <v>76.322307000000009</v>
      </c>
      <c r="C2080">
        <v>7.0339039999999997</v>
      </c>
      <c r="H2080">
        <v>88.93323500000001</v>
      </c>
      <c r="I2080">
        <v>9.2479619999999993</v>
      </c>
    </row>
    <row r="2081" spans="1:9" x14ac:dyDescent="0.25">
      <c r="A2081">
        <v>2080</v>
      </c>
      <c r="B2081">
        <v>76.336069000000009</v>
      </c>
      <c r="C2081">
        <v>7.0299870000000002</v>
      </c>
      <c r="H2081">
        <v>88.93323500000001</v>
      </c>
      <c r="I2081">
        <v>9.2479619999999993</v>
      </c>
    </row>
    <row r="2082" spans="1:9" x14ac:dyDescent="0.25">
      <c r="A2082">
        <v>2081</v>
      </c>
      <c r="B2082">
        <v>76.282155000000003</v>
      </c>
      <c r="C2082">
        <v>7.0501399999999999</v>
      </c>
    </row>
    <row r="2083" spans="1:9" x14ac:dyDescent="0.25">
      <c r="A2083">
        <v>2082</v>
      </c>
      <c r="B2083">
        <v>76.285763000000003</v>
      </c>
      <c r="C2083">
        <v>7.0578719999999997</v>
      </c>
    </row>
    <row r="2084" spans="1:9" x14ac:dyDescent="0.25">
      <c r="A2084">
        <v>2083</v>
      </c>
      <c r="B2084">
        <v>76.278289000000001</v>
      </c>
      <c r="C2084">
        <v>7.0379769999999997</v>
      </c>
      <c r="D2084">
        <v>71.649772000000013</v>
      </c>
      <c r="E2084">
        <v>8.3669259999999994</v>
      </c>
    </row>
    <row r="2085" spans="1:9" x14ac:dyDescent="0.25">
      <c r="A2085">
        <v>2084</v>
      </c>
      <c r="B2085">
        <v>76.328647000000004</v>
      </c>
      <c r="C2085">
        <v>7.0318940000000003</v>
      </c>
      <c r="D2085">
        <v>71.53039600000001</v>
      </c>
      <c r="E2085">
        <v>8.2917760000000005</v>
      </c>
    </row>
    <row r="2086" spans="1:9" x14ac:dyDescent="0.25">
      <c r="A2086">
        <v>2085</v>
      </c>
      <c r="B2086">
        <v>76.328647000000004</v>
      </c>
      <c r="C2086">
        <v>7.0318940000000003</v>
      </c>
      <c r="D2086">
        <v>71.586734000000007</v>
      </c>
      <c r="E2086">
        <v>8.3112589999999997</v>
      </c>
    </row>
    <row r="2087" spans="1:9" x14ac:dyDescent="0.25">
      <c r="A2087">
        <v>2086</v>
      </c>
      <c r="B2087">
        <v>76.328647000000004</v>
      </c>
      <c r="C2087">
        <v>7.0318940000000003</v>
      </c>
      <c r="D2087">
        <v>71.643277000000012</v>
      </c>
      <c r="E2087">
        <v>8.3130120000000005</v>
      </c>
    </row>
    <row r="2088" spans="1:9" x14ac:dyDescent="0.25">
      <c r="A2088">
        <v>2087</v>
      </c>
      <c r="D2088">
        <v>71.649720000000002</v>
      </c>
      <c r="E2088">
        <v>8.3406909999999996</v>
      </c>
    </row>
    <row r="2089" spans="1:9" x14ac:dyDescent="0.25">
      <c r="A2089">
        <v>2088</v>
      </c>
      <c r="D2089">
        <v>71.642916000000014</v>
      </c>
      <c r="E2089">
        <v>8.3292990000000007</v>
      </c>
      <c r="F2089">
        <v>73.883598000000006</v>
      </c>
      <c r="G2089">
        <v>5.1144270000000001</v>
      </c>
    </row>
    <row r="2090" spans="1:9" x14ac:dyDescent="0.25">
      <c r="A2090">
        <v>2089</v>
      </c>
      <c r="D2090">
        <v>71.642452000000006</v>
      </c>
      <c r="E2090">
        <v>8.3180110000000003</v>
      </c>
      <c r="F2090">
        <v>74.556988000000004</v>
      </c>
      <c r="G2090">
        <v>5.4482150000000003</v>
      </c>
    </row>
    <row r="2091" spans="1:9" x14ac:dyDescent="0.25">
      <c r="A2091">
        <v>2090</v>
      </c>
      <c r="D2091">
        <v>71.658637000000013</v>
      </c>
      <c r="E2091">
        <v>8.2963629999999995</v>
      </c>
      <c r="F2091">
        <v>74.505290000000002</v>
      </c>
      <c r="G2091">
        <v>5.4869250000000003</v>
      </c>
    </row>
    <row r="2092" spans="1:9" x14ac:dyDescent="0.25">
      <c r="A2092">
        <v>2091</v>
      </c>
      <c r="D2092">
        <v>71.694305</v>
      </c>
      <c r="E2092">
        <v>8.3400719999999993</v>
      </c>
      <c r="F2092">
        <v>74.489518000000004</v>
      </c>
      <c r="G2092">
        <v>5.4744000000000002</v>
      </c>
    </row>
    <row r="2093" spans="1:9" x14ac:dyDescent="0.25">
      <c r="A2093">
        <v>2092</v>
      </c>
      <c r="D2093">
        <v>71.717088000000004</v>
      </c>
      <c r="E2093">
        <v>8.3347110000000004</v>
      </c>
      <c r="F2093">
        <v>74.495084000000006</v>
      </c>
      <c r="G2093">
        <v>5.4667709999999996</v>
      </c>
    </row>
    <row r="2094" spans="1:9" x14ac:dyDescent="0.25">
      <c r="A2094">
        <v>2093</v>
      </c>
      <c r="D2094">
        <v>71.688172000000009</v>
      </c>
      <c r="E2094">
        <v>8.3011560000000006</v>
      </c>
      <c r="F2094">
        <v>74.451118000000008</v>
      </c>
      <c r="G2094">
        <v>5.4220309999999996</v>
      </c>
      <c r="H2094">
        <v>72.318396000000007</v>
      </c>
      <c r="I2094">
        <v>9.3573380000000004</v>
      </c>
    </row>
    <row r="2095" spans="1:9" x14ac:dyDescent="0.25">
      <c r="A2095">
        <v>2094</v>
      </c>
      <c r="F2095">
        <v>74.525341000000012</v>
      </c>
      <c r="G2095">
        <v>5.4518750000000002</v>
      </c>
      <c r="H2095">
        <v>72.302778000000004</v>
      </c>
      <c r="I2095">
        <v>9.3377510000000008</v>
      </c>
    </row>
    <row r="2096" spans="1:9" x14ac:dyDescent="0.25">
      <c r="A2096">
        <v>2095</v>
      </c>
      <c r="F2096">
        <v>74.608171000000013</v>
      </c>
      <c r="G2096">
        <v>5.4567199999999998</v>
      </c>
      <c r="H2096">
        <v>72.292469000000011</v>
      </c>
      <c r="I2096">
        <v>9.3587290000000003</v>
      </c>
    </row>
    <row r="2097" spans="1:9" x14ac:dyDescent="0.25">
      <c r="A2097">
        <v>2096</v>
      </c>
      <c r="F2097">
        <v>74.575080000000014</v>
      </c>
      <c r="G2097">
        <v>5.470688</v>
      </c>
      <c r="H2097">
        <v>72.299685000000011</v>
      </c>
      <c r="I2097">
        <v>9.359966</v>
      </c>
    </row>
    <row r="2098" spans="1:9" x14ac:dyDescent="0.25">
      <c r="A2098">
        <v>2097</v>
      </c>
      <c r="F2098">
        <v>74.593997000000002</v>
      </c>
      <c r="G2098">
        <v>5.48177</v>
      </c>
      <c r="H2098">
        <v>72.283243000000013</v>
      </c>
      <c r="I2098">
        <v>9.3582140000000003</v>
      </c>
    </row>
    <row r="2099" spans="1:9" x14ac:dyDescent="0.25">
      <c r="A2099">
        <v>2098</v>
      </c>
      <c r="B2099">
        <v>57.464687000000005</v>
      </c>
      <c r="C2099">
        <v>6.8004160000000002</v>
      </c>
      <c r="F2099">
        <v>74.503332</v>
      </c>
      <c r="G2099">
        <v>5.4875949999999998</v>
      </c>
      <c r="H2099">
        <v>72.287109000000001</v>
      </c>
      <c r="I2099">
        <v>9.3715630000000001</v>
      </c>
    </row>
    <row r="2100" spans="1:9" x14ac:dyDescent="0.25">
      <c r="A2100">
        <v>2099</v>
      </c>
      <c r="B2100">
        <v>57.464687000000005</v>
      </c>
      <c r="C2100">
        <v>6.8004160000000002</v>
      </c>
      <c r="F2100">
        <v>74.556988000000004</v>
      </c>
      <c r="G2100">
        <v>5.4482150000000003</v>
      </c>
      <c r="H2100">
        <v>72.290356000000003</v>
      </c>
      <c r="I2100">
        <v>9.3495030000000003</v>
      </c>
    </row>
    <row r="2101" spans="1:9" x14ac:dyDescent="0.25">
      <c r="A2101">
        <v>2100</v>
      </c>
      <c r="B2101">
        <v>57.432396000000004</v>
      </c>
      <c r="C2101">
        <v>6.8136460000000003</v>
      </c>
      <c r="H2101">
        <v>72.28788200000001</v>
      </c>
      <c r="I2101">
        <v>9.3474419999999991</v>
      </c>
    </row>
    <row r="2102" spans="1:9" x14ac:dyDescent="0.25">
      <c r="A2102">
        <v>2101</v>
      </c>
      <c r="B2102">
        <v>57.457295000000002</v>
      </c>
      <c r="C2102">
        <v>6.8034889999999999</v>
      </c>
      <c r="H2102">
        <v>72.303448000000003</v>
      </c>
      <c r="I2102">
        <v>9.3365659999999995</v>
      </c>
    </row>
    <row r="2103" spans="1:9" x14ac:dyDescent="0.25">
      <c r="A2103">
        <v>2102</v>
      </c>
      <c r="B2103">
        <v>57.461563000000005</v>
      </c>
      <c r="C2103">
        <v>6.8008850000000001</v>
      </c>
      <c r="H2103">
        <v>72.287624000000008</v>
      </c>
      <c r="I2103">
        <v>9.3505850000000006</v>
      </c>
    </row>
    <row r="2104" spans="1:9" x14ac:dyDescent="0.25">
      <c r="A2104">
        <v>2103</v>
      </c>
      <c r="B2104">
        <v>57.458752000000004</v>
      </c>
      <c r="C2104">
        <v>6.7937500000000002</v>
      </c>
      <c r="H2104">
        <v>72.318396000000007</v>
      </c>
      <c r="I2104">
        <v>9.3573380000000004</v>
      </c>
    </row>
    <row r="2105" spans="1:9" x14ac:dyDescent="0.25">
      <c r="A2105">
        <v>2104</v>
      </c>
      <c r="B2105">
        <v>57.463593000000003</v>
      </c>
      <c r="C2105">
        <v>6.785469</v>
      </c>
      <c r="H2105">
        <v>72.337828000000002</v>
      </c>
      <c r="I2105">
        <v>9.3766149999999993</v>
      </c>
    </row>
    <row r="2106" spans="1:9" x14ac:dyDescent="0.25">
      <c r="A2106">
        <v>2105</v>
      </c>
      <c r="B2106">
        <v>57.476147000000005</v>
      </c>
      <c r="C2106">
        <v>6.7849469999999998</v>
      </c>
    </row>
    <row r="2107" spans="1:9" x14ac:dyDescent="0.25">
      <c r="A2107">
        <v>2106</v>
      </c>
      <c r="B2107">
        <v>57.454949000000006</v>
      </c>
      <c r="C2107">
        <v>6.7982290000000001</v>
      </c>
    </row>
    <row r="2108" spans="1:9" x14ac:dyDescent="0.25">
      <c r="A2108">
        <v>2107</v>
      </c>
      <c r="B2108">
        <v>57.457237000000006</v>
      </c>
      <c r="C2108">
        <v>6.7984900000000001</v>
      </c>
    </row>
    <row r="2109" spans="1:9" x14ac:dyDescent="0.25">
      <c r="A2109">
        <v>2108</v>
      </c>
      <c r="B2109">
        <v>57.484013000000004</v>
      </c>
      <c r="C2109">
        <v>6.8120839999999996</v>
      </c>
    </row>
    <row r="2110" spans="1:9" x14ac:dyDescent="0.25">
      <c r="A2110">
        <v>2109</v>
      </c>
      <c r="B2110">
        <v>57.464687000000005</v>
      </c>
      <c r="C2110">
        <v>6.8004160000000002</v>
      </c>
      <c r="D2110">
        <v>49.146877000000003</v>
      </c>
      <c r="E2110">
        <v>8.7906250000000004</v>
      </c>
    </row>
    <row r="2111" spans="1:9" x14ac:dyDescent="0.25">
      <c r="A2111">
        <v>2110</v>
      </c>
      <c r="B2111">
        <v>57.464687000000005</v>
      </c>
      <c r="C2111">
        <v>6.8004160000000002</v>
      </c>
      <c r="D2111">
        <v>49.144322000000003</v>
      </c>
      <c r="E2111">
        <v>8.7515110000000007</v>
      </c>
    </row>
    <row r="2112" spans="1:9" x14ac:dyDescent="0.25">
      <c r="A2112">
        <v>2111</v>
      </c>
      <c r="D2112">
        <v>49.140988</v>
      </c>
      <c r="E2112">
        <v>8.7971350000000008</v>
      </c>
    </row>
    <row r="2113" spans="1:9" x14ac:dyDescent="0.25">
      <c r="A2113">
        <v>2112</v>
      </c>
      <c r="D2113">
        <v>49.118385000000004</v>
      </c>
      <c r="E2113">
        <v>8.7754159999999999</v>
      </c>
    </row>
    <row r="2114" spans="1:9" x14ac:dyDescent="0.25">
      <c r="A2114">
        <v>2113</v>
      </c>
      <c r="D2114">
        <v>49.155575000000006</v>
      </c>
      <c r="E2114">
        <v>8.7920309999999997</v>
      </c>
      <c r="F2114">
        <v>55.587555000000002</v>
      </c>
      <c r="G2114">
        <v>4.8669269999999996</v>
      </c>
    </row>
    <row r="2115" spans="1:9" x14ac:dyDescent="0.25">
      <c r="A2115">
        <v>2114</v>
      </c>
      <c r="D2115">
        <v>49.137917000000002</v>
      </c>
      <c r="E2115">
        <v>8.7791149999999991</v>
      </c>
      <c r="F2115">
        <v>55.620678000000005</v>
      </c>
      <c r="G2115">
        <v>4.9341660000000003</v>
      </c>
    </row>
    <row r="2116" spans="1:9" x14ac:dyDescent="0.25">
      <c r="A2116">
        <v>2115</v>
      </c>
      <c r="D2116">
        <v>49.130207000000006</v>
      </c>
      <c r="E2116">
        <v>8.7827079999999995</v>
      </c>
      <c r="F2116">
        <v>55.631405000000001</v>
      </c>
      <c r="G2116">
        <v>4.9132809999999996</v>
      </c>
    </row>
    <row r="2117" spans="1:9" x14ac:dyDescent="0.25">
      <c r="A2117">
        <v>2116</v>
      </c>
      <c r="D2117">
        <v>49.135521000000004</v>
      </c>
      <c r="E2117">
        <v>8.7382290000000005</v>
      </c>
      <c r="F2117">
        <v>55.596825000000003</v>
      </c>
      <c r="G2117">
        <v>4.8984379999999996</v>
      </c>
    </row>
    <row r="2118" spans="1:9" x14ac:dyDescent="0.25">
      <c r="A2118">
        <v>2117</v>
      </c>
      <c r="D2118">
        <v>49.122448000000006</v>
      </c>
      <c r="E2118">
        <v>8.7439060000000008</v>
      </c>
      <c r="F2118">
        <v>55.597290000000001</v>
      </c>
      <c r="G2118">
        <v>4.915781</v>
      </c>
    </row>
    <row r="2119" spans="1:9" x14ac:dyDescent="0.25">
      <c r="A2119">
        <v>2118</v>
      </c>
      <c r="D2119">
        <v>49.128544000000005</v>
      </c>
      <c r="E2119">
        <v>8.7068750000000001</v>
      </c>
      <c r="F2119">
        <v>55.581665000000001</v>
      </c>
      <c r="G2119">
        <v>4.8409370000000003</v>
      </c>
    </row>
    <row r="2120" spans="1:9" x14ac:dyDescent="0.25">
      <c r="A2120">
        <v>2119</v>
      </c>
      <c r="D2120">
        <v>49.146877000000003</v>
      </c>
      <c r="E2120">
        <v>8.7906250000000004</v>
      </c>
      <c r="F2120">
        <v>55.552448000000005</v>
      </c>
      <c r="G2120">
        <v>4.8713540000000002</v>
      </c>
    </row>
    <row r="2121" spans="1:9" x14ac:dyDescent="0.25">
      <c r="A2121">
        <v>2120</v>
      </c>
      <c r="F2121">
        <v>55.535523000000005</v>
      </c>
      <c r="G2121">
        <v>4.8433330000000003</v>
      </c>
    </row>
    <row r="2122" spans="1:9" x14ac:dyDescent="0.25">
      <c r="A2122">
        <v>2121</v>
      </c>
      <c r="F2122">
        <v>55.553021000000001</v>
      </c>
      <c r="G2122">
        <v>4.8583850000000002</v>
      </c>
      <c r="H2122">
        <v>49.810311000000006</v>
      </c>
      <c r="I2122">
        <v>8.4447390000000002</v>
      </c>
    </row>
    <row r="2123" spans="1:9" x14ac:dyDescent="0.25">
      <c r="A2123">
        <v>2122</v>
      </c>
      <c r="B2123">
        <v>36.817030000000003</v>
      </c>
      <c r="C2123">
        <v>6.4275000000000002</v>
      </c>
      <c r="F2123">
        <v>55.587555000000002</v>
      </c>
      <c r="G2123">
        <v>4.8669269999999996</v>
      </c>
      <c r="H2123">
        <v>49.795365000000004</v>
      </c>
      <c r="I2123">
        <v>8.3929170000000006</v>
      </c>
    </row>
    <row r="2124" spans="1:9" x14ac:dyDescent="0.25">
      <c r="A2124">
        <v>2123</v>
      </c>
      <c r="B2124">
        <v>36.849426000000008</v>
      </c>
      <c r="C2124">
        <v>6.3982289999999997</v>
      </c>
      <c r="F2124">
        <v>55.587555000000002</v>
      </c>
      <c r="G2124">
        <v>4.8669269999999996</v>
      </c>
      <c r="H2124">
        <v>49.774323000000003</v>
      </c>
      <c r="I2124">
        <v>8.4234899999999993</v>
      </c>
    </row>
    <row r="2125" spans="1:9" x14ac:dyDescent="0.25">
      <c r="A2125">
        <v>2124</v>
      </c>
      <c r="B2125">
        <v>36.771405999999999</v>
      </c>
      <c r="C2125">
        <v>6.4469269999999996</v>
      </c>
      <c r="F2125">
        <v>55.587555000000002</v>
      </c>
      <c r="G2125">
        <v>4.8669269999999996</v>
      </c>
      <c r="H2125">
        <v>49.790054000000005</v>
      </c>
      <c r="I2125">
        <v>8.4360940000000006</v>
      </c>
    </row>
    <row r="2126" spans="1:9" x14ac:dyDescent="0.25">
      <c r="A2126">
        <v>2125</v>
      </c>
      <c r="B2126">
        <v>36.798124000000001</v>
      </c>
      <c r="C2126">
        <v>6.465573</v>
      </c>
      <c r="H2126">
        <v>49.780102000000007</v>
      </c>
      <c r="I2126">
        <v>8.4371349999999996</v>
      </c>
    </row>
    <row r="2127" spans="1:9" x14ac:dyDescent="0.25">
      <c r="A2127">
        <v>2126</v>
      </c>
      <c r="B2127">
        <v>36.837237999999999</v>
      </c>
      <c r="C2127">
        <v>6.4653119999999999</v>
      </c>
      <c r="H2127">
        <v>49.788071000000002</v>
      </c>
      <c r="I2127">
        <v>8.4205210000000008</v>
      </c>
    </row>
    <row r="2128" spans="1:9" x14ac:dyDescent="0.25">
      <c r="A2128">
        <v>2127</v>
      </c>
      <c r="B2128">
        <v>36.844166000000001</v>
      </c>
      <c r="C2128">
        <v>6.4413539999999996</v>
      </c>
      <c r="H2128">
        <v>49.796616</v>
      </c>
      <c r="I2128">
        <v>8.4265620000000006</v>
      </c>
    </row>
    <row r="2129" spans="1:9" x14ac:dyDescent="0.25">
      <c r="A2129">
        <v>2128</v>
      </c>
      <c r="B2129">
        <v>36.822762000000004</v>
      </c>
      <c r="C2129">
        <v>6.4495310000000003</v>
      </c>
      <c r="H2129">
        <v>49.790417000000005</v>
      </c>
      <c r="I2129">
        <v>8.4063540000000003</v>
      </c>
    </row>
    <row r="2130" spans="1:9" x14ac:dyDescent="0.25">
      <c r="A2130">
        <v>2129</v>
      </c>
      <c r="B2130">
        <v>36.803488000000002</v>
      </c>
      <c r="C2130">
        <v>6.4571350000000001</v>
      </c>
      <c r="H2130">
        <v>49.817711000000003</v>
      </c>
      <c r="I2130">
        <v>8.4236450000000005</v>
      </c>
    </row>
    <row r="2131" spans="1:9" x14ac:dyDescent="0.25">
      <c r="A2131">
        <v>2130</v>
      </c>
      <c r="B2131">
        <v>36.781197000000006</v>
      </c>
      <c r="C2131">
        <v>6.4628639999999997</v>
      </c>
      <c r="H2131">
        <v>49.810311000000006</v>
      </c>
      <c r="I2131">
        <v>8.4447390000000002</v>
      </c>
    </row>
    <row r="2132" spans="1:9" x14ac:dyDescent="0.25">
      <c r="A2132">
        <v>2131</v>
      </c>
      <c r="B2132">
        <v>36.761144999999999</v>
      </c>
      <c r="C2132">
        <v>6.4593220000000002</v>
      </c>
      <c r="H2132">
        <v>49.810311000000006</v>
      </c>
      <c r="I2132">
        <v>8.4447390000000002</v>
      </c>
    </row>
    <row r="2133" spans="1:9" x14ac:dyDescent="0.25">
      <c r="A2133">
        <v>2132</v>
      </c>
      <c r="B2133">
        <v>36.741457000000004</v>
      </c>
      <c r="C2133">
        <v>6.4619790000000004</v>
      </c>
      <c r="H2133">
        <v>49.810311000000006</v>
      </c>
      <c r="I2133">
        <v>8.4447390000000002</v>
      </c>
    </row>
    <row r="2134" spans="1:9" x14ac:dyDescent="0.25">
      <c r="A2134">
        <v>2133</v>
      </c>
      <c r="B2134">
        <v>36.735363000000007</v>
      </c>
      <c r="C2134">
        <v>6.4431250000000002</v>
      </c>
    </row>
    <row r="2135" spans="1:9" x14ac:dyDescent="0.25">
      <c r="A2135">
        <v>2134</v>
      </c>
      <c r="B2135">
        <v>36.741041000000003</v>
      </c>
      <c r="C2135">
        <v>6.457344</v>
      </c>
    </row>
    <row r="2136" spans="1:9" x14ac:dyDescent="0.25">
      <c r="A2136">
        <v>2135</v>
      </c>
      <c r="B2136">
        <v>36.739114999999998</v>
      </c>
      <c r="C2136">
        <v>6.4704170000000003</v>
      </c>
    </row>
    <row r="2137" spans="1:9" x14ac:dyDescent="0.25">
      <c r="A2137">
        <v>2136</v>
      </c>
      <c r="B2137">
        <v>36.817030000000003</v>
      </c>
      <c r="C2137">
        <v>6.4275000000000002</v>
      </c>
      <c r="D2137">
        <v>27.463644000000002</v>
      </c>
      <c r="E2137">
        <v>7.5716140000000003</v>
      </c>
    </row>
    <row r="2138" spans="1:9" x14ac:dyDescent="0.25">
      <c r="A2138">
        <v>2137</v>
      </c>
      <c r="D2138">
        <v>27.463644000000002</v>
      </c>
      <c r="E2138">
        <v>7.5716140000000003</v>
      </c>
    </row>
    <row r="2139" spans="1:9" x14ac:dyDescent="0.25">
      <c r="A2139">
        <v>2138</v>
      </c>
      <c r="D2139">
        <v>27.442289000000002</v>
      </c>
      <c r="E2139">
        <v>7.558281</v>
      </c>
    </row>
    <row r="2140" spans="1:9" x14ac:dyDescent="0.25">
      <c r="A2140">
        <v>2139</v>
      </c>
      <c r="D2140">
        <v>27.440001000000002</v>
      </c>
      <c r="E2140">
        <v>7.5854689999999998</v>
      </c>
      <c r="F2140">
        <v>34.704425999999998</v>
      </c>
      <c r="G2140">
        <v>4.3613020000000002</v>
      </c>
    </row>
    <row r="2141" spans="1:9" x14ac:dyDescent="0.25">
      <c r="A2141">
        <v>2140</v>
      </c>
      <c r="D2141">
        <v>27.462031000000003</v>
      </c>
      <c r="E2141">
        <v>7.5779680000000003</v>
      </c>
      <c r="F2141">
        <v>34.683750000000003</v>
      </c>
      <c r="G2141">
        <v>4.3316660000000002</v>
      </c>
    </row>
    <row r="2142" spans="1:9" x14ac:dyDescent="0.25">
      <c r="A2142">
        <v>2141</v>
      </c>
      <c r="D2142">
        <v>27.510000000000005</v>
      </c>
      <c r="E2142">
        <v>7.5964580000000002</v>
      </c>
      <c r="F2142">
        <v>34.676873999999998</v>
      </c>
      <c r="G2142">
        <v>4.3424480000000001</v>
      </c>
    </row>
    <row r="2143" spans="1:9" x14ac:dyDescent="0.25">
      <c r="A2143">
        <v>2142</v>
      </c>
      <c r="D2143">
        <v>27.454792000000005</v>
      </c>
      <c r="E2143">
        <v>7.5492710000000001</v>
      </c>
      <c r="F2143">
        <v>34.683905000000003</v>
      </c>
      <c r="G2143">
        <v>4.3745310000000002</v>
      </c>
    </row>
    <row r="2144" spans="1:9" x14ac:dyDescent="0.25">
      <c r="A2144">
        <v>2143</v>
      </c>
      <c r="D2144">
        <v>27.455624</v>
      </c>
      <c r="E2144">
        <v>7.574166</v>
      </c>
      <c r="F2144">
        <v>34.669741000000002</v>
      </c>
      <c r="G2144">
        <v>4.4231769999999999</v>
      </c>
    </row>
    <row r="2145" spans="1:11" x14ac:dyDescent="0.25">
      <c r="A2145">
        <v>2144</v>
      </c>
      <c r="D2145">
        <v>27.43177</v>
      </c>
      <c r="E2145">
        <v>7.5433329999999996</v>
      </c>
      <c r="F2145">
        <v>34.665468000000004</v>
      </c>
      <c r="G2145">
        <v>4.3542699999999996</v>
      </c>
    </row>
    <row r="2146" spans="1:11" x14ac:dyDescent="0.25">
      <c r="A2146">
        <v>2145</v>
      </c>
      <c r="D2146">
        <v>27.432343000000003</v>
      </c>
      <c r="E2146">
        <v>7.544219</v>
      </c>
      <c r="F2146">
        <v>34.68047</v>
      </c>
      <c r="G2146">
        <v>4.3305730000000002</v>
      </c>
    </row>
    <row r="2147" spans="1:11" x14ac:dyDescent="0.25">
      <c r="A2147">
        <v>2146</v>
      </c>
      <c r="D2147">
        <v>27.389271000000008</v>
      </c>
      <c r="E2147">
        <v>7.5484900000000001</v>
      </c>
      <c r="F2147">
        <v>34.655466000000004</v>
      </c>
      <c r="G2147">
        <v>4.3108329999999997</v>
      </c>
    </row>
    <row r="2148" spans="1:11" x14ac:dyDescent="0.25">
      <c r="A2148">
        <v>2147</v>
      </c>
      <c r="D2148">
        <v>27.463644000000002</v>
      </c>
      <c r="E2148">
        <v>7.5716140000000003</v>
      </c>
      <c r="F2148">
        <v>34.664374000000002</v>
      </c>
      <c r="G2148">
        <v>4.3273429999999999</v>
      </c>
    </row>
    <row r="2149" spans="1:11" x14ac:dyDescent="0.25">
      <c r="A2149">
        <v>2148</v>
      </c>
      <c r="F2149">
        <v>34.704425999999998</v>
      </c>
      <c r="G2149">
        <v>4.3613020000000002</v>
      </c>
      <c r="H2149">
        <v>28.202342999999999</v>
      </c>
      <c r="I2149">
        <v>7.9669270000000001</v>
      </c>
    </row>
    <row r="2150" spans="1:11" x14ac:dyDescent="0.25">
      <c r="A2150">
        <v>2149</v>
      </c>
      <c r="F2150">
        <v>34.704425999999998</v>
      </c>
      <c r="G2150">
        <v>4.3613020000000002</v>
      </c>
      <c r="H2150">
        <v>28.202342999999999</v>
      </c>
      <c r="I2150">
        <v>7.9669270000000001</v>
      </c>
      <c r="J2150">
        <v>39.493439000000002</v>
      </c>
      <c r="K2150">
        <v>13.254009999999999</v>
      </c>
    </row>
    <row r="2151" spans="1:11" x14ac:dyDescent="0.25">
      <c r="A2151">
        <v>2150</v>
      </c>
    </row>
    <row r="2152" spans="1:11" x14ac:dyDescent="0.25">
      <c r="A2152">
        <v>2151</v>
      </c>
    </row>
    <row r="2153" spans="1:11" x14ac:dyDescent="0.25">
      <c r="A2153">
        <v>2152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261AF-84E6-4778-A305-E16B508361E9}">
  <dimension ref="A1:DV1933"/>
  <sheetViews>
    <sheetView workbookViewId="0">
      <selection activeCell="BO10" sqref="BO10:BQ12"/>
    </sheetView>
  </sheetViews>
  <sheetFormatPr defaultRowHeight="15" x14ac:dyDescent="0.25"/>
  <cols>
    <col min="1" max="1" width="5" bestFit="1" customWidth="1"/>
    <col min="2" max="5" width="2" bestFit="1" customWidth="1"/>
    <col min="6" max="6" width="11.140625" bestFit="1" customWidth="1"/>
    <col min="10" max="10" width="24.140625" bestFit="1" customWidth="1"/>
    <col min="11" max="11" width="12" bestFit="1" customWidth="1"/>
    <col min="13" max="13" width="18.140625" bestFit="1" customWidth="1"/>
    <col min="14" max="14" width="8.140625" bestFit="1" customWidth="1"/>
    <col min="15" max="15" width="12" bestFit="1" customWidth="1"/>
    <col min="18" max="18" width="17.5703125" bestFit="1" customWidth="1"/>
    <col min="19" max="20" width="12" bestFit="1" customWidth="1"/>
    <col min="22" max="22" width="8.85546875" bestFit="1" customWidth="1"/>
    <col min="23" max="23" width="5.42578125" bestFit="1" customWidth="1"/>
    <col min="24" max="25" width="12" bestFit="1" customWidth="1"/>
    <col min="26" max="26" width="5.140625" bestFit="1" customWidth="1"/>
    <col min="27" max="28" width="12" bestFit="1" customWidth="1"/>
    <col min="29" max="29" width="5.42578125" bestFit="1" customWidth="1"/>
    <col min="30" max="31" width="12" bestFit="1" customWidth="1"/>
    <col min="32" max="32" width="5.28515625" bestFit="1" customWidth="1"/>
    <col min="33" max="34" width="12" bestFit="1" customWidth="1"/>
    <col min="36" max="36" width="12.5703125" bestFit="1" customWidth="1"/>
    <col min="37" max="37" width="9.5703125" bestFit="1" customWidth="1"/>
    <col min="38" max="39" width="12" bestFit="1" customWidth="1"/>
    <col min="40" max="40" width="9.28515625" bestFit="1" customWidth="1"/>
    <col min="41" max="42" width="12" bestFit="1" customWidth="1"/>
    <col min="43" max="43" width="9.5703125" bestFit="1" customWidth="1"/>
    <col min="44" max="45" width="12" bestFit="1" customWidth="1"/>
    <col min="46" max="46" width="9.42578125" bestFit="1" customWidth="1"/>
    <col min="47" max="48" width="12" bestFit="1" customWidth="1"/>
    <col min="50" max="50" width="23.5703125" bestFit="1" customWidth="1"/>
    <col min="51" max="52" width="12" bestFit="1" customWidth="1"/>
    <col min="53" max="53" width="23.28515625" bestFit="1" customWidth="1"/>
    <col min="54" max="55" width="12" bestFit="1" customWidth="1"/>
    <col min="56" max="56" width="23.7109375" bestFit="1" customWidth="1"/>
    <col min="57" max="58" width="12" bestFit="1" customWidth="1"/>
    <col min="59" max="59" width="23.42578125" bestFit="1" customWidth="1"/>
    <col min="60" max="61" width="12" bestFit="1" customWidth="1"/>
    <col min="63" max="63" width="19.140625" bestFit="1" customWidth="1"/>
    <col min="64" max="64" width="12" bestFit="1" customWidth="1"/>
    <col min="65" max="65" width="11" bestFit="1" customWidth="1"/>
    <col min="67" max="67" width="17.42578125" bestFit="1" customWidth="1"/>
    <col min="68" max="69" width="12" bestFit="1" customWidth="1"/>
    <col min="71" max="71" width="12.42578125" bestFit="1" customWidth="1"/>
    <col min="72" max="72" width="8" bestFit="1" customWidth="1"/>
    <col min="73" max="73" width="12" bestFit="1" customWidth="1"/>
    <col min="74" max="74" width="6" bestFit="1" customWidth="1"/>
    <col min="76" max="76" width="14.5703125" bestFit="1" customWidth="1"/>
    <col min="77" max="78" width="12" bestFit="1" customWidth="1"/>
    <col min="79" max="79" width="14.28515625" bestFit="1" customWidth="1"/>
    <col min="80" max="81" width="12" bestFit="1" customWidth="1"/>
    <col min="82" max="82" width="14.5703125" bestFit="1" customWidth="1"/>
    <col min="83" max="84" width="12" bestFit="1" customWidth="1"/>
    <col min="85" max="85" width="14.42578125" bestFit="1" customWidth="1"/>
    <col min="86" max="87" width="12" bestFit="1" customWidth="1"/>
    <col min="89" max="89" width="15.28515625" bestFit="1" customWidth="1"/>
    <col min="90" max="91" width="12" bestFit="1" customWidth="1"/>
    <col min="92" max="92" width="15" bestFit="1" customWidth="1"/>
    <col min="93" max="94" width="12" bestFit="1" customWidth="1"/>
    <col min="95" max="95" width="15.28515625" bestFit="1" customWidth="1"/>
    <col min="96" max="97" width="12" bestFit="1" customWidth="1"/>
    <col min="98" max="98" width="15.140625" bestFit="1" customWidth="1"/>
    <col min="99" max="100" width="12" bestFit="1" customWidth="1"/>
    <col min="102" max="102" width="15.42578125" bestFit="1" customWidth="1"/>
    <col min="103" max="104" width="12" bestFit="1" customWidth="1"/>
    <col min="105" max="105" width="15.140625" bestFit="1" customWidth="1"/>
    <col min="106" max="107" width="12" bestFit="1" customWidth="1"/>
    <col min="108" max="108" width="15.42578125" bestFit="1" customWidth="1"/>
    <col min="109" max="110" width="12" bestFit="1" customWidth="1"/>
    <col min="111" max="111" width="15.28515625" bestFit="1" customWidth="1"/>
    <col min="112" max="113" width="12" bestFit="1" customWidth="1"/>
    <col min="115" max="115" width="16.140625" bestFit="1" customWidth="1"/>
    <col min="116" max="117" width="12" bestFit="1" customWidth="1"/>
    <col min="118" max="118" width="15.85546875" bestFit="1" customWidth="1"/>
    <col min="119" max="120" width="12" bestFit="1" customWidth="1"/>
    <col min="121" max="121" width="16.140625" bestFit="1" customWidth="1"/>
    <col min="122" max="123" width="12" bestFit="1" customWidth="1"/>
    <col min="124" max="124" width="16" bestFit="1" customWidth="1"/>
    <col min="125" max="126" width="12" bestFit="1" customWidth="1"/>
  </cols>
  <sheetData>
    <row r="1" spans="1:126" x14ac:dyDescent="0.25">
      <c r="A1">
        <v>200</v>
      </c>
      <c r="F1" t="s">
        <v>9</v>
      </c>
      <c r="J1" t="s">
        <v>286</v>
      </c>
      <c r="K1">
        <v>96.193771626297575</v>
      </c>
      <c r="M1" t="s">
        <v>240</v>
      </c>
      <c r="N1" t="s">
        <v>241</v>
      </c>
      <c r="O1" t="s">
        <v>242</v>
      </c>
      <c r="S1" t="s">
        <v>30</v>
      </c>
      <c r="T1" t="s">
        <v>31</v>
      </c>
      <c r="V1" t="s">
        <v>220</v>
      </c>
      <c r="W1" t="s">
        <v>215</v>
      </c>
      <c r="X1" t="s">
        <v>30</v>
      </c>
      <c r="Y1" t="s">
        <v>31</v>
      </c>
      <c r="Z1" t="s">
        <v>216</v>
      </c>
      <c r="AA1" t="s">
        <v>30</v>
      </c>
      <c r="AB1" t="s">
        <v>31</v>
      </c>
      <c r="AC1" t="s">
        <v>217</v>
      </c>
      <c r="AD1" t="s">
        <v>30</v>
      </c>
      <c r="AE1" t="s">
        <v>31</v>
      </c>
      <c r="AF1" t="s">
        <v>218</v>
      </c>
      <c r="AG1" t="s">
        <v>30</v>
      </c>
      <c r="AH1" t="s">
        <v>31</v>
      </c>
      <c r="AJ1" t="s">
        <v>301</v>
      </c>
      <c r="AK1" t="s">
        <v>215</v>
      </c>
      <c r="AL1" t="s">
        <v>30</v>
      </c>
      <c r="AM1" t="s">
        <v>31</v>
      </c>
      <c r="AN1" t="s">
        <v>216</v>
      </c>
      <c r="AO1" t="s">
        <v>30</v>
      </c>
      <c r="AP1" t="s">
        <v>31</v>
      </c>
      <c r="AQ1" t="s">
        <v>217</v>
      </c>
      <c r="AR1" t="s">
        <v>30</v>
      </c>
      <c r="AS1" t="s">
        <v>31</v>
      </c>
      <c r="AT1" t="s">
        <v>218</v>
      </c>
      <c r="AU1" t="s">
        <v>30</v>
      </c>
      <c r="AV1" t="s">
        <v>31</v>
      </c>
      <c r="AX1" t="s">
        <v>99</v>
      </c>
      <c r="AY1" t="s">
        <v>30</v>
      </c>
      <c r="AZ1" t="s">
        <v>31</v>
      </c>
      <c r="BA1" t="s">
        <v>100</v>
      </c>
      <c r="BB1" t="s">
        <v>30</v>
      </c>
      <c r="BC1" t="s">
        <v>31</v>
      </c>
      <c r="BD1" t="s">
        <v>101</v>
      </c>
      <c r="BE1" t="s">
        <v>30</v>
      </c>
      <c r="BF1" t="s">
        <v>31</v>
      </c>
      <c r="BG1" t="s">
        <v>102</v>
      </c>
      <c r="BH1" t="s">
        <v>30</v>
      </c>
      <c r="BI1" t="s">
        <v>31</v>
      </c>
      <c r="BK1" t="s">
        <v>299</v>
      </c>
      <c r="BL1" t="s">
        <v>30</v>
      </c>
      <c r="BM1" t="s">
        <v>31</v>
      </c>
      <c r="BO1" t="s">
        <v>29</v>
      </c>
      <c r="BP1" t="s">
        <v>30</v>
      </c>
      <c r="BQ1" t="s">
        <v>31</v>
      </c>
      <c r="BS1" t="s">
        <v>212</v>
      </c>
      <c r="BT1" t="s">
        <v>213</v>
      </c>
      <c r="BU1" t="s">
        <v>214</v>
      </c>
      <c r="BV1" t="e">
        <v>#N/A</v>
      </c>
      <c r="BX1" t="s">
        <v>164</v>
      </c>
      <c r="BY1" t="s">
        <v>30</v>
      </c>
      <c r="BZ1" t="s">
        <v>31</v>
      </c>
      <c r="CA1" t="s">
        <v>165</v>
      </c>
      <c r="CB1" t="s">
        <v>30</v>
      </c>
      <c r="CC1" t="s">
        <v>31</v>
      </c>
      <c r="CD1" t="s">
        <v>166</v>
      </c>
      <c r="CE1" t="s">
        <v>30</v>
      </c>
      <c r="CF1" t="s">
        <v>31</v>
      </c>
      <c r="CG1" t="s">
        <v>167</v>
      </c>
      <c r="CH1" t="s">
        <v>30</v>
      </c>
      <c r="CI1" t="s">
        <v>31</v>
      </c>
      <c r="CK1" t="s">
        <v>168</v>
      </c>
      <c r="CL1" t="s">
        <v>30</v>
      </c>
      <c r="CM1" t="s">
        <v>31</v>
      </c>
      <c r="CN1" t="s">
        <v>169</v>
      </c>
      <c r="CO1" t="s">
        <v>30</v>
      </c>
      <c r="CP1" t="s">
        <v>31</v>
      </c>
      <c r="CQ1" t="s">
        <v>170</v>
      </c>
      <c r="CR1" t="s">
        <v>30</v>
      </c>
      <c r="CS1" t="s">
        <v>31</v>
      </c>
      <c r="CT1" t="s">
        <v>171</v>
      </c>
      <c r="CU1" t="s">
        <v>30</v>
      </c>
      <c r="CV1" t="s">
        <v>31</v>
      </c>
      <c r="CX1" t="s">
        <v>172</v>
      </c>
      <c r="CY1" t="s">
        <v>30</v>
      </c>
      <c r="CZ1" t="s">
        <v>31</v>
      </c>
      <c r="DA1" t="s">
        <v>173</v>
      </c>
      <c r="DB1" t="s">
        <v>30</v>
      </c>
      <c r="DC1" t="s">
        <v>31</v>
      </c>
      <c r="DD1" t="s">
        <v>174</v>
      </c>
      <c r="DE1" t="s">
        <v>30</v>
      </c>
      <c r="DF1" t="s">
        <v>31</v>
      </c>
      <c r="DG1" t="s">
        <v>175</v>
      </c>
      <c r="DH1" t="s">
        <v>30</v>
      </c>
      <c r="DI1" t="s">
        <v>31</v>
      </c>
      <c r="DK1" t="s">
        <v>188</v>
      </c>
      <c r="DL1" t="s">
        <v>30</v>
      </c>
      <c r="DM1" t="s">
        <v>31</v>
      </c>
      <c r="DN1" t="s">
        <v>189</v>
      </c>
      <c r="DO1" t="s">
        <v>30</v>
      </c>
      <c r="DP1" t="s">
        <v>31</v>
      </c>
      <c r="DQ1" t="s">
        <v>190</v>
      </c>
      <c r="DR1" t="s">
        <v>30</v>
      </c>
      <c r="DS1" t="s">
        <v>31</v>
      </c>
      <c r="DT1" t="s">
        <v>191</v>
      </c>
      <c r="DU1" t="s">
        <v>30</v>
      </c>
      <c r="DV1" t="s">
        <v>31</v>
      </c>
    </row>
    <row r="2" spans="1:126" x14ac:dyDescent="0.25">
      <c r="A2">
        <v>1</v>
      </c>
      <c r="J2" t="s">
        <v>287</v>
      </c>
      <c r="K2">
        <v>95.541401273885356</v>
      </c>
      <c r="M2" t="s">
        <v>285</v>
      </c>
      <c r="N2">
        <v>289</v>
      </c>
      <c r="R2" t="s">
        <v>236</v>
      </c>
      <c r="S2">
        <v>9.2733564013840822E-2</v>
      </c>
      <c r="T2">
        <v>2.1351106238341324E-2</v>
      </c>
      <c r="W2" t="s">
        <v>221</v>
      </c>
      <c r="X2">
        <f>AVERAGE(Coordination!AT:AT)</f>
        <v>0.52488944488027078</v>
      </c>
      <c r="Y2">
        <f>STDEV(Coordination!AT:AT)</f>
        <v>0.13378515517404177</v>
      </c>
      <c r="Z2" t="s">
        <v>224</v>
      </c>
      <c r="AA2">
        <f>AVERAGE(Coordination!AW:AW)</f>
        <v>0.48659937689105653</v>
      </c>
      <c r="AB2">
        <f>STDEV(Coordination!AW:AW)</f>
        <v>0.13687336486498403</v>
      </c>
      <c r="AC2" t="s">
        <v>227</v>
      </c>
      <c r="AD2">
        <f>AVERAGE(Coordination!AZ:AZ)</f>
        <v>0.48752027560011485</v>
      </c>
      <c r="AE2">
        <f>STDEV(Coordination!AZ:AZ)</f>
        <v>7.8993824502336926E-2</v>
      </c>
      <c r="AF2" t="s">
        <v>230</v>
      </c>
      <c r="AG2">
        <f>AVERAGE(Coordination!BC:BC)</f>
        <v>0.44780762348143743</v>
      </c>
      <c r="AH2">
        <f>STDEV(Coordination!BC:BC)</f>
        <v>0.33574566544395551</v>
      </c>
      <c r="AK2" t="s">
        <v>302</v>
      </c>
      <c r="AL2">
        <f>AVERAGE(Coordination!BQ:BQ)</f>
        <v>0.38663155818164291</v>
      </c>
      <c r="AM2">
        <f>STDEV(Coordination!BQ:BQ)</f>
        <v>7.4116489227297605E-2</v>
      </c>
      <c r="AN2" t="s">
        <v>305</v>
      </c>
      <c r="AO2">
        <f>AVERAGE(Coordination!BT:BT)</f>
        <v>0.38777640052696566</v>
      </c>
      <c r="AP2">
        <f>STDEV(Coordination!BT:BT)</f>
        <v>7.8340228349520535E-2</v>
      </c>
      <c r="AQ2" t="s">
        <v>308</v>
      </c>
      <c r="AR2">
        <f>AVERAGE(Coordination!BW:BW)</f>
        <v>0.43731301860344046</v>
      </c>
      <c r="AS2">
        <f>STDEV(Coordination!BW:BW)</f>
        <v>4.9106168518010404E-2</v>
      </c>
      <c r="AT2" t="s">
        <v>311</v>
      </c>
      <c r="AU2">
        <f>AVERAGE(Coordination!BZ:BZ)</f>
        <v>0.18857686606730348</v>
      </c>
      <c r="AV2">
        <f>STDEV(Coordination!BZ:BZ)</f>
        <v>0.13090919556262715</v>
      </c>
      <c r="AX2" t="s">
        <v>103</v>
      </c>
      <c r="AY2">
        <f>AVERAGE(Cycle!$CL:$CL)</f>
        <v>11.039473684210526</v>
      </c>
      <c r="AZ2">
        <f>STDEV(Cycle!$CL:$CL)</f>
        <v>2.2535352343887545</v>
      </c>
      <c r="BA2" t="s">
        <v>104</v>
      </c>
      <c r="BB2">
        <f>AVERAGE(Cycle!$CP:$CP)</f>
        <v>10.935064935064934</v>
      </c>
      <c r="BC2">
        <f>STDEV(Cycle!$CP:$CP)</f>
        <v>2.3527009245683574</v>
      </c>
      <c r="BD2" t="s">
        <v>105</v>
      </c>
      <c r="BE2">
        <f>AVERAGE(Cycle!$CT:$CT)</f>
        <v>10.575342465753424</v>
      </c>
      <c r="BF2">
        <f>STDEV(Cycle!$CT:$CT)</f>
        <v>2.0811175431268887</v>
      </c>
      <c r="BG2" t="s">
        <v>106</v>
      </c>
      <c r="BH2">
        <f>AVERAGE(Cycle!$CX:$CX)</f>
        <v>10.851351351351351</v>
      </c>
      <c r="BI2">
        <f>STDEV(Cycle!$CX:$CX)</f>
        <v>2.1624594852958738</v>
      </c>
      <c r="BK2" t="s">
        <v>300</v>
      </c>
      <c r="BL2">
        <f>AVERAGE(Cycle!AO:AR)</f>
        <v>196.81126490788967</v>
      </c>
      <c r="BM2">
        <f>STDEV(Cycle!AO:AR)</f>
        <v>46.435947897076808</v>
      </c>
      <c r="BO2" t="s">
        <v>32</v>
      </c>
      <c r="BP2">
        <f>AVERAGE(Cycle!BF:BF)</f>
        <v>1.5226146315789471</v>
      </c>
      <c r="BQ2">
        <f>STDEV(Cycle!BF:BF)</f>
        <v>0.59419765948898029</v>
      </c>
      <c r="BS2" t="s">
        <v>206</v>
      </c>
      <c r="BT2">
        <v>28</v>
      </c>
      <c r="BU2">
        <v>1.4698162729658792</v>
      </c>
      <c r="BV2">
        <v>0.14000000000000001</v>
      </c>
      <c r="BX2" t="s">
        <v>140</v>
      </c>
      <c r="BY2">
        <f>AVERAGE(Cycle!DC:DC)</f>
        <v>34.22388919631566</v>
      </c>
      <c r="BZ2">
        <f>STDEV(Cycle!DC:DC)</f>
        <v>17.716228996927402</v>
      </c>
      <c r="CA2" t="s">
        <v>143</v>
      </c>
      <c r="CB2">
        <f>AVERAGE(Cycle!DF:DF)</f>
        <v>35.080151803297575</v>
      </c>
      <c r="CC2">
        <f>STDEV(Cycle!DF:DF)</f>
        <v>17.65495688123054</v>
      </c>
      <c r="CD2" t="s">
        <v>146</v>
      </c>
      <c r="CE2">
        <f>AVERAGE(Cycle!DI:DI)</f>
        <v>26.046022746790008</v>
      </c>
      <c r="CF2">
        <f>STDEV(Cycle!DI:DI)</f>
        <v>11.523203097333049</v>
      </c>
      <c r="CG2" t="s">
        <v>149</v>
      </c>
      <c r="CH2">
        <f>AVERAGE(Cycle!DL:DL)</f>
        <v>65.025424727164591</v>
      </c>
      <c r="CI2">
        <f>STDEV(Cycle!DL:DL)</f>
        <v>20.164577571852135</v>
      </c>
      <c r="CK2" t="s">
        <v>152</v>
      </c>
      <c r="CL2">
        <f>AVERAGE(Cycle!DP:DP)</f>
        <v>15.981741212004366</v>
      </c>
      <c r="CM2">
        <f>STDEV(Cycle!DP:DP)</f>
        <v>14.652538754753685</v>
      </c>
      <c r="CN2" t="s">
        <v>155</v>
      </c>
      <c r="CO2">
        <f>AVERAGE(Cycle!DS:DS)</f>
        <v>16.816224900640481</v>
      </c>
      <c r="CP2">
        <f>STDEV(Cycle!DS:DS)</f>
        <v>13.949217282732505</v>
      </c>
      <c r="CQ2" t="s">
        <v>158</v>
      </c>
      <c r="CR2">
        <f>AVERAGE(Cycle!DV:DV)</f>
        <v>3.2139207824139331</v>
      </c>
      <c r="CS2">
        <f>STDEV(Cycle!DV:DV)</f>
        <v>7.0605464449417488</v>
      </c>
      <c r="CT2" t="s">
        <v>161</v>
      </c>
      <c r="CU2">
        <f>AVERAGE(Cycle!DY:DY)</f>
        <v>53.897740221269615</v>
      </c>
      <c r="CV2">
        <f>STDEV(Cycle!DY:DY)</f>
        <v>33.803887060780404</v>
      </c>
      <c r="CX2" t="s">
        <v>176</v>
      </c>
      <c r="CY2">
        <f>AVERAGE(Cycle!BV:BV)/200</f>
        <v>2.3402777777777776E-2</v>
      </c>
      <c r="CZ2">
        <f>STDEV(Cycle!BV:BV)/200</f>
        <v>1.2666535395909857E-2</v>
      </c>
      <c r="DA2" t="s">
        <v>177</v>
      </c>
      <c r="DB2">
        <f>AVERAGE(Cycle!BZ:BZ)/200</f>
        <v>2.4130434782608696E-2</v>
      </c>
      <c r="DC2">
        <f>STDEV(Cycle!BZ:BZ)/200</f>
        <v>1.2424966615505226E-2</v>
      </c>
      <c r="DD2" t="s">
        <v>178</v>
      </c>
      <c r="DE2">
        <f>AVERAGE(Cycle!CD:CD)/200</f>
        <v>1.8478260869565218E-2</v>
      </c>
      <c r="DF2">
        <f>STDEV(Cycle!CD:CD)/200</f>
        <v>8.8410950473812137E-3</v>
      </c>
      <c r="DG2" t="s">
        <v>179</v>
      </c>
      <c r="DH2">
        <f>AVERAGE(Cycle!CH:CH)/200</f>
        <v>4.6338028169014084E-2</v>
      </c>
      <c r="DI2">
        <f>STDEV(Cycle!CH:CH)/200</f>
        <v>1.5719817939668958E-2</v>
      </c>
      <c r="DK2" t="s">
        <v>192</v>
      </c>
      <c r="DL2">
        <f>AVERAGE(Cycle!CM:CM)/200</f>
        <v>7.8947368421052634E-3</v>
      </c>
      <c r="DM2">
        <f>STDEV(Cycle!CM:CM)/200</f>
        <v>6.8926607293428102E-3</v>
      </c>
      <c r="DN2" t="s">
        <v>193</v>
      </c>
      <c r="DO2">
        <f>AVERAGE(Cycle!CQ:CQ)/200</f>
        <v>8.6363636363636365E-3</v>
      </c>
      <c r="DP2">
        <f>STDEV(Cycle!CQ:CQ)/200</f>
        <v>7.2835595167781639E-3</v>
      </c>
      <c r="DQ2" t="s">
        <v>194</v>
      </c>
      <c r="DR2">
        <f>AVERAGE(Cycle!CU:CU)/200</f>
        <v>1.8493150684931506E-3</v>
      </c>
      <c r="DS2">
        <f>STDEV(Cycle!CU:CU)/200</f>
        <v>4.1253660877171201E-3</v>
      </c>
      <c r="DT2" t="s">
        <v>195</v>
      </c>
      <c r="DU2">
        <f>AVERAGE(Cycle!CY:CY)/200</f>
        <v>3.1824324324324325E-2</v>
      </c>
      <c r="DV2">
        <f>STDEV(Cycle!CY:CY)/200</f>
        <v>2.3092641363725522E-2</v>
      </c>
    </row>
    <row r="3" spans="1:126" x14ac:dyDescent="0.25">
      <c r="A3">
        <v>2</v>
      </c>
      <c r="J3" t="s">
        <v>288</v>
      </c>
      <c r="K3">
        <v>100</v>
      </c>
      <c r="M3" t="s">
        <v>279</v>
      </c>
      <c r="N3">
        <v>121</v>
      </c>
      <c r="O3">
        <f t="shared" ref="O3:O9" si="0" xml:space="preserve"> (N3/N$2)*100</f>
        <v>41.868512110726641</v>
      </c>
      <c r="R3" t="s">
        <v>239</v>
      </c>
      <c r="S3">
        <v>30.18276762402089</v>
      </c>
      <c r="W3" t="s">
        <v>222</v>
      </c>
      <c r="X3">
        <f>AVERAGE(Coordination!AU:AU)</f>
        <v>0.51690991327104752</v>
      </c>
      <c r="Y3">
        <f>STDEV(Coordination!AU:AU)</f>
        <v>7.8607955478251682E-2</v>
      </c>
      <c r="Z3" t="s">
        <v>225</v>
      </c>
      <c r="AA3">
        <f>AVERAGE(Coordination!AX:AX)</f>
        <v>0.40135179335822285</v>
      </c>
      <c r="AB3">
        <f>STDEV(Coordination!AX:AX)</f>
        <v>0.34652002857428799</v>
      </c>
      <c r="AC3" t="s">
        <v>228</v>
      </c>
      <c r="AD3">
        <f>AVERAGE(Coordination!BA:BA)</f>
        <v>0.5267933391021169</v>
      </c>
      <c r="AE3">
        <f>STDEV(Coordination!BA:BA)</f>
        <v>0.35555785055445477</v>
      </c>
      <c r="AF3" t="s">
        <v>231</v>
      </c>
      <c r="AG3">
        <f>AVERAGE(Coordination!BD:BD)</f>
        <v>0.52735710312155315</v>
      </c>
      <c r="AH3">
        <f>STDEV(Coordination!BD:BD)</f>
        <v>0.10077221147078609</v>
      </c>
      <c r="AK3" t="s">
        <v>303</v>
      </c>
      <c r="AL3">
        <f>AVERAGE(Coordination!BR:BR)</f>
        <v>0.43252491965412349</v>
      </c>
      <c r="AM3">
        <f>STDEV(Coordination!BR:BR)</f>
        <v>4.3036863254913682E-2</v>
      </c>
      <c r="AN3" t="s">
        <v>306</v>
      </c>
      <c r="AO3">
        <f>AVERAGE(Coordination!BU:BU)</f>
        <v>0.15663180833067017</v>
      </c>
      <c r="AP3">
        <f>STDEV(Coordination!BU:BU)</f>
        <v>0.10178700601032828</v>
      </c>
      <c r="AQ3" t="s">
        <v>309</v>
      </c>
      <c r="AR3">
        <f>AVERAGE(Coordination!BX:BX)</f>
        <v>0.16097194653078387</v>
      </c>
      <c r="AS3">
        <f>STDEV(Coordination!BX:BX)</f>
        <v>0.10244236936876645</v>
      </c>
      <c r="AT3" t="s">
        <v>312</v>
      </c>
      <c r="AU3">
        <f>AVERAGE(Coordination!CA:CA)</f>
        <v>0.41617140231061206</v>
      </c>
      <c r="AV3">
        <f>STDEV(Coordination!CA:CA)</f>
        <v>6.1534692964320091E-2</v>
      </c>
      <c r="AX3" t="s">
        <v>107</v>
      </c>
      <c r="AY3">
        <f>AVERAGE(Cycle!$BU:$BU)</f>
        <v>13.680555555555555</v>
      </c>
      <c r="AZ3">
        <f>STDEV(Cycle!$BU:$BU)</f>
        <v>1.4614905461850971</v>
      </c>
      <c r="BA3" t="s">
        <v>108</v>
      </c>
      <c r="BB3">
        <f>AVERAGE(Cycle!$BY:$BY)</f>
        <v>13.884057971014492</v>
      </c>
      <c r="BC3">
        <f>STDEV(Cycle!$BY:$BY)</f>
        <v>1.4093827589749435</v>
      </c>
      <c r="BD3" t="s">
        <v>109</v>
      </c>
      <c r="BE3">
        <f>AVERAGE(Cycle!$CC:$CC)</f>
        <v>14.028985507246377</v>
      </c>
      <c r="BF3">
        <f>STDEV(Cycle!$CC:$CC)</f>
        <v>1.3609146415376596</v>
      </c>
      <c r="BG3" t="s">
        <v>110</v>
      </c>
      <c r="BH3">
        <f>AVERAGE(Cycle!$CG:$CG)</f>
        <v>14.169014084507042</v>
      </c>
      <c r="BI3">
        <f>STDEV(Cycle!$CG:$CG)</f>
        <v>1.3307990670802445</v>
      </c>
      <c r="BK3" t="s">
        <v>296</v>
      </c>
      <c r="BL3">
        <v>193.20569256498629</v>
      </c>
      <c r="BO3" t="s">
        <v>33</v>
      </c>
      <c r="BP3">
        <f>AVERAGE(Cycle!BG:BG)</f>
        <v>3.7169541447368406</v>
      </c>
      <c r="BQ3">
        <f>STDEV(Cycle!BG:BG)</f>
        <v>0.61905451925721056</v>
      </c>
      <c r="BS3" t="s">
        <v>207</v>
      </c>
      <c r="BT3">
        <v>514</v>
      </c>
      <c r="BU3">
        <v>26.981627296587931</v>
      </c>
      <c r="BV3">
        <v>2.57</v>
      </c>
      <c r="BX3" t="s">
        <v>141</v>
      </c>
      <c r="BY3">
        <f>AVERAGE(Cycle!DD:DD)</f>
        <v>26.210576936679875</v>
      </c>
      <c r="BZ3">
        <f>STDEV(Cycle!DD:DD)</f>
        <v>11.260226490918841</v>
      </c>
      <c r="CA3" t="s">
        <v>144</v>
      </c>
      <c r="CB3">
        <f>AVERAGE(Cycle!DG:DG)</f>
        <v>70.994593641652457</v>
      </c>
      <c r="CC3">
        <f>STDEV(Cycle!DG:DG)</f>
        <v>17.958043450895591</v>
      </c>
      <c r="CD3" t="s">
        <v>147</v>
      </c>
      <c r="CE3">
        <f>AVERAGE(Cycle!DJ:DJ)</f>
        <v>70.445568214110423</v>
      </c>
      <c r="CF3">
        <f>STDEV(Cycle!DJ:DJ)</f>
        <v>18.436326076317119</v>
      </c>
      <c r="CG3" t="s">
        <v>150</v>
      </c>
      <c r="CH3">
        <f>AVERAGE(Cycle!DM:DM)</f>
        <v>27.936605647873254</v>
      </c>
      <c r="CI3">
        <f>STDEV(Cycle!DM:DM)</f>
        <v>13.579596526872654</v>
      </c>
      <c r="CK3" t="s">
        <v>153</v>
      </c>
      <c r="CL3">
        <f>AVERAGE(Cycle!DQ:DQ)</f>
        <v>2.8087190587190589</v>
      </c>
      <c r="CM3">
        <f>STDEV(Cycle!DQ:DQ)</f>
        <v>6.1552600075907744</v>
      </c>
      <c r="CN3" t="s">
        <v>156</v>
      </c>
      <c r="CO3">
        <f>AVERAGE(Cycle!DT:DT)</f>
        <v>58.85292690145733</v>
      </c>
      <c r="CP3">
        <f>STDEV(Cycle!DT:DT)</f>
        <v>26.715136990025268</v>
      </c>
      <c r="CQ3" t="s">
        <v>159</v>
      </c>
      <c r="CR3">
        <f>AVERAGE(Cycle!DW:DW)</f>
        <v>60.840947484783086</v>
      </c>
      <c r="CS3">
        <f>STDEV(Cycle!DW:DW)</f>
        <v>28.651063684848491</v>
      </c>
      <c r="CT3" t="s">
        <v>162</v>
      </c>
      <c r="CU3">
        <f>AVERAGE(Cycle!DZ:DZ)</f>
        <v>5.7584045084045075</v>
      </c>
      <c r="CV3">
        <f>STDEV(Cycle!DZ:DZ)</f>
        <v>8.7295214727602986</v>
      </c>
      <c r="CX3" t="s">
        <v>180</v>
      </c>
      <c r="CY3">
        <f>AVERAGE(Cycle!BW:BW)/200</f>
        <v>1.7986111111111112E-2</v>
      </c>
      <c r="CZ3">
        <f>STDEV(Cycle!BW:BW)/200</f>
        <v>8.3353870708733884E-3</v>
      </c>
      <c r="DA3" t="s">
        <v>181</v>
      </c>
      <c r="DB3">
        <f>AVERAGE(Cycle!CA:CA)/200</f>
        <v>4.9565217391304345E-2</v>
      </c>
      <c r="DC3">
        <f>STDEV(Cycle!CA:CA)/200</f>
        <v>1.4316257994558207E-2</v>
      </c>
      <c r="DD3" t="s">
        <v>182</v>
      </c>
      <c r="DE3">
        <f>AVERAGE(Cycle!CE:CE)/200</f>
        <v>4.9565217391304345E-2</v>
      </c>
      <c r="DF3">
        <f>STDEV(Cycle!CE:CE)/200</f>
        <v>1.4290554532596166E-2</v>
      </c>
      <c r="DG3" t="s">
        <v>183</v>
      </c>
      <c r="DH3">
        <f>AVERAGE(Cycle!CI:CI)/200</f>
        <v>1.9788732394366196E-2</v>
      </c>
      <c r="DI3">
        <f>STDEV(Cycle!CI:CI)/200</f>
        <v>1.0157214878326985E-2</v>
      </c>
      <c r="DK3" t="s">
        <v>196</v>
      </c>
      <c r="DL3">
        <f>AVERAGE(Cycle!CN:CN)/200</f>
        <v>1.7763157894736842E-3</v>
      </c>
      <c r="DM3">
        <f>STDEV(Cycle!CN:CN)/200</f>
        <v>4.0582383179914453E-3</v>
      </c>
      <c r="DN3" t="s">
        <v>197</v>
      </c>
      <c r="DO3">
        <f>AVERAGE(Cycle!CR:CR)/200</f>
        <v>3.3896103896103896E-2</v>
      </c>
      <c r="DP3">
        <f>STDEV(Cycle!CR:CR)/200</f>
        <v>1.9493983157822942E-2</v>
      </c>
      <c r="DQ3" t="s">
        <v>198</v>
      </c>
      <c r="DR3">
        <f>AVERAGE(Cycle!CV:CV)/200</f>
        <v>3.3972602739726028E-2</v>
      </c>
      <c r="DS3">
        <f>STDEV(Cycle!CV:CV)/200</f>
        <v>1.9789849111448054E-2</v>
      </c>
      <c r="DT3" t="s">
        <v>199</v>
      </c>
      <c r="DU3">
        <f>AVERAGE(Cycle!CZ:CZ)/200</f>
        <v>3.0405405405405407E-3</v>
      </c>
      <c r="DV3">
        <f>STDEV(Cycle!CZ:CZ)/200</f>
        <v>4.6682817501018459E-3</v>
      </c>
    </row>
    <row r="4" spans="1:126" x14ac:dyDescent="0.25">
      <c r="A4">
        <v>3</v>
      </c>
      <c r="F4" t="s">
        <v>22</v>
      </c>
      <c r="J4" t="s">
        <v>289</v>
      </c>
      <c r="K4">
        <v>0</v>
      </c>
      <c r="M4" t="s">
        <v>280</v>
      </c>
      <c r="N4">
        <v>0</v>
      </c>
      <c r="O4">
        <f t="shared" si="0"/>
        <v>0</v>
      </c>
      <c r="W4" t="s">
        <v>223</v>
      </c>
      <c r="X4">
        <f>AVERAGE(Coordination!AV:AV)</f>
        <v>0.41105924123831883</v>
      </c>
      <c r="Y4">
        <f>STDEV(Coordination!AV:AV)</f>
        <v>0.32997091799556616</v>
      </c>
      <c r="Z4" t="s">
        <v>226</v>
      </c>
      <c r="AA4">
        <f>AVERAGE(Coordination!AY:AY)</f>
        <v>0.48376066746109236</v>
      </c>
      <c r="AB4">
        <f>STDEV(Coordination!AY:AY)</f>
        <v>0.10925408536833864</v>
      </c>
      <c r="AC4" t="s">
        <v>229</v>
      </c>
      <c r="AD4">
        <f>AVERAGE(Coordination!BB:BB)</f>
        <v>0.4924363771187697</v>
      </c>
      <c r="AE4">
        <f>STDEV(Coordination!BB:BB)</f>
        <v>0.28471356419062249</v>
      </c>
      <c r="AF4" t="s">
        <v>232</v>
      </c>
      <c r="AG4">
        <f>AVERAGE(Coordination!BE:BE)</f>
        <v>0.53411721740064044</v>
      </c>
      <c r="AH4">
        <f>STDEV(Coordination!BE:BE)</f>
        <v>0.27410927760920251</v>
      </c>
      <c r="AK4" t="s">
        <v>304</v>
      </c>
      <c r="AL4">
        <f>AVERAGE(Coordination!BS:BS)</f>
        <v>0.18617346543555269</v>
      </c>
      <c r="AM4">
        <f>STDEV(Coordination!BS:BS)</f>
        <v>0.13056095385912328</v>
      </c>
      <c r="AN4" t="s">
        <v>307</v>
      </c>
      <c r="AO4">
        <f>AVERAGE(Coordination!BV:BV)</f>
        <v>0.40863372779282675</v>
      </c>
      <c r="AP4">
        <f>STDEV(Coordination!BV:BV)</f>
        <v>6.1102306567204105E-2</v>
      </c>
      <c r="AQ4" t="s">
        <v>310</v>
      </c>
      <c r="AR4">
        <f>AVERAGE(Coordination!BY:BY)</f>
        <v>0.25842998951714058</v>
      </c>
      <c r="AS4">
        <f>STDEV(Coordination!BY:BY)</f>
        <v>0.14804742828982137</v>
      </c>
      <c r="AT4" t="s">
        <v>313</v>
      </c>
      <c r="AU4">
        <f>AVERAGE(Coordination!CB:CB)</f>
        <v>0.2685336784590735</v>
      </c>
      <c r="AV4">
        <f>STDEV(Coordination!CB:CB)</f>
        <v>0.14823788351350528</v>
      </c>
      <c r="AX4" t="s">
        <v>112</v>
      </c>
      <c r="AY4">
        <f>AVERAGE(Cycle!$K$2:$K$90)</f>
        <v>6.8402777777777812E-2</v>
      </c>
      <c r="AZ4">
        <f>STDEV(Cycle!$K$2:$K$90)</f>
        <v>7.3074527309254979E-3</v>
      </c>
      <c r="BA4" t="s">
        <v>113</v>
      </c>
      <c r="BB4">
        <f>AVERAGE(Cycle!$L$2:$L$90)</f>
        <v>6.9420289855072495E-2</v>
      </c>
      <c r="BC4">
        <f>STDEV(Cycle!$L$2:$L$90)</f>
        <v>7.0469137948747157E-3</v>
      </c>
      <c r="BD4" t="s">
        <v>114</v>
      </c>
      <c r="BE4">
        <f>AVERAGE(Cycle!$M$2:$M$90)</f>
        <v>7.0144927536231888E-2</v>
      </c>
      <c r="BF4">
        <f>STDEV(Cycle!$M$2:$M$90)</f>
        <v>6.8045732076882949E-3</v>
      </c>
      <c r="BG4" t="s">
        <v>115</v>
      </c>
      <c r="BH4">
        <f>AVERAGE(Cycle!$N$2:$N$91)</f>
        <v>7.0845070422535253E-2</v>
      </c>
      <c r="BI4">
        <f>STDEV(Cycle!$N$2:$N$91)</f>
        <v>6.6539953354012209E-3</v>
      </c>
      <c r="BO4" t="s">
        <v>36</v>
      </c>
      <c r="BS4" t="s">
        <v>208</v>
      </c>
      <c r="BT4">
        <v>1294</v>
      </c>
      <c r="BU4">
        <v>67.926509186351709</v>
      </c>
      <c r="BV4">
        <v>6.47</v>
      </c>
      <c r="BX4" t="s">
        <v>142</v>
      </c>
      <c r="BY4">
        <f>AVERAGE(Cycle!DE:DE)</f>
        <v>66.243130847910294</v>
      </c>
      <c r="BZ4">
        <f>STDEV(Cycle!DE:DE)</f>
        <v>21.453365160749481</v>
      </c>
      <c r="CA4" t="s">
        <v>145</v>
      </c>
      <c r="CB4">
        <f>AVERAGE(Cycle!DH:DH)</f>
        <v>28.571890953604509</v>
      </c>
      <c r="CC4">
        <f>STDEV(Cycle!DH:DH)</f>
        <v>12.85125015840088</v>
      </c>
      <c r="CD4" t="s">
        <v>148</v>
      </c>
      <c r="CE4">
        <f>AVERAGE(Cycle!DK:DK)</f>
        <v>55.777508226357313</v>
      </c>
      <c r="CF4">
        <f>STDEV(Cycle!DK:DK)</f>
        <v>27.340921319607581</v>
      </c>
      <c r="CG4" t="s">
        <v>151</v>
      </c>
      <c r="CH4">
        <f>AVERAGE(Cycle!DN:DN)</f>
        <v>55.312376452600155</v>
      </c>
      <c r="CI4">
        <f>STDEV(Cycle!DN:DN)</f>
        <v>27.249469983281976</v>
      </c>
      <c r="CK4" t="s">
        <v>154</v>
      </c>
      <c r="CL4">
        <f>AVERAGE(Cycle!DR:DR)</f>
        <v>51.828767208024175</v>
      </c>
      <c r="CM4">
        <f>STDEV(Cycle!DR:DR)</f>
        <v>33.203118402842513</v>
      </c>
      <c r="CN4" t="s">
        <v>157</v>
      </c>
      <c r="CO4">
        <f>AVERAGE(Cycle!DU:DU)</f>
        <v>5.3174080609145538</v>
      </c>
      <c r="CP4">
        <f>STDEV(Cycle!DU:DU)</f>
        <v>8.0662125739477002</v>
      </c>
      <c r="CQ4" t="s">
        <v>160</v>
      </c>
      <c r="CR4">
        <f>AVERAGE(Cycle!DX:DX)</f>
        <v>41.356337726200742</v>
      </c>
      <c r="CS4">
        <f>STDEV(Cycle!DX:DX)</f>
        <v>32.119240538797634</v>
      </c>
      <c r="CT4" t="s">
        <v>163</v>
      </c>
      <c r="CU4">
        <f>AVERAGE(Cycle!EA:EA)</f>
        <v>40.544596721067307</v>
      </c>
      <c r="CV4">
        <f>STDEV(Cycle!EA:EA)</f>
        <v>31.928309862353107</v>
      </c>
      <c r="CX4" t="s">
        <v>184</v>
      </c>
      <c r="CY4">
        <f>AVERAGE(Cycle!BX:BX)/200</f>
        <v>4.5486111111111109E-2</v>
      </c>
      <c r="CZ4">
        <f>STDEV(Cycle!BX:BX)/200</f>
        <v>1.614545944592085E-2</v>
      </c>
      <c r="DA4" t="s">
        <v>185</v>
      </c>
      <c r="DB4">
        <f>AVERAGE(Cycle!CB:CB)/200</f>
        <v>1.9927536231884056E-2</v>
      </c>
      <c r="DC4">
        <f>STDEV(Cycle!CB:CB)/200</f>
        <v>9.7954353723914353E-3</v>
      </c>
      <c r="DD4" t="s">
        <v>186</v>
      </c>
      <c r="DE4">
        <f>AVERAGE(Cycle!CF:CF)/200</f>
        <v>3.86231884057971E-2</v>
      </c>
      <c r="DF4">
        <f>STDEV(Cycle!CF:CF)/200</f>
        <v>1.8959788290946463E-2</v>
      </c>
      <c r="DG4" t="s">
        <v>187</v>
      </c>
      <c r="DH4">
        <f>AVERAGE(Cycle!CJ:CJ)/200</f>
        <v>3.8661971830985915E-2</v>
      </c>
      <c r="DI4">
        <f>STDEV(Cycle!CJ:CJ)/200</f>
        <v>1.8745623231625354E-2</v>
      </c>
      <c r="DK4" t="s">
        <v>200</v>
      </c>
      <c r="DL4">
        <f>AVERAGE(Cycle!CO:CO)/200</f>
        <v>3.125E-2</v>
      </c>
      <c r="DM4">
        <f>STDEV(Cycle!CO:CO)/200</f>
        <v>2.3110243039252819E-2</v>
      </c>
      <c r="DN4" t="s">
        <v>201</v>
      </c>
      <c r="DO4">
        <f>AVERAGE(Cycle!CS:CS)/200</f>
        <v>2.9220779220779218E-3</v>
      </c>
      <c r="DP4">
        <f>STDEV(Cycle!CS:CS)/200</f>
        <v>4.6133850848608634E-3</v>
      </c>
      <c r="DQ4" t="s">
        <v>202</v>
      </c>
      <c r="DR4">
        <f>AVERAGE(Cycle!CW:CW)/200</f>
        <v>2.006849315068493E-2</v>
      </c>
      <c r="DS4">
        <f>STDEV(Cycle!CW:CW)/200</f>
        <v>1.4988262784892056E-2</v>
      </c>
      <c r="DT4" t="s">
        <v>203</v>
      </c>
      <c r="DU4">
        <f>AVERAGE(Cycle!DA:DA)/200</f>
        <v>1.97972972972973E-2</v>
      </c>
      <c r="DV4">
        <f>STDEV(Cycle!DA:DA)/200</f>
        <v>1.5066955342081112E-2</v>
      </c>
    </row>
    <row r="5" spans="1:126" x14ac:dyDescent="0.25">
      <c r="A5">
        <v>4</v>
      </c>
      <c r="B5" s="2">
        <v>1</v>
      </c>
      <c r="E5" s="3">
        <v>4</v>
      </c>
      <c r="J5" t="s">
        <v>290</v>
      </c>
      <c r="K5">
        <v>0</v>
      </c>
      <c r="M5" t="s">
        <v>281</v>
      </c>
      <c r="N5">
        <v>0</v>
      </c>
      <c r="O5">
        <f t="shared" si="0"/>
        <v>0</v>
      </c>
      <c r="AX5" t="s">
        <v>116</v>
      </c>
      <c r="AY5">
        <f>AVERAGE(Cycle!$P$2:$P$91)</f>
        <v>5.5197368421052634E-2</v>
      </c>
      <c r="AZ5">
        <f>STDEV(Cycle!$P$2:$P$91)</f>
        <v>1.1267676171943724E-2</v>
      </c>
      <c r="BA5" t="s">
        <v>117</v>
      </c>
      <c r="BB5">
        <f>AVERAGE(Cycle!$Q$2:$Q$91)</f>
        <v>5.4675324675324662E-2</v>
      </c>
      <c r="BC5">
        <f>STDEV(Cycle!$Q$2:$Q$91)</f>
        <v>1.1763504622841783E-2</v>
      </c>
      <c r="BD5" t="s">
        <v>118</v>
      </c>
      <c r="BE5">
        <f>AVERAGE(Cycle!$R$2:$R$90)</f>
        <v>5.2876712328767117E-2</v>
      </c>
      <c r="BF5">
        <f>STDEV(Cycle!$R$2:$R$90)</f>
        <v>1.0405587715634469E-2</v>
      </c>
      <c r="BG5" t="s">
        <v>119</v>
      </c>
      <c r="BH5">
        <f>AVERAGE(Cycle!$S$2:$S$91)</f>
        <v>5.425675675675673E-2</v>
      </c>
      <c r="BI5">
        <f>STDEV(Cycle!$S$2:$S$91)</f>
        <v>1.0812297426479508E-2</v>
      </c>
      <c r="BO5" t="s">
        <v>32</v>
      </c>
      <c r="BP5">
        <f>AVERAGE(Cycle!BI:BI)</f>
        <v>3.3891331875000001</v>
      </c>
      <c r="BQ5">
        <f>STDEV(Cycle!BI:BI)</f>
        <v>0.53904840657031172</v>
      </c>
      <c r="BS5" t="s">
        <v>209</v>
      </c>
      <c r="BT5">
        <v>69</v>
      </c>
      <c r="BU5">
        <v>3.622047244094488</v>
      </c>
      <c r="BV5">
        <v>0.34499999999999997</v>
      </c>
    </row>
    <row r="6" spans="1:126" x14ac:dyDescent="0.25">
      <c r="A6">
        <v>5</v>
      </c>
      <c r="B6" s="2">
        <v>1</v>
      </c>
      <c r="E6" s="3">
        <v>4</v>
      </c>
      <c r="J6" t="s">
        <v>291</v>
      </c>
      <c r="K6">
        <v>0</v>
      </c>
      <c r="M6" t="s">
        <v>282</v>
      </c>
      <c r="N6">
        <v>116</v>
      </c>
      <c r="O6">
        <f t="shared" si="0"/>
        <v>40.13840830449827</v>
      </c>
      <c r="AX6" t="s">
        <v>120</v>
      </c>
      <c r="AY6">
        <f>AVERAGE(Cycle!$U$2:$U$90)</f>
        <v>0.12340277777777785</v>
      </c>
      <c r="AZ6">
        <f>STDEV(Cycle!$U$2:$U$90)</f>
        <v>1.5077882059046697E-2</v>
      </c>
      <c r="BA6" t="s">
        <v>121</v>
      </c>
      <c r="BB6">
        <f>AVERAGE(Cycle!$V$2:$V$90)</f>
        <v>0.12347826086956529</v>
      </c>
      <c r="BC6">
        <f>STDEV(Cycle!$V$2:$V$90)</f>
        <v>1.4305088251111941E-2</v>
      </c>
      <c r="BD6" t="s">
        <v>122</v>
      </c>
      <c r="BE6">
        <f>AVERAGE(Cycle!$W$2:$W$90)</f>
        <v>0.12289855072463773</v>
      </c>
      <c r="BF6">
        <f>STDEV(Cycle!$W$2:$W$90)</f>
        <v>1.4511805465506131E-2</v>
      </c>
      <c r="BG6" t="s">
        <v>123</v>
      </c>
      <c r="BH6">
        <f>AVERAGE(Cycle!$X$2:$X$91)</f>
        <v>0.12528169014084509</v>
      </c>
      <c r="BI6">
        <f>STDEV(Cycle!$X$2:$X$91)</f>
        <v>1.3729200474683227E-2</v>
      </c>
      <c r="BO6" t="s">
        <v>33</v>
      </c>
      <c r="BP6">
        <f>AVERAGE(Cycle!BJ:BJ)</f>
        <v>3.4368865</v>
      </c>
      <c r="BQ6">
        <f>STDEV(Cycle!BJ:BJ)</f>
        <v>0.44681637652180156</v>
      </c>
      <c r="BS6" t="s">
        <v>210</v>
      </c>
      <c r="BT6">
        <v>0</v>
      </c>
      <c r="BU6">
        <v>0</v>
      </c>
      <c r="BV6">
        <v>0</v>
      </c>
    </row>
    <row r="7" spans="1:126" x14ac:dyDescent="0.25">
      <c r="A7">
        <v>6</v>
      </c>
      <c r="B7" s="2">
        <v>1</v>
      </c>
      <c r="E7" s="3">
        <v>4</v>
      </c>
      <c r="M7" t="s">
        <v>283</v>
      </c>
      <c r="N7">
        <v>41</v>
      </c>
      <c r="O7">
        <f t="shared" si="0"/>
        <v>14.186851211072666</v>
      </c>
      <c r="AX7" t="s">
        <v>23</v>
      </c>
      <c r="AY7">
        <f>AVERAGE(Cycle!Z:Z)</f>
        <v>23.654948605093033</v>
      </c>
      <c r="AZ7">
        <f>STDEV(Cycle!Z:Z)</f>
        <v>4.2375048330112079</v>
      </c>
      <c r="BA7" t="s">
        <v>24</v>
      </c>
      <c r="BB7">
        <f>AVERAGE(Cycle!AA:AA)</f>
        <v>23.974956208764503</v>
      </c>
      <c r="BC7">
        <f>STDEV(Cycle!AA:AA)</f>
        <v>4.3442795632152258</v>
      </c>
      <c r="BD7" t="s">
        <v>25</v>
      </c>
      <c r="BE7">
        <f>AVERAGE(Cycle!AB:AB)</f>
        <v>23.905482029786313</v>
      </c>
      <c r="BF7">
        <f>STDEV(Cycle!AB:AB)</f>
        <v>4.3817862414662123</v>
      </c>
      <c r="BG7" t="s">
        <v>26</v>
      </c>
      <c r="BH7">
        <f>AVERAGE(Cycle!AC:AC)</f>
        <v>24.123766892725563</v>
      </c>
      <c r="BI7">
        <f>STDEV(Cycle!AC:AC)</f>
        <v>4.3743410099196547</v>
      </c>
      <c r="BO7" t="s">
        <v>39</v>
      </c>
      <c r="BS7" t="s">
        <v>211</v>
      </c>
      <c r="BT7">
        <v>1905</v>
      </c>
    </row>
    <row r="8" spans="1:126" x14ac:dyDescent="0.25">
      <c r="A8">
        <v>7</v>
      </c>
      <c r="B8" s="2">
        <v>1</v>
      </c>
      <c r="E8" s="3">
        <v>4</v>
      </c>
      <c r="M8" t="s">
        <v>284</v>
      </c>
      <c r="N8">
        <v>0</v>
      </c>
      <c r="O8">
        <f t="shared" si="0"/>
        <v>0</v>
      </c>
      <c r="AX8" t="s">
        <v>136</v>
      </c>
      <c r="AY8">
        <f>AVERAGE(Cycle!$AJ$2:$AJ$90)</f>
        <v>8.2179649270047701</v>
      </c>
      <c r="AZ8">
        <f>STDEV(Cycle!$AJ$2:$AJ$90)</f>
        <v>0.95949310489966022</v>
      </c>
      <c r="BA8" t="s">
        <v>137</v>
      </c>
      <c r="BB8">
        <f>AVERAGE(Cycle!$AK$2:$AK$90)</f>
        <v>8.1990387209448699</v>
      </c>
      <c r="BC8">
        <f>STDEV(Cycle!$AK$2:$AK$90)</f>
        <v>0.8892160235621841</v>
      </c>
      <c r="BD8" t="s">
        <v>138</v>
      </c>
      <c r="BE8">
        <f>AVERAGE(Cycle!$AL$2:$AL$90)</f>
        <v>8.2472470574291723</v>
      </c>
      <c r="BF8">
        <f>STDEV(Cycle!$AL$2:$AL$90)</f>
        <v>0.96540298662146529</v>
      </c>
      <c r="BG8" t="s">
        <v>139</v>
      </c>
      <c r="BH8">
        <f>AVERAGE(Cycle!$AM$2:$AM$91)</f>
        <v>8.0717763067885713</v>
      </c>
      <c r="BI8">
        <f>STDEV(Cycle!$AM$2:$AM$91)</f>
        <v>0.83798295420454416</v>
      </c>
      <c r="BO8" t="s">
        <v>40</v>
      </c>
      <c r="BP8">
        <f>AVERAGE(Cycle!BL:BL)</f>
        <v>2.3288492962672533</v>
      </c>
      <c r="BQ8">
        <f>STDEV(Cycle!BL:BL)</f>
        <v>1.8745445987527549</v>
      </c>
    </row>
    <row r="9" spans="1:126" x14ac:dyDescent="0.25">
      <c r="A9">
        <v>8</v>
      </c>
      <c r="B9" s="2">
        <v>1</v>
      </c>
      <c r="E9" s="3">
        <v>4</v>
      </c>
      <c r="M9" t="s">
        <v>276</v>
      </c>
      <c r="N9">
        <v>11</v>
      </c>
      <c r="O9">
        <f t="shared" si="0"/>
        <v>3.8062283737024223</v>
      </c>
      <c r="AX9" t="s">
        <v>128</v>
      </c>
      <c r="AY9">
        <v>7.4906367041198489</v>
      </c>
      <c r="BA9" t="s">
        <v>129</v>
      </c>
      <c r="BB9">
        <v>7.4688796680497918</v>
      </c>
      <c r="BD9" t="s">
        <v>130</v>
      </c>
      <c r="BE9">
        <v>7.5630252100840343</v>
      </c>
      <c r="BG9" t="s">
        <v>131</v>
      </c>
      <c r="BH9">
        <v>7.2992700729926998</v>
      </c>
      <c r="BO9" t="s">
        <v>41</v>
      </c>
      <c r="BP9">
        <f>AVERAGE(Cycle!BM:BM)</f>
        <v>2.5250366784288665</v>
      </c>
      <c r="BQ9">
        <f>STDEV(Cycle!BM:BM)</f>
        <v>2.4557144186272608</v>
      </c>
    </row>
    <row r="10" spans="1:126" x14ac:dyDescent="0.25">
      <c r="A10">
        <v>9</v>
      </c>
      <c r="B10" s="2">
        <v>1</v>
      </c>
      <c r="E10" s="3">
        <v>4</v>
      </c>
      <c r="AX10" t="s">
        <v>91</v>
      </c>
      <c r="AY10">
        <f>AVERAGE(Cycle!$AV$2:$AV$90)</f>
        <v>55.727057200058098</v>
      </c>
      <c r="AZ10">
        <f>STDEV(Cycle!$AV$2:$AV$90)</f>
        <v>4.9622343041661487</v>
      </c>
      <c r="BA10" t="s">
        <v>92</v>
      </c>
      <c r="BB10">
        <f>AVERAGE(Cycle!$AW$2:$AW$90)</f>
        <v>56.559250167204397</v>
      </c>
      <c r="BC10">
        <f>STDEV(Cycle!$AW$2:$AW$90)</f>
        <v>5.7347440609145934</v>
      </c>
      <c r="BD10" t="s">
        <v>93</v>
      </c>
      <c r="BE10">
        <f>AVERAGE(Cycle!$AX$2:$AX$90)</f>
        <v>57.366218045186514</v>
      </c>
      <c r="BF10">
        <f>STDEV(Cycle!$AX$2:$AX$90)</f>
        <v>4.5590558967918744</v>
      </c>
      <c r="BG10" t="s">
        <v>94</v>
      </c>
      <c r="BH10">
        <f>AVERAGE(Cycle!$AY$2:$AY$90)</f>
        <v>56.84378728081446</v>
      </c>
      <c r="BI10">
        <f>STDEV(Cycle!$AY$2:$AY$90)</f>
        <v>5.0388674232506254</v>
      </c>
      <c r="BO10" t="s">
        <v>316</v>
      </c>
    </row>
    <row r="11" spans="1:126" x14ac:dyDescent="0.25">
      <c r="A11">
        <v>10</v>
      </c>
      <c r="B11" s="2">
        <v>1</v>
      </c>
      <c r="E11" s="3">
        <v>4</v>
      </c>
      <c r="AX11" t="s">
        <v>95</v>
      </c>
      <c r="AY11">
        <f>AVERAGE(Cycle!$BA$2:$BA$90)</f>
        <v>44.272942799941902</v>
      </c>
      <c r="AZ11">
        <f>STDEV(Cycle!$BA$2:$BA$90)</f>
        <v>4.9622343041661559</v>
      </c>
      <c r="BA11" t="s">
        <v>96</v>
      </c>
      <c r="BB11">
        <f>AVERAGE(Cycle!$BB$2:$BB$90)</f>
        <v>43.440749832795589</v>
      </c>
      <c r="BC11">
        <f>STDEV(Cycle!$BB$2:$BB$90)</f>
        <v>5.7347440609144815</v>
      </c>
      <c r="BD11" t="s">
        <v>97</v>
      </c>
      <c r="BE11">
        <f>AVERAGE(Cycle!$BC$2:$BC$90)</f>
        <v>42.6337819548135</v>
      </c>
      <c r="BF11">
        <f>STDEV(Cycle!$BC$2:$BC$90)</f>
        <v>4.55905589679183</v>
      </c>
      <c r="BG11" t="s">
        <v>98</v>
      </c>
      <c r="BH11">
        <f>AVERAGE(Cycle!$BD$2:$BD$90)</f>
        <v>43.156212719185547</v>
      </c>
      <c r="BI11">
        <f>STDEV(Cycle!$BD$2:$BD$90)</f>
        <v>5.0388674232508492</v>
      </c>
      <c r="BO11" t="s">
        <v>317</v>
      </c>
      <c r="BP11" t="e">
        <f>AVERAGE(Cycle!$BR:$BR)</f>
        <v>#DIV/0!</v>
      </c>
      <c r="BQ11" t="e">
        <f>STDEV(Cycle!$BR:$BR)</f>
        <v>#DIV/0!</v>
      </c>
    </row>
    <row r="12" spans="1:126" x14ac:dyDescent="0.25">
      <c r="A12">
        <v>11</v>
      </c>
      <c r="B12" s="2">
        <v>1</v>
      </c>
      <c r="E12" s="3">
        <v>4</v>
      </c>
      <c r="BO12" t="s">
        <v>318</v>
      </c>
      <c r="BP12" t="e">
        <f>AVERAGE(Cycle!$BS:$BS)</f>
        <v>#DIV/0!</v>
      </c>
      <c r="BQ12" t="e">
        <f>STDEV(Cycle!$BS:$BS)</f>
        <v>#DIV/0!</v>
      </c>
    </row>
    <row r="13" spans="1:126" x14ac:dyDescent="0.25">
      <c r="A13">
        <v>12</v>
      </c>
      <c r="B13" s="2">
        <v>1</v>
      </c>
      <c r="E13" s="3">
        <v>4</v>
      </c>
      <c r="BO13" t="s">
        <v>44</v>
      </c>
    </row>
    <row r="14" spans="1:126" x14ac:dyDescent="0.25">
      <c r="A14">
        <v>13</v>
      </c>
      <c r="B14" s="2">
        <v>1</v>
      </c>
      <c r="E14" s="3">
        <v>4</v>
      </c>
      <c r="BO14" t="s">
        <v>45</v>
      </c>
      <c r="BP14">
        <f>AVERAGE(Cycle!BO:BO)</f>
        <v>7.5847746652414028</v>
      </c>
      <c r="BQ14">
        <f>STDEV(Cycle!BO:BO)</f>
        <v>3.0035956395317087</v>
      </c>
    </row>
    <row r="15" spans="1:126" x14ac:dyDescent="0.25">
      <c r="A15">
        <v>14</v>
      </c>
      <c r="B15" s="2">
        <v>1</v>
      </c>
      <c r="E15" s="3">
        <v>4</v>
      </c>
      <c r="BO15" t="s">
        <v>46</v>
      </c>
      <c r="BP15">
        <f>AVERAGE(Cycle!BP:BP)</f>
        <v>8.235064867412131</v>
      </c>
      <c r="BQ15">
        <f>STDEV(Cycle!BP:BP)</f>
        <v>3.1277262841455755</v>
      </c>
    </row>
    <row r="16" spans="1:126" x14ac:dyDescent="0.25">
      <c r="A16">
        <v>15</v>
      </c>
      <c r="B16" s="2">
        <v>1</v>
      </c>
      <c r="E16" s="3">
        <v>4</v>
      </c>
    </row>
    <row r="17" spans="1:5" x14ac:dyDescent="0.25">
      <c r="A17">
        <v>16</v>
      </c>
      <c r="B17" s="2">
        <v>1</v>
      </c>
      <c r="E17" s="3">
        <v>4</v>
      </c>
    </row>
    <row r="18" spans="1:5" x14ac:dyDescent="0.25">
      <c r="A18">
        <v>17</v>
      </c>
      <c r="B18" s="2">
        <v>1</v>
      </c>
      <c r="E18" s="3">
        <v>4</v>
      </c>
    </row>
    <row r="19" spans="1:5" x14ac:dyDescent="0.25">
      <c r="A19">
        <v>18</v>
      </c>
      <c r="B19" s="2">
        <v>1</v>
      </c>
      <c r="E19" s="3">
        <v>4</v>
      </c>
    </row>
    <row r="20" spans="1:5" x14ac:dyDescent="0.25">
      <c r="A20">
        <v>19</v>
      </c>
      <c r="B20" s="2">
        <v>1</v>
      </c>
      <c r="E20" s="3">
        <v>4</v>
      </c>
    </row>
    <row r="21" spans="1:5" x14ac:dyDescent="0.25">
      <c r="A21">
        <v>20</v>
      </c>
      <c r="D21" s="4">
        <v>3</v>
      </c>
      <c r="E21" s="3">
        <v>4</v>
      </c>
    </row>
    <row r="22" spans="1:5" x14ac:dyDescent="0.25">
      <c r="A22">
        <v>21</v>
      </c>
      <c r="C22" s="5">
        <v>2</v>
      </c>
      <c r="D22" s="4">
        <v>3</v>
      </c>
    </row>
    <row r="23" spans="1:5" x14ac:dyDescent="0.25">
      <c r="A23">
        <v>22</v>
      </c>
      <c r="C23" s="5">
        <v>2</v>
      </c>
      <c r="D23" s="4">
        <v>3</v>
      </c>
    </row>
    <row r="24" spans="1:5" x14ac:dyDescent="0.25">
      <c r="A24">
        <v>23</v>
      </c>
      <c r="C24" s="5">
        <v>2</v>
      </c>
      <c r="D24" s="4">
        <v>3</v>
      </c>
    </row>
    <row r="25" spans="1:5" x14ac:dyDescent="0.25">
      <c r="A25">
        <v>24</v>
      </c>
      <c r="C25" s="5">
        <v>2</v>
      </c>
      <c r="D25" s="4">
        <v>3</v>
      </c>
    </row>
    <row r="26" spans="1:5" x14ac:dyDescent="0.25">
      <c r="A26">
        <v>25</v>
      </c>
      <c r="C26" s="5">
        <v>2</v>
      </c>
      <c r="D26" s="4">
        <v>3</v>
      </c>
    </row>
    <row r="27" spans="1:5" x14ac:dyDescent="0.25">
      <c r="A27">
        <v>26</v>
      </c>
      <c r="C27" s="5">
        <v>2</v>
      </c>
      <c r="D27" s="4">
        <v>3</v>
      </c>
    </row>
    <row r="28" spans="1:5" x14ac:dyDescent="0.25">
      <c r="A28">
        <v>27</v>
      </c>
      <c r="C28" s="5">
        <v>2</v>
      </c>
      <c r="D28" s="4">
        <v>3</v>
      </c>
    </row>
    <row r="29" spans="1:5" x14ac:dyDescent="0.25">
      <c r="A29">
        <v>28</v>
      </c>
      <c r="C29" s="5">
        <v>2</v>
      </c>
      <c r="D29" s="4">
        <v>3</v>
      </c>
    </row>
    <row r="30" spans="1:5" x14ac:dyDescent="0.25">
      <c r="A30">
        <v>29</v>
      </c>
      <c r="C30" s="5">
        <v>2</v>
      </c>
      <c r="D30" s="4">
        <v>3</v>
      </c>
    </row>
    <row r="31" spans="1:5" x14ac:dyDescent="0.25">
      <c r="A31">
        <v>30</v>
      </c>
      <c r="C31" s="5">
        <v>2</v>
      </c>
      <c r="D31" s="4">
        <v>3</v>
      </c>
    </row>
    <row r="32" spans="1:5" x14ac:dyDescent="0.25">
      <c r="A32">
        <v>31</v>
      </c>
      <c r="C32" s="5">
        <v>2</v>
      </c>
      <c r="D32" s="4">
        <v>3</v>
      </c>
    </row>
    <row r="33" spans="1:5" x14ac:dyDescent="0.25">
      <c r="A33">
        <v>32</v>
      </c>
      <c r="C33" s="5">
        <v>2</v>
      </c>
      <c r="D33" s="4">
        <v>3</v>
      </c>
    </row>
    <row r="34" spans="1:5" x14ac:dyDescent="0.25">
      <c r="A34">
        <v>33</v>
      </c>
      <c r="C34" s="5">
        <v>2</v>
      </c>
      <c r="D34" s="4">
        <v>3</v>
      </c>
    </row>
    <row r="35" spans="1:5" x14ac:dyDescent="0.25">
      <c r="A35">
        <v>34</v>
      </c>
      <c r="C35" s="5">
        <v>2</v>
      </c>
      <c r="D35" s="4">
        <v>3</v>
      </c>
    </row>
    <row r="36" spans="1:5" x14ac:dyDescent="0.25">
      <c r="A36">
        <v>35</v>
      </c>
      <c r="B36" s="2">
        <v>1</v>
      </c>
      <c r="C36" s="5">
        <v>2</v>
      </c>
    </row>
    <row r="37" spans="1:5" x14ac:dyDescent="0.25">
      <c r="A37">
        <v>36</v>
      </c>
      <c r="B37" s="2">
        <v>1</v>
      </c>
      <c r="C37" s="5">
        <v>2</v>
      </c>
      <c r="E37" s="3">
        <v>4</v>
      </c>
    </row>
    <row r="38" spans="1:5" x14ac:dyDescent="0.25">
      <c r="A38">
        <v>37</v>
      </c>
      <c r="B38" s="2">
        <v>1</v>
      </c>
      <c r="E38" s="3">
        <v>4</v>
      </c>
    </row>
    <row r="39" spans="1:5" x14ac:dyDescent="0.25">
      <c r="A39">
        <v>38</v>
      </c>
      <c r="B39" s="2">
        <v>1</v>
      </c>
      <c r="E39" s="3">
        <v>4</v>
      </c>
    </row>
    <row r="40" spans="1:5" x14ac:dyDescent="0.25">
      <c r="A40">
        <v>39</v>
      </c>
      <c r="B40" s="2">
        <v>1</v>
      </c>
      <c r="E40" s="3">
        <v>4</v>
      </c>
    </row>
    <row r="41" spans="1:5" x14ac:dyDescent="0.25">
      <c r="A41">
        <v>40</v>
      </c>
      <c r="B41" s="2">
        <v>1</v>
      </c>
      <c r="E41" s="3">
        <v>4</v>
      </c>
    </row>
    <row r="42" spans="1:5" x14ac:dyDescent="0.25">
      <c r="A42">
        <v>41</v>
      </c>
      <c r="B42" s="2">
        <v>1</v>
      </c>
      <c r="E42" s="3">
        <v>4</v>
      </c>
    </row>
    <row r="43" spans="1:5" x14ac:dyDescent="0.25">
      <c r="A43">
        <v>42</v>
      </c>
      <c r="B43" s="2">
        <v>1</v>
      </c>
      <c r="E43" s="3">
        <v>4</v>
      </c>
    </row>
    <row r="44" spans="1:5" x14ac:dyDescent="0.25">
      <c r="A44">
        <v>43</v>
      </c>
      <c r="B44" s="2">
        <v>1</v>
      </c>
      <c r="E44" s="3">
        <v>4</v>
      </c>
    </row>
    <row r="45" spans="1:5" x14ac:dyDescent="0.25">
      <c r="A45">
        <v>44</v>
      </c>
      <c r="B45" s="2">
        <v>1</v>
      </c>
      <c r="E45" s="3">
        <v>4</v>
      </c>
    </row>
    <row r="46" spans="1:5" x14ac:dyDescent="0.25">
      <c r="A46">
        <v>45</v>
      </c>
      <c r="B46" s="2">
        <v>1</v>
      </c>
      <c r="E46" s="3">
        <v>4</v>
      </c>
    </row>
    <row r="47" spans="1:5" x14ac:dyDescent="0.25">
      <c r="A47">
        <v>46</v>
      </c>
      <c r="B47" s="2">
        <v>1</v>
      </c>
      <c r="E47" s="3">
        <v>4</v>
      </c>
    </row>
    <row r="48" spans="1:5" x14ac:dyDescent="0.25">
      <c r="A48">
        <v>47</v>
      </c>
      <c r="B48" s="2">
        <v>1</v>
      </c>
      <c r="E48" s="3">
        <v>4</v>
      </c>
    </row>
    <row r="49" spans="1:5" x14ac:dyDescent="0.25">
      <c r="A49">
        <v>48</v>
      </c>
      <c r="B49" s="2">
        <v>1</v>
      </c>
      <c r="E49" s="3">
        <v>4</v>
      </c>
    </row>
    <row r="50" spans="1:5" x14ac:dyDescent="0.25">
      <c r="A50">
        <v>49</v>
      </c>
      <c r="E50" s="3">
        <v>4</v>
      </c>
    </row>
    <row r="51" spans="1:5" x14ac:dyDescent="0.25">
      <c r="A51">
        <v>50</v>
      </c>
      <c r="C51" s="5">
        <v>2</v>
      </c>
    </row>
    <row r="52" spans="1:5" x14ac:dyDescent="0.25">
      <c r="A52">
        <v>51</v>
      </c>
      <c r="C52" s="5">
        <v>2</v>
      </c>
    </row>
    <row r="53" spans="1:5" x14ac:dyDescent="0.25">
      <c r="A53">
        <v>52</v>
      </c>
      <c r="C53" s="5">
        <v>2</v>
      </c>
      <c r="D53" s="4">
        <v>3</v>
      </c>
    </row>
    <row r="54" spans="1:5" x14ac:dyDescent="0.25">
      <c r="A54">
        <v>53</v>
      </c>
      <c r="C54" s="5">
        <v>2</v>
      </c>
      <c r="D54" s="4">
        <v>3</v>
      </c>
    </row>
    <row r="55" spans="1:5" x14ac:dyDescent="0.25">
      <c r="A55">
        <v>54</v>
      </c>
      <c r="C55" s="5">
        <v>2</v>
      </c>
      <c r="D55" s="4">
        <v>3</v>
      </c>
    </row>
    <row r="56" spans="1:5" x14ac:dyDescent="0.25">
      <c r="A56">
        <v>55</v>
      </c>
      <c r="C56" s="5">
        <v>2</v>
      </c>
      <c r="D56" s="4">
        <v>3</v>
      </c>
    </row>
    <row r="57" spans="1:5" x14ac:dyDescent="0.25">
      <c r="A57">
        <v>56</v>
      </c>
      <c r="C57" s="5">
        <v>2</v>
      </c>
      <c r="D57" s="4">
        <v>3</v>
      </c>
    </row>
    <row r="58" spans="1:5" x14ac:dyDescent="0.25">
      <c r="A58">
        <v>57</v>
      </c>
      <c r="C58" s="5">
        <v>2</v>
      </c>
      <c r="D58" s="4">
        <v>3</v>
      </c>
    </row>
    <row r="59" spans="1:5" x14ac:dyDescent="0.25">
      <c r="A59">
        <v>58</v>
      </c>
      <c r="C59" s="5">
        <v>2</v>
      </c>
      <c r="D59" s="4">
        <v>3</v>
      </c>
    </row>
    <row r="60" spans="1:5" x14ac:dyDescent="0.25">
      <c r="A60">
        <v>59</v>
      </c>
      <c r="C60" s="5">
        <v>2</v>
      </c>
      <c r="D60" s="4">
        <v>3</v>
      </c>
    </row>
    <row r="61" spans="1:5" x14ac:dyDescent="0.25">
      <c r="A61">
        <v>60</v>
      </c>
      <c r="C61" s="5">
        <v>2</v>
      </c>
      <c r="D61" s="4">
        <v>3</v>
      </c>
    </row>
    <row r="62" spans="1:5" x14ac:dyDescent="0.25">
      <c r="A62">
        <v>61</v>
      </c>
      <c r="C62" s="5">
        <v>2</v>
      </c>
      <c r="D62" s="4">
        <v>3</v>
      </c>
    </row>
    <row r="63" spans="1:5" x14ac:dyDescent="0.25">
      <c r="A63">
        <v>62</v>
      </c>
      <c r="C63" s="5">
        <v>2</v>
      </c>
      <c r="D63" s="4">
        <v>3</v>
      </c>
    </row>
    <row r="64" spans="1:5" x14ac:dyDescent="0.25">
      <c r="A64">
        <v>63</v>
      </c>
      <c r="B64" s="2">
        <v>1</v>
      </c>
      <c r="C64" s="5">
        <v>2</v>
      </c>
      <c r="D64" s="4">
        <v>3</v>
      </c>
    </row>
    <row r="65" spans="1:5" x14ac:dyDescent="0.25">
      <c r="A65">
        <v>64</v>
      </c>
      <c r="B65" s="2">
        <v>1</v>
      </c>
      <c r="C65" s="5">
        <v>2</v>
      </c>
      <c r="D65" s="4">
        <v>3</v>
      </c>
    </row>
    <row r="66" spans="1:5" x14ac:dyDescent="0.25">
      <c r="A66">
        <v>65</v>
      </c>
      <c r="B66" s="2">
        <v>1</v>
      </c>
    </row>
    <row r="67" spans="1:5" x14ac:dyDescent="0.25">
      <c r="A67">
        <v>66</v>
      </c>
      <c r="B67" s="2">
        <v>1</v>
      </c>
    </row>
    <row r="68" spans="1:5" x14ac:dyDescent="0.25">
      <c r="A68">
        <v>67</v>
      </c>
      <c r="B68" s="2">
        <v>1</v>
      </c>
      <c r="E68" s="3">
        <v>4</v>
      </c>
    </row>
    <row r="69" spans="1:5" x14ac:dyDescent="0.25">
      <c r="A69">
        <v>68</v>
      </c>
      <c r="B69" s="2">
        <v>1</v>
      </c>
      <c r="E69" s="3">
        <v>4</v>
      </c>
    </row>
    <row r="70" spans="1:5" x14ac:dyDescent="0.25">
      <c r="A70">
        <v>69</v>
      </c>
      <c r="B70" s="2">
        <v>1</v>
      </c>
      <c r="E70" s="3">
        <v>4</v>
      </c>
    </row>
    <row r="71" spans="1:5" x14ac:dyDescent="0.25">
      <c r="A71">
        <v>70</v>
      </c>
      <c r="B71" s="2">
        <v>1</v>
      </c>
      <c r="E71" s="3">
        <v>4</v>
      </c>
    </row>
    <row r="72" spans="1:5" x14ac:dyDescent="0.25">
      <c r="A72">
        <v>71</v>
      </c>
      <c r="B72" s="2">
        <v>1</v>
      </c>
      <c r="E72" s="3">
        <v>4</v>
      </c>
    </row>
    <row r="73" spans="1:5" x14ac:dyDescent="0.25">
      <c r="A73">
        <v>72</v>
      </c>
      <c r="B73" s="2">
        <v>1</v>
      </c>
      <c r="E73" s="3">
        <v>4</v>
      </c>
    </row>
    <row r="74" spans="1:5" x14ac:dyDescent="0.25">
      <c r="A74">
        <v>73</v>
      </c>
      <c r="B74" s="2">
        <v>1</v>
      </c>
      <c r="E74" s="3">
        <v>4</v>
      </c>
    </row>
    <row r="75" spans="1:5" x14ac:dyDescent="0.25">
      <c r="A75">
        <v>74</v>
      </c>
      <c r="B75" s="2">
        <v>1</v>
      </c>
      <c r="E75" s="3">
        <v>4</v>
      </c>
    </row>
    <row r="76" spans="1:5" x14ac:dyDescent="0.25">
      <c r="A76">
        <v>75</v>
      </c>
      <c r="B76" s="2">
        <v>1</v>
      </c>
      <c r="E76" s="3">
        <v>4</v>
      </c>
    </row>
    <row r="77" spans="1:5" x14ac:dyDescent="0.25">
      <c r="A77">
        <v>76</v>
      </c>
      <c r="B77" s="2">
        <v>1</v>
      </c>
      <c r="E77" s="3">
        <v>4</v>
      </c>
    </row>
    <row r="78" spans="1:5" x14ac:dyDescent="0.25">
      <c r="A78">
        <v>77</v>
      </c>
      <c r="B78" s="2">
        <v>1</v>
      </c>
      <c r="E78" s="3">
        <v>4</v>
      </c>
    </row>
    <row r="79" spans="1:5" x14ac:dyDescent="0.25">
      <c r="A79">
        <v>78</v>
      </c>
      <c r="E79" s="3">
        <v>4</v>
      </c>
    </row>
    <row r="80" spans="1:5" x14ac:dyDescent="0.25">
      <c r="A80">
        <v>79</v>
      </c>
      <c r="E80" s="3">
        <v>4</v>
      </c>
    </row>
    <row r="81" spans="1:5" x14ac:dyDescent="0.25">
      <c r="A81">
        <v>80</v>
      </c>
      <c r="D81" s="4">
        <v>3</v>
      </c>
      <c r="E81" s="3">
        <v>4</v>
      </c>
    </row>
    <row r="82" spans="1:5" x14ac:dyDescent="0.25">
      <c r="A82">
        <v>81</v>
      </c>
      <c r="C82" s="5">
        <v>2</v>
      </c>
      <c r="D82" s="4">
        <v>3</v>
      </c>
    </row>
    <row r="83" spans="1:5" x14ac:dyDescent="0.25">
      <c r="A83">
        <v>82</v>
      </c>
      <c r="C83" s="5">
        <v>2</v>
      </c>
      <c r="D83" s="4">
        <v>3</v>
      </c>
    </row>
    <row r="84" spans="1:5" x14ac:dyDescent="0.25">
      <c r="A84">
        <v>83</v>
      </c>
      <c r="C84" s="5">
        <v>2</v>
      </c>
      <c r="D84" s="4">
        <v>3</v>
      </c>
    </row>
    <row r="85" spans="1:5" x14ac:dyDescent="0.25">
      <c r="A85">
        <v>84</v>
      </c>
      <c r="C85" s="5">
        <v>2</v>
      </c>
      <c r="D85" s="4">
        <v>3</v>
      </c>
    </row>
    <row r="86" spans="1:5" x14ac:dyDescent="0.25">
      <c r="A86">
        <v>85</v>
      </c>
      <c r="C86" s="5">
        <v>2</v>
      </c>
      <c r="D86" s="4">
        <v>3</v>
      </c>
    </row>
    <row r="87" spans="1:5" x14ac:dyDescent="0.25">
      <c r="A87">
        <v>86</v>
      </c>
      <c r="C87" s="5">
        <v>2</v>
      </c>
      <c r="D87" s="4">
        <v>3</v>
      </c>
    </row>
    <row r="88" spans="1:5" x14ac:dyDescent="0.25">
      <c r="A88">
        <v>87</v>
      </c>
      <c r="C88" s="5">
        <v>2</v>
      </c>
      <c r="D88" s="4">
        <v>3</v>
      </c>
    </row>
    <row r="89" spans="1:5" x14ac:dyDescent="0.25">
      <c r="A89">
        <v>88</v>
      </c>
      <c r="C89" s="5">
        <v>2</v>
      </c>
      <c r="D89" s="4">
        <v>3</v>
      </c>
    </row>
    <row r="90" spans="1:5" x14ac:dyDescent="0.25">
      <c r="A90">
        <v>89</v>
      </c>
      <c r="C90" s="5">
        <v>2</v>
      </c>
      <c r="D90" s="4">
        <v>3</v>
      </c>
    </row>
    <row r="91" spans="1:5" x14ac:dyDescent="0.25">
      <c r="A91">
        <v>90</v>
      </c>
      <c r="C91" s="5">
        <v>2</v>
      </c>
      <c r="D91" s="4">
        <v>3</v>
      </c>
    </row>
    <row r="92" spans="1:5" x14ac:dyDescent="0.25">
      <c r="A92">
        <v>91</v>
      </c>
      <c r="C92" s="5">
        <v>2</v>
      </c>
      <c r="D92" s="4">
        <v>3</v>
      </c>
    </row>
    <row r="93" spans="1:5" x14ac:dyDescent="0.25">
      <c r="A93">
        <v>92</v>
      </c>
      <c r="C93" s="5">
        <v>2</v>
      </c>
      <c r="D93" s="4">
        <v>3</v>
      </c>
    </row>
    <row r="94" spans="1:5" x14ac:dyDescent="0.25">
      <c r="A94">
        <v>93</v>
      </c>
      <c r="C94" s="5">
        <v>2</v>
      </c>
      <c r="D94" s="4">
        <v>3</v>
      </c>
    </row>
    <row r="95" spans="1:5" x14ac:dyDescent="0.25">
      <c r="A95">
        <v>94</v>
      </c>
      <c r="C95" s="5">
        <v>2</v>
      </c>
      <c r="D95" s="4">
        <v>3</v>
      </c>
    </row>
    <row r="96" spans="1:5" x14ac:dyDescent="0.25">
      <c r="A96">
        <v>95</v>
      </c>
      <c r="B96" s="2">
        <v>1</v>
      </c>
      <c r="C96" s="5">
        <v>2</v>
      </c>
    </row>
    <row r="97" spans="1:5" x14ac:dyDescent="0.25">
      <c r="A97">
        <v>96</v>
      </c>
      <c r="B97" s="2">
        <v>1</v>
      </c>
    </row>
    <row r="98" spans="1:5" x14ac:dyDescent="0.25">
      <c r="A98">
        <v>97</v>
      </c>
      <c r="B98" s="2">
        <v>1</v>
      </c>
      <c r="E98" s="3">
        <v>4</v>
      </c>
    </row>
    <row r="99" spans="1:5" x14ac:dyDescent="0.25">
      <c r="A99">
        <v>98</v>
      </c>
      <c r="B99" s="2">
        <v>1</v>
      </c>
      <c r="E99" s="3">
        <v>4</v>
      </c>
    </row>
    <row r="100" spans="1:5" x14ac:dyDescent="0.25">
      <c r="A100">
        <v>99</v>
      </c>
      <c r="B100" s="2">
        <v>1</v>
      </c>
      <c r="E100" s="3">
        <v>4</v>
      </c>
    </row>
    <row r="101" spans="1:5" x14ac:dyDescent="0.25">
      <c r="A101">
        <v>100</v>
      </c>
      <c r="B101" s="2">
        <v>1</v>
      </c>
      <c r="E101" s="3">
        <v>4</v>
      </c>
    </row>
    <row r="102" spans="1:5" x14ac:dyDescent="0.25">
      <c r="A102">
        <v>101</v>
      </c>
      <c r="B102" s="2">
        <v>1</v>
      </c>
      <c r="E102" s="3">
        <v>4</v>
      </c>
    </row>
    <row r="103" spans="1:5" x14ac:dyDescent="0.25">
      <c r="A103">
        <v>102</v>
      </c>
      <c r="B103" s="2">
        <v>1</v>
      </c>
      <c r="E103" s="3">
        <v>4</v>
      </c>
    </row>
    <row r="104" spans="1:5" x14ac:dyDescent="0.25">
      <c r="A104">
        <v>103</v>
      </c>
      <c r="B104" s="2">
        <v>1</v>
      </c>
      <c r="E104" s="3">
        <v>4</v>
      </c>
    </row>
    <row r="105" spans="1:5" x14ac:dyDescent="0.25">
      <c r="A105">
        <v>104</v>
      </c>
      <c r="B105" s="2">
        <v>1</v>
      </c>
      <c r="E105" s="3">
        <v>4</v>
      </c>
    </row>
    <row r="106" spans="1:5" x14ac:dyDescent="0.25">
      <c r="A106">
        <v>105</v>
      </c>
      <c r="B106" s="2">
        <v>1</v>
      </c>
      <c r="E106" s="3">
        <v>4</v>
      </c>
    </row>
    <row r="107" spans="1:5" x14ac:dyDescent="0.25">
      <c r="A107">
        <v>106</v>
      </c>
      <c r="E107" s="3">
        <v>4</v>
      </c>
    </row>
    <row r="108" spans="1:5" x14ac:dyDescent="0.25">
      <c r="A108">
        <v>107</v>
      </c>
      <c r="E108" s="3">
        <v>4</v>
      </c>
    </row>
    <row r="109" spans="1:5" x14ac:dyDescent="0.25">
      <c r="A109">
        <v>108</v>
      </c>
      <c r="E109" s="3">
        <v>4</v>
      </c>
    </row>
    <row r="110" spans="1:5" x14ac:dyDescent="0.25">
      <c r="A110">
        <v>109</v>
      </c>
      <c r="D110" s="4">
        <v>3</v>
      </c>
      <c r="E110" s="3">
        <v>4</v>
      </c>
    </row>
    <row r="111" spans="1:5" x14ac:dyDescent="0.25">
      <c r="A111">
        <v>110</v>
      </c>
      <c r="D111" s="4">
        <v>3</v>
      </c>
    </row>
    <row r="112" spans="1:5" x14ac:dyDescent="0.25">
      <c r="A112">
        <v>111</v>
      </c>
      <c r="C112" s="5">
        <v>2</v>
      </c>
      <c r="D112" s="4">
        <v>3</v>
      </c>
    </row>
    <row r="113" spans="1:5" x14ac:dyDescent="0.25">
      <c r="A113">
        <v>112</v>
      </c>
      <c r="C113" s="5">
        <v>2</v>
      </c>
      <c r="D113" s="4">
        <v>3</v>
      </c>
    </row>
    <row r="114" spans="1:5" x14ac:dyDescent="0.25">
      <c r="A114">
        <v>113</v>
      </c>
      <c r="C114" s="5">
        <v>2</v>
      </c>
      <c r="D114" s="4">
        <v>3</v>
      </c>
    </row>
    <row r="115" spans="1:5" x14ac:dyDescent="0.25">
      <c r="A115">
        <v>114</v>
      </c>
      <c r="C115" s="5">
        <v>2</v>
      </c>
      <c r="D115" s="4">
        <v>3</v>
      </c>
    </row>
    <row r="116" spans="1:5" x14ac:dyDescent="0.25">
      <c r="A116">
        <v>115</v>
      </c>
      <c r="C116" s="5">
        <v>2</v>
      </c>
      <c r="D116" s="4">
        <v>3</v>
      </c>
    </row>
    <row r="117" spans="1:5" x14ac:dyDescent="0.25">
      <c r="A117">
        <v>116</v>
      </c>
      <c r="C117" s="5">
        <v>2</v>
      </c>
      <c r="D117" s="4">
        <v>3</v>
      </c>
    </row>
    <row r="118" spans="1:5" x14ac:dyDescent="0.25">
      <c r="A118">
        <v>117</v>
      </c>
      <c r="C118" s="5">
        <v>2</v>
      </c>
      <c r="D118" s="4">
        <v>3</v>
      </c>
    </row>
    <row r="119" spans="1:5" x14ac:dyDescent="0.25">
      <c r="A119">
        <v>118</v>
      </c>
      <c r="C119" s="5">
        <v>2</v>
      </c>
      <c r="D119" s="4">
        <v>3</v>
      </c>
    </row>
    <row r="120" spans="1:5" x14ac:dyDescent="0.25">
      <c r="A120">
        <v>119</v>
      </c>
      <c r="C120" s="5">
        <v>2</v>
      </c>
    </row>
    <row r="121" spans="1:5" x14ac:dyDescent="0.25">
      <c r="A121">
        <v>120</v>
      </c>
      <c r="C121" s="5">
        <v>2</v>
      </c>
    </row>
    <row r="122" spans="1:5" x14ac:dyDescent="0.25">
      <c r="A122">
        <v>121</v>
      </c>
      <c r="B122" s="2">
        <v>1</v>
      </c>
      <c r="C122" s="5">
        <v>2</v>
      </c>
    </row>
    <row r="123" spans="1:5" x14ac:dyDescent="0.25">
      <c r="A123">
        <v>122</v>
      </c>
      <c r="B123" s="2">
        <v>1</v>
      </c>
      <c r="C123" s="5">
        <v>2</v>
      </c>
    </row>
    <row r="124" spans="1:5" x14ac:dyDescent="0.25">
      <c r="A124">
        <v>123</v>
      </c>
      <c r="B124" s="2">
        <v>1</v>
      </c>
    </row>
    <row r="125" spans="1:5" x14ac:dyDescent="0.25">
      <c r="A125">
        <v>124</v>
      </c>
      <c r="B125" s="2">
        <v>1</v>
      </c>
    </row>
    <row r="126" spans="1:5" x14ac:dyDescent="0.25">
      <c r="A126">
        <v>125</v>
      </c>
      <c r="B126" s="2">
        <v>1</v>
      </c>
      <c r="E126" s="3">
        <v>4</v>
      </c>
    </row>
    <row r="127" spans="1:5" x14ac:dyDescent="0.25">
      <c r="A127">
        <v>126</v>
      </c>
      <c r="B127" s="2">
        <v>1</v>
      </c>
      <c r="E127" s="3">
        <v>4</v>
      </c>
    </row>
    <row r="128" spans="1:5" x14ac:dyDescent="0.25">
      <c r="A128">
        <v>127</v>
      </c>
      <c r="B128" s="2">
        <v>1</v>
      </c>
      <c r="E128" s="3">
        <v>4</v>
      </c>
    </row>
    <row r="129" spans="1:5" x14ac:dyDescent="0.25">
      <c r="A129">
        <v>128</v>
      </c>
      <c r="B129" s="2">
        <v>1</v>
      </c>
      <c r="E129" s="3">
        <v>4</v>
      </c>
    </row>
    <row r="130" spans="1:5" x14ac:dyDescent="0.25">
      <c r="A130">
        <v>129</v>
      </c>
      <c r="B130" s="2">
        <v>1</v>
      </c>
      <c r="E130" s="3">
        <v>4</v>
      </c>
    </row>
    <row r="131" spans="1:5" x14ac:dyDescent="0.25">
      <c r="A131">
        <v>130</v>
      </c>
      <c r="B131" s="2">
        <v>1</v>
      </c>
      <c r="E131" s="3">
        <v>4</v>
      </c>
    </row>
    <row r="132" spans="1:5" x14ac:dyDescent="0.25">
      <c r="A132">
        <v>131</v>
      </c>
      <c r="B132" s="2">
        <v>1</v>
      </c>
      <c r="E132" s="3">
        <v>4</v>
      </c>
    </row>
    <row r="133" spans="1:5" x14ac:dyDescent="0.25">
      <c r="A133">
        <v>132</v>
      </c>
      <c r="B133" s="2">
        <v>1</v>
      </c>
      <c r="E133" s="3">
        <v>4</v>
      </c>
    </row>
    <row r="134" spans="1:5" x14ac:dyDescent="0.25">
      <c r="A134">
        <v>133</v>
      </c>
      <c r="E134" s="3">
        <v>4</v>
      </c>
    </row>
    <row r="135" spans="1:5" x14ac:dyDescent="0.25">
      <c r="A135">
        <v>134</v>
      </c>
      <c r="D135" s="4">
        <v>3</v>
      </c>
      <c r="E135" s="3">
        <v>4</v>
      </c>
    </row>
    <row r="136" spans="1:5" x14ac:dyDescent="0.25">
      <c r="A136">
        <v>135</v>
      </c>
      <c r="D136" s="4">
        <v>3</v>
      </c>
      <c r="E136" s="3">
        <v>4</v>
      </c>
    </row>
    <row r="137" spans="1:5" x14ac:dyDescent="0.25">
      <c r="A137">
        <v>136</v>
      </c>
      <c r="C137" s="5">
        <v>2</v>
      </c>
      <c r="D137" s="4">
        <v>3</v>
      </c>
      <c r="E137" s="3">
        <v>4</v>
      </c>
    </row>
    <row r="138" spans="1:5" x14ac:dyDescent="0.25">
      <c r="A138">
        <v>137</v>
      </c>
      <c r="C138" s="5">
        <v>2</v>
      </c>
      <c r="D138" s="4">
        <v>3</v>
      </c>
    </row>
    <row r="139" spans="1:5" x14ac:dyDescent="0.25">
      <c r="A139">
        <v>138</v>
      </c>
      <c r="C139" s="5">
        <v>2</v>
      </c>
      <c r="D139" s="4">
        <v>3</v>
      </c>
    </row>
    <row r="140" spans="1:5" x14ac:dyDescent="0.25">
      <c r="A140">
        <v>139</v>
      </c>
      <c r="C140" s="5">
        <v>2</v>
      </c>
      <c r="D140" s="4">
        <v>3</v>
      </c>
    </row>
    <row r="141" spans="1:5" x14ac:dyDescent="0.25">
      <c r="A141">
        <v>140</v>
      </c>
      <c r="C141" s="5">
        <v>2</v>
      </c>
      <c r="D141" s="4">
        <v>3</v>
      </c>
    </row>
    <row r="142" spans="1:5" x14ac:dyDescent="0.25">
      <c r="A142">
        <v>141</v>
      </c>
      <c r="C142" s="5">
        <v>2</v>
      </c>
      <c r="D142" s="4">
        <v>3</v>
      </c>
    </row>
    <row r="143" spans="1:5" x14ac:dyDescent="0.25">
      <c r="A143">
        <v>142</v>
      </c>
      <c r="C143" s="5">
        <v>2</v>
      </c>
      <c r="D143" s="4">
        <v>3</v>
      </c>
    </row>
    <row r="144" spans="1:5" x14ac:dyDescent="0.25">
      <c r="A144">
        <v>143</v>
      </c>
      <c r="C144" s="5">
        <v>2</v>
      </c>
      <c r="D144" s="4">
        <v>3</v>
      </c>
    </row>
    <row r="145" spans="1:5" x14ac:dyDescent="0.25">
      <c r="A145">
        <v>144</v>
      </c>
      <c r="C145" s="5">
        <v>2</v>
      </c>
      <c r="D145" s="4">
        <v>3</v>
      </c>
    </row>
    <row r="146" spans="1:5" x14ac:dyDescent="0.25">
      <c r="A146">
        <v>145</v>
      </c>
      <c r="C146" s="5">
        <v>2</v>
      </c>
    </row>
    <row r="147" spans="1:5" x14ac:dyDescent="0.25">
      <c r="A147">
        <v>146</v>
      </c>
      <c r="B147" s="2">
        <v>1</v>
      </c>
      <c r="C147" s="5">
        <v>2</v>
      </c>
    </row>
    <row r="148" spans="1:5" x14ac:dyDescent="0.25">
      <c r="A148">
        <v>147</v>
      </c>
      <c r="B148" s="2">
        <v>1</v>
      </c>
      <c r="C148" s="5">
        <v>2</v>
      </c>
    </row>
    <row r="149" spans="1:5" x14ac:dyDescent="0.25">
      <c r="A149">
        <v>148</v>
      </c>
      <c r="B149" s="2">
        <v>1</v>
      </c>
      <c r="C149" s="5">
        <v>2</v>
      </c>
    </row>
    <row r="150" spans="1:5" x14ac:dyDescent="0.25">
      <c r="A150">
        <v>149</v>
      </c>
      <c r="B150" s="2">
        <v>1</v>
      </c>
      <c r="C150" s="5">
        <v>2</v>
      </c>
    </row>
    <row r="151" spans="1:5" x14ac:dyDescent="0.25">
      <c r="A151">
        <v>150</v>
      </c>
      <c r="B151" s="2">
        <v>1</v>
      </c>
    </row>
    <row r="152" spans="1:5" x14ac:dyDescent="0.25">
      <c r="A152">
        <v>151</v>
      </c>
      <c r="B152" s="2">
        <v>1</v>
      </c>
    </row>
    <row r="153" spans="1:5" x14ac:dyDescent="0.25">
      <c r="A153">
        <v>152</v>
      </c>
      <c r="B153" s="2">
        <v>1</v>
      </c>
      <c r="E153" s="3">
        <v>4</v>
      </c>
    </row>
    <row r="154" spans="1:5" x14ac:dyDescent="0.25">
      <c r="A154">
        <v>153</v>
      </c>
      <c r="B154" s="2">
        <v>1</v>
      </c>
      <c r="E154" s="3">
        <v>4</v>
      </c>
    </row>
    <row r="155" spans="1:5" x14ac:dyDescent="0.25">
      <c r="A155">
        <v>154</v>
      </c>
      <c r="B155" s="2">
        <v>1</v>
      </c>
      <c r="E155" s="3">
        <v>4</v>
      </c>
    </row>
    <row r="156" spans="1:5" x14ac:dyDescent="0.25">
      <c r="A156">
        <v>155</v>
      </c>
      <c r="B156" s="2">
        <v>1</v>
      </c>
      <c r="E156" s="3">
        <v>4</v>
      </c>
    </row>
    <row r="157" spans="1:5" x14ac:dyDescent="0.25">
      <c r="A157">
        <v>156</v>
      </c>
      <c r="B157" s="2">
        <v>1</v>
      </c>
      <c r="E157" s="3">
        <v>4</v>
      </c>
    </row>
    <row r="158" spans="1:5" x14ac:dyDescent="0.25">
      <c r="A158">
        <v>157</v>
      </c>
      <c r="B158" s="2">
        <v>1</v>
      </c>
      <c r="E158" s="3">
        <v>4</v>
      </c>
    </row>
    <row r="159" spans="1:5" x14ac:dyDescent="0.25">
      <c r="A159">
        <v>158</v>
      </c>
      <c r="D159" s="4">
        <v>3</v>
      </c>
      <c r="E159" s="3">
        <v>4</v>
      </c>
    </row>
    <row r="160" spans="1:5" x14ac:dyDescent="0.25">
      <c r="A160">
        <v>159</v>
      </c>
      <c r="D160" s="4">
        <v>3</v>
      </c>
      <c r="E160" s="3">
        <v>4</v>
      </c>
    </row>
    <row r="161" spans="1:5" x14ac:dyDescent="0.25">
      <c r="A161">
        <v>160</v>
      </c>
      <c r="D161" s="4">
        <v>3</v>
      </c>
      <c r="E161" s="3">
        <v>4</v>
      </c>
    </row>
    <row r="162" spans="1:5" x14ac:dyDescent="0.25">
      <c r="A162">
        <v>161</v>
      </c>
      <c r="D162" s="4">
        <v>3</v>
      </c>
      <c r="E162" s="3">
        <v>4</v>
      </c>
    </row>
    <row r="163" spans="1:5" x14ac:dyDescent="0.25">
      <c r="A163">
        <v>162</v>
      </c>
      <c r="D163" s="4">
        <v>3</v>
      </c>
      <c r="E163" s="3">
        <v>4</v>
      </c>
    </row>
    <row r="164" spans="1:5" x14ac:dyDescent="0.25">
      <c r="A164">
        <v>163</v>
      </c>
      <c r="C164" s="5">
        <v>2</v>
      </c>
      <c r="D164" s="4">
        <v>3</v>
      </c>
    </row>
    <row r="165" spans="1:5" x14ac:dyDescent="0.25">
      <c r="A165">
        <v>164</v>
      </c>
      <c r="C165" s="5">
        <v>2</v>
      </c>
      <c r="D165" s="4">
        <v>3</v>
      </c>
    </row>
    <row r="166" spans="1:5" x14ac:dyDescent="0.25">
      <c r="A166">
        <v>165</v>
      </c>
      <c r="C166" s="5">
        <v>2</v>
      </c>
      <c r="D166" s="4">
        <v>3</v>
      </c>
    </row>
    <row r="167" spans="1:5" x14ac:dyDescent="0.25">
      <c r="A167">
        <v>166</v>
      </c>
      <c r="C167" s="5">
        <v>2</v>
      </c>
      <c r="D167" s="4">
        <v>3</v>
      </c>
    </row>
    <row r="168" spans="1:5" x14ac:dyDescent="0.25">
      <c r="A168">
        <v>167</v>
      </c>
      <c r="C168" s="5">
        <v>2</v>
      </c>
      <c r="D168" s="4">
        <v>3</v>
      </c>
    </row>
    <row r="169" spans="1:5" x14ac:dyDescent="0.25">
      <c r="A169">
        <v>168</v>
      </c>
      <c r="C169" s="5">
        <v>2</v>
      </c>
      <c r="D169" s="4">
        <v>3</v>
      </c>
    </row>
    <row r="170" spans="1:5" x14ac:dyDescent="0.25">
      <c r="A170">
        <v>169</v>
      </c>
      <c r="C170" s="5">
        <v>2</v>
      </c>
    </row>
    <row r="171" spans="1:5" x14ac:dyDescent="0.25">
      <c r="A171">
        <v>170</v>
      </c>
      <c r="C171" s="5">
        <v>2</v>
      </c>
    </row>
    <row r="172" spans="1:5" x14ac:dyDescent="0.25">
      <c r="A172">
        <v>171</v>
      </c>
      <c r="C172" s="5">
        <v>2</v>
      </c>
    </row>
    <row r="173" spans="1:5" x14ac:dyDescent="0.25">
      <c r="A173">
        <v>172</v>
      </c>
      <c r="C173" s="5">
        <v>2</v>
      </c>
    </row>
    <row r="174" spans="1:5" x14ac:dyDescent="0.25">
      <c r="A174">
        <v>173</v>
      </c>
      <c r="B174" s="2">
        <v>1</v>
      </c>
      <c r="C174" s="5">
        <v>2</v>
      </c>
    </row>
    <row r="175" spans="1:5" x14ac:dyDescent="0.25">
      <c r="A175">
        <v>174</v>
      </c>
      <c r="B175" s="2">
        <v>1</v>
      </c>
      <c r="C175" s="5">
        <v>2</v>
      </c>
    </row>
    <row r="176" spans="1:5" x14ac:dyDescent="0.25">
      <c r="A176">
        <v>175</v>
      </c>
      <c r="B176" s="2">
        <v>1</v>
      </c>
    </row>
    <row r="177" spans="1:5" x14ac:dyDescent="0.25">
      <c r="A177">
        <v>176</v>
      </c>
      <c r="B177" s="2">
        <v>1</v>
      </c>
    </row>
    <row r="178" spans="1:5" x14ac:dyDescent="0.25">
      <c r="A178">
        <v>177</v>
      </c>
      <c r="B178" s="2">
        <v>1</v>
      </c>
      <c r="E178" s="3">
        <v>4</v>
      </c>
    </row>
    <row r="179" spans="1:5" x14ac:dyDescent="0.25">
      <c r="A179">
        <v>178</v>
      </c>
      <c r="B179" s="2">
        <v>1</v>
      </c>
      <c r="E179" s="3">
        <v>4</v>
      </c>
    </row>
    <row r="180" spans="1:5" x14ac:dyDescent="0.25">
      <c r="A180">
        <v>179</v>
      </c>
      <c r="B180" s="2">
        <v>1</v>
      </c>
      <c r="E180" s="3">
        <v>4</v>
      </c>
    </row>
    <row r="181" spans="1:5" x14ac:dyDescent="0.25">
      <c r="A181">
        <v>180</v>
      </c>
      <c r="B181" s="2">
        <v>1</v>
      </c>
      <c r="E181" s="3">
        <v>4</v>
      </c>
    </row>
    <row r="182" spans="1:5" x14ac:dyDescent="0.25">
      <c r="A182">
        <v>181</v>
      </c>
      <c r="B182" s="2">
        <v>1</v>
      </c>
      <c r="E182" s="3">
        <v>4</v>
      </c>
    </row>
    <row r="183" spans="1:5" x14ac:dyDescent="0.25">
      <c r="A183">
        <v>182</v>
      </c>
      <c r="B183" s="2">
        <v>1</v>
      </c>
      <c r="D183" s="4">
        <v>3</v>
      </c>
      <c r="E183" s="3">
        <v>4</v>
      </c>
    </row>
    <row r="184" spans="1:5" x14ac:dyDescent="0.25">
      <c r="A184">
        <v>183</v>
      </c>
      <c r="D184" s="4">
        <v>3</v>
      </c>
      <c r="E184" s="3">
        <v>4</v>
      </c>
    </row>
    <row r="185" spans="1:5" x14ac:dyDescent="0.25">
      <c r="A185">
        <v>184</v>
      </c>
      <c r="D185" s="4">
        <v>3</v>
      </c>
      <c r="E185" s="3">
        <v>4</v>
      </c>
    </row>
    <row r="186" spans="1:5" x14ac:dyDescent="0.25">
      <c r="A186">
        <v>185</v>
      </c>
      <c r="D186" s="4">
        <v>3</v>
      </c>
      <c r="E186" s="3">
        <v>4</v>
      </c>
    </row>
    <row r="187" spans="1:5" x14ac:dyDescent="0.25">
      <c r="A187">
        <v>186</v>
      </c>
      <c r="D187" s="4">
        <v>3</v>
      </c>
      <c r="E187" s="3">
        <v>4</v>
      </c>
    </row>
    <row r="188" spans="1:5" x14ac:dyDescent="0.25">
      <c r="A188">
        <v>187</v>
      </c>
      <c r="D188" s="4">
        <v>3</v>
      </c>
      <c r="E188" s="3">
        <v>4</v>
      </c>
    </row>
    <row r="189" spans="1:5" x14ac:dyDescent="0.25">
      <c r="A189">
        <v>188</v>
      </c>
      <c r="D189" s="4">
        <v>3</v>
      </c>
    </row>
    <row r="190" spans="1:5" x14ac:dyDescent="0.25">
      <c r="A190">
        <v>189</v>
      </c>
      <c r="D190" s="4">
        <v>3</v>
      </c>
    </row>
    <row r="191" spans="1:5" x14ac:dyDescent="0.25">
      <c r="A191">
        <v>190</v>
      </c>
      <c r="C191" s="5">
        <v>2</v>
      </c>
      <c r="D191" s="4">
        <v>3</v>
      </c>
    </row>
    <row r="192" spans="1:5" x14ac:dyDescent="0.25">
      <c r="A192">
        <v>191</v>
      </c>
      <c r="C192" s="5">
        <v>2</v>
      </c>
      <c r="D192" s="4">
        <v>3</v>
      </c>
    </row>
    <row r="193" spans="1:5" x14ac:dyDescent="0.25">
      <c r="A193">
        <v>192</v>
      </c>
      <c r="C193" s="5">
        <v>2</v>
      </c>
      <c r="D193" s="4">
        <v>3</v>
      </c>
    </row>
    <row r="194" spans="1:5" x14ac:dyDescent="0.25">
      <c r="A194">
        <v>193</v>
      </c>
      <c r="C194" s="5">
        <v>2</v>
      </c>
    </row>
    <row r="195" spans="1:5" x14ac:dyDescent="0.25">
      <c r="A195">
        <v>194</v>
      </c>
      <c r="C195" s="5">
        <v>2</v>
      </c>
    </row>
    <row r="196" spans="1:5" x14ac:dyDescent="0.25">
      <c r="A196">
        <v>195</v>
      </c>
      <c r="C196" s="5">
        <v>2</v>
      </c>
    </row>
    <row r="197" spans="1:5" x14ac:dyDescent="0.25">
      <c r="A197">
        <v>196</v>
      </c>
      <c r="C197" s="5">
        <v>2</v>
      </c>
    </row>
    <row r="198" spans="1:5" x14ac:dyDescent="0.25">
      <c r="A198">
        <v>197</v>
      </c>
      <c r="C198" s="5">
        <v>2</v>
      </c>
    </row>
    <row r="199" spans="1:5" x14ac:dyDescent="0.25">
      <c r="A199">
        <v>198</v>
      </c>
      <c r="B199" s="2">
        <v>1</v>
      </c>
      <c r="C199" s="5">
        <v>2</v>
      </c>
    </row>
    <row r="200" spans="1:5" x14ac:dyDescent="0.25">
      <c r="A200">
        <v>199</v>
      </c>
      <c r="B200" s="2">
        <v>1</v>
      </c>
      <c r="C200" s="5">
        <v>2</v>
      </c>
    </row>
    <row r="201" spans="1:5" x14ac:dyDescent="0.25">
      <c r="A201">
        <v>200</v>
      </c>
      <c r="B201" s="2">
        <v>1</v>
      </c>
      <c r="C201" s="5">
        <v>2</v>
      </c>
    </row>
    <row r="202" spans="1:5" x14ac:dyDescent="0.25">
      <c r="A202">
        <v>201</v>
      </c>
      <c r="B202" s="2">
        <v>1</v>
      </c>
    </row>
    <row r="203" spans="1:5" x14ac:dyDescent="0.25">
      <c r="A203">
        <v>202</v>
      </c>
      <c r="B203" s="2">
        <v>1</v>
      </c>
    </row>
    <row r="204" spans="1:5" x14ac:dyDescent="0.25">
      <c r="A204">
        <v>203</v>
      </c>
      <c r="B204" s="2">
        <v>1</v>
      </c>
      <c r="E204" s="3">
        <v>4</v>
      </c>
    </row>
    <row r="205" spans="1:5" x14ac:dyDescent="0.25">
      <c r="A205">
        <v>204</v>
      </c>
      <c r="B205" s="2">
        <v>1</v>
      </c>
      <c r="E205" s="3">
        <v>4</v>
      </c>
    </row>
    <row r="206" spans="1:5" x14ac:dyDescent="0.25">
      <c r="A206">
        <v>205</v>
      </c>
      <c r="B206" s="2">
        <v>1</v>
      </c>
      <c r="E206" s="3">
        <v>4</v>
      </c>
    </row>
    <row r="207" spans="1:5" x14ac:dyDescent="0.25">
      <c r="A207">
        <v>206</v>
      </c>
      <c r="B207" s="2">
        <v>1</v>
      </c>
      <c r="E207" s="3">
        <v>4</v>
      </c>
    </row>
    <row r="208" spans="1:5" x14ac:dyDescent="0.25">
      <c r="A208">
        <v>207</v>
      </c>
      <c r="B208" s="2">
        <v>1</v>
      </c>
      <c r="E208" s="3">
        <v>4</v>
      </c>
    </row>
    <row r="209" spans="1:5" x14ac:dyDescent="0.25">
      <c r="A209">
        <v>208</v>
      </c>
      <c r="D209" s="4">
        <v>3</v>
      </c>
      <c r="E209" s="3">
        <v>4</v>
      </c>
    </row>
    <row r="210" spans="1:5" x14ac:dyDescent="0.25">
      <c r="A210">
        <v>209</v>
      </c>
      <c r="D210" s="4">
        <v>3</v>
      </c>
      <c r="E210" s="3">
        <v>4</v>
      </c>
    </row>
    <row r="211" spans="1:5" x14ac:dyDescent="0.25">
      <c r="A211">
        <v>210</v>
      </c>
      <c r="D211" s="4">
        <v>3</v>
      </c>
      <c r="E211" s="3">
        <v>4</v>
      </c>
    </row>
    <row r="212" spans="1:5" x14ac:dyDescent="0.25">
      <c r="A212">
        <v>211</v>
      </c>
      <c r="D212" s="4">
        <v>3</v>
      </c>
      <c r="E212" s="3">
        <v>4</v>
      </c>
    </row>
    <row r="213" spans="1:5" x14ac:dyDescent="0.25">
      <c r="A213">
        <v>212</v>
      </c>
      <c r="D213" s="4">
        <v>3</v>
      </c>
      <c r="E213" s="3">
        <v>4</v>
      </c>
    </row>
    <row r="214" spans="1:5" x14ac:dyDescent="0.25">
      <c r="A214">
        <v>213</v>
      </c>
      <c r="C214" s="5">
        <v>2</v>
      </c>
      <c r="D214" s="4">
        <v>3</v>
      </c>
      <c r="E214" s="3">
        <v>4</v>
      </c>
    </row>
    <row r="215" spans="1:5" x14ac:dyDescent="0.25">
      <c r="A215">
        <v>214</v>
      </c>
      <c r="C215" s="5">
        <v>2</v>
      </c>
      <c r="D215" s="4">
        <v>3</v>
      </c>
      <c r="E215" s="3">
        <v>4</v>
      </c>
    </row>
    <row r="216" spans="1:5" x14ac:dyDescent="0.25">
      <c r="A216">
        <v>215</v>
      </c>
      <c r="C216" s="5">
        <v>2</v>
      </c>
      <c r="D216" s="4">
        <v>3</v>
      </c>
    </row>
    <row r="217" spans="1:5" x14ac:dyDescent="0.25">
      <c r="A217">
        <v>216</v>
      </c>
      <c r="C217" s="5">
        <v>2</v>
      </c>
      <c r="D217" s="4">
        <v>3</v>
      </c>
    </row>
    <row r="218" spans="1:5" x14ac:dyDescent="0.25">
      <c r="A218">
        <v>217</v>
      </c>
      <c r="C218" s="5">
        <v>2</v>
      </c>
      <c r="D218" s="4">
        <v>3</v>
      </c>
    </row>
    <row r="219" spans="1:5" x14ac:dyDescent="0.25">
      <c r="A219">
        <v>218</v>
      </c>
      <c r="C219" s="5">
        <v>2</v>
      </c>
    </row>
    <row r="220" spans="1:5" x14ac:dyDescent="0.25">
      <c r="A220">
        <v>219</v>
      </c>
      <c r="C220" s="5">
        <v>2</v>
      </c>
    </row>
    <row r="221" spans="1:5" x14ac:dyDescent="0.25">
      <c r="A221">
        <v>220</v>
      </c>
      <c r="C221" s="5">
        <v>2</v>
      </c>
    </row>
    <row r="222" spans="1:5" x14ac:dyDescent="0.25">
      <c r="A222">
        <v>221</v>
      </c>
      <c r="C222" s="5">
        <v>2</v>
      </c>
    </row>
    <row r="223" spans="1:5" x14ac:dyDescent="0.25">
      <c r="A223">
        <v>222</v>
      </c>
      <c r="B223" s="2">
        <v>1</v>
      </c>
      <c r="C223" s="5">
        <v>2</v>
      </c>
    </row>
    <row r="224" spans="1:5" x14ac:dyDescent="0.25">
      <c r="A224">
        <v>223</v>
      </c>
      <c r="B224" s="2">
        <v>1</v>
      </c>
      <c r="C224" s="5">
        <v>2</v>
      </c>
    </row>
    <row r="225" spans="1:5" x14ac:dyDescent="0.25">
      <c r="A225">
        <v>224</v>
      </c>
      <c r="B225" s="2">
        <v>1</v>
      </c>
      <c r="C225" s="5">
        <v>2</v>
      </c>
    </row>
    <row r="226" spans="1:5" x14ac:dyDescent="0.25">
      <c r="A226">
        <v>225</v>
      </c>
      <c r="B226" s="2">
        <v>1</v>
      </c>
    </row>
    <row r="227" spans="1:5" x14ac:dyDescent="0.25">
      <c r="A227">
        <v>226</v>
      </c>
      <c r="B227" s="2">
        <v>1</v>
      </c>
    </row>
    <row r="228" spans="1:5" x14ac:dyDescent="0.25">
      <c r="A228">
        <v>227</v>
      </c>
      <c r="B228" s="2">
        <v>1</v>
      </c>
    </row>
    <row r="229" spans="1:5" x14ac:dyDescent="0.25">
      <c r="A229">
        <v>228</v>
      </c>
      <c r="B229" s="2">
        <v>1</v>
      </c>
      <c r="E229" s="3">
        <v>4</v>
      </c>
    </row>
    <row r="230" spans="1:5" x14ac:dyDescent="0.25">
      <c r="A230">
        <v>229</v>
      </c>
      <c r="B230" s="2">
        <v>1</v>
      </c>
      <c r="E230" s="3">
        <v>4</v>
      </c>
    </row>
    <row r="231" spans="1:5" x14ac:dyDescent="0.25">
      <c r="A231">
        <v>230</v>
      </c>
      <c r="B231" s="2">
        <v>1</v>
      </c>
      <c r="E231" s="3">
        <v>4</v>
      </c>
    </row>
    <row r="232" spans="1:5" x14ac:dyDescent="0.25">
      <c r="A232">
        <v>231</v>
      </c>
      <c r="B232" s="2">
        <v>1</v>
      </c>
      <c r="E232" s="3">
        <v>4</v>
      </c>
    </row>
    <row r="233" spans="1:5" x14ac:dyDescent="0.25">
      <c r="A233">
        <v>232</v>
      </c>
      <c r="D233" s="4">
        <v>3</v>
      </c>
      <c r="E233" s="3">
        <v>4</v>
      </c>
    </row>
    <row r="234" spans="1:5" x14ac:dyDescent="0.25">
      <c r="A234">
        <v>233</v>
      </c>
      <c r="D234" s="4">
        <v>3</v>
      </c>
      <c r="E234" s="3">
        <v>4</v>
      </c>
    </row>
    <row r="235" spans="1:5" x14ac:dyDescent="0.25">
      <c r="A235">
        <v>234</v>
      </c>
      <c r="D235" s="4">
        <v>3</v>
      </c>
      <c r="E235" s="3">
        <v>4</v>
      </c>
    </row>
    <row r="236" spans="1:5" x14ac:dyDescent="0.25">
      <c r="A236">
        <v>235</v>
      </c>
      <c r="D236" s="4">
        <v>3</v>
      </c>
      <c r="E236" s="3">
        <v>4</v>
      </c>
    </row>
    <row r="237" spans="1:5" x14ac:dyDescent="0.25">
      <c r="A237">
        <v>236</v>
      </c>
      <c r="D237" s="4">
        <v>3</v>
      </c>
      <c r="E237" s="3">
        <v>4</v>
      </c>
    </row>
    <row r="238" spans="1:5" x14ac:dyDescent="0.25">
      <c r="A238">
        <v>237</v>
      </c>
      <c r="D238" s="4">
        <v>3</v>
      </c>
      <c r="E238" s="3">
        <v>4</v>
      </c>
    </row>
    <row r="239" spans="1:5" x14ac:dyDescent="0.25">
      <c r="A239">
        <v>238</v>
      </c>
      <c r="C239" s="5">
        <v>2</v>
      </c>
      <c r="D239" s="4">
        <v>3</v>
      </c>
      <c r="E239" s="3">
        <v>4</v>
      </c>
    </row>
    <row r="240" spans="1:5" x14ac:dyDescent="0.25">
      <c r="A240">
        <v>239</v>
      </c>
      <c r="C240" s="5">
        <v>2</v>
      </c>
      <c r="D240" s="4">
        <v>3</v>
      </c>
    </row>
    <row r="241" spans="1:5" x14ac:dyDescent="0.25">
      <c r="A241">
        <v>240</v>
      </c>
      <c r="C241" s="5">
        <v>2</v>
      </c>
      <c r="D241" s="4">
        <v>3</v>
      </c>
    </row>
    <row r="242" spans="1:5" x14ac:dyDescent="0.25">
      <c r="A242">
        <v>241</v>
      </c>
      <c r="C242" s="5">
        <v>2</v>
      </c>
      <c r="D242" s="4">
        <v>3</v>
      </c>
    </row>
    <row r="243" spans="1:5" x14ac:dyDescent="0.25">
      <c r="A243">
        <v>242</v>
      </c>
      <c r="C243" s="5">
        <v>2</v>
      </c>
      <c r="D243" s="4">
        <v>3</v>
      </c>
    </row>
    <row r="244" spans="1:5" x14ac:dyDescent="0.25">
      <c r="A244">
        <v>243</v>
      </c>
      <c r="C244" s="5">
        <v>2</v>
      </c>
    </row>
    <row r="245" spans="1:5" x14ac:dyDescent="0.25">
      <c r="A245">
        <v>244</v>
      </c>
      <c r="C245" s="5">
        <v>2</v>
      </c>
    </row>
    <row r="246" spans="1:5" x14ac:dyDescent="0.25">
      <c r="A246">
        <v>245</v>
      </c>
      <c r="C246" s="5">
        <v>2</v>
      </c>
    </row>
    <row r="247" spans="1:5" x14ac:dyDescent="0.25">
      <c r="A247">
        <v>246</v>
      </c>
      <c r="C247" s="5">
        <v>2</v>
      </c>
    </row>
    <row r="248" spans="1:5" x14ac:dyDescent="0.25">
      <c r="A248">
        <v>247</v>
      </c>
      <c r="B248" s="2">
        <v>1</v>
      </c>
      <c r="C248" s="5">
        <v>2</v>
      </c>
    </row>
    <row r="249" spans="1:5" x14ac:dyDescent="0.25">
      <c r="A249">
        <v>248</v>
      </c>
      <c r="B249" s="2">
        <v>1</v>
      </c>
      <c r="C249" s="5">
        <v>2</v>
      </c>
    </row>
    <row r="250" spans="1:5" x14ac:dyDescent="0.25">
      <c r="A250">
        <v>249</v>
      </c>
      <c r="B250" s="2">
        <v>1</v>
      </c>
      <c r="C250" s="5">
        <v>2</v>
      </c>
    </row>
    <row r="251" spans="1:5" x14ac:dyDescent="0.25">
      <c r="A251">
        <v>250</v>
      </c>
      <c r="B251" s="2">
        <v>1</v>
      </c>
    </row>
    <row r="252" spans="1:5" x14ac:dyDescent="0.25">
      <c r="A252">
        <v>251</v>
      </c>
      <c r="B252" s="2">
        <v>1</v>
      </c>
    </row>
    <row r="253" spans="1:5" x14ac:dyDescent="0.25">
      <c r="A253">
        <v>252</v>
      </c>
      <c r="B253" s="2">
        <v>1</v>
      </c>
    </row>
    <row r="254" spans="1:5" x14ac:dyDescent="0.25">
      <c r="A254">
        <v>253</v>
      </c>
      <c r="B254" s="2">
        <v>1</v>
      </c>
      <c r="E254" s="3">
        <v>4</v>
      </c>
    </row>
    <row r="255" spans="1:5" x14ac:dyDescent="0.25">
      <c r="A255">
        <v>254</v>
      </c>
      <c r="B255" s="2">
        <v>1</v>
      </c>
      <c r="E255" s="3">
        <v>4</v>
      </c>
    </row>
    <row r="256" spans="1:5" x14ac:dyDescent="0.25">
      <c r="A256">
        <v>255</v>
      </c>
      <c r="B256" s="2">
        <v>1</v>
      </c>
      <c r="E256" s="3">
        <v>4</v>
      </c>
    </row>
    <row r="257" spans="1:5" x14ac:dyDescent="0.25">
      <c r="A257">
        <v>256</v>
      </c>
      <c r="B257" s="2">
        <v>1</v>
      </c>
      <c r="E257" s="3">
        <v>4</v>
      </c>
    </row>
    <row r="258" spans="1:5" x14ac:dyDescent="0.25">
      <c r="A258">
        <v>257</v>
      </c>
      <c r="E258" s="3">
        <v>4</v>
      </c>
    </row>
    <row r="259" spans="1:5" x14ac:dyDescent="0.25">
      <c r="A259">
        <v>258</v>
      </c>
      <c r="D259" s="4">
        <v>3</v>
      </c>
      <c r="E259" s="3">
        <v>4</v>
      </c>
    </row>
    <row r="260" spans="1:5" x14ac:dyDescent="0.25">
      <c r="A260">
        <v>259</v>
      </c>
      <c r="D260" s="4">
        <v>3</v>
      </c>
      <c r="E260" s="3">
        <v>4</v>
      </c>
    </row>
    <row r="261" spans="1:5" x14ac:dyDescent="0.25">
      <c r="A261">
        <v>260</v>
      </c>
      <c r="D261" s="4">
        <v>3</v>
      </c>
      <c r="E261" s="3">
        <v>4</v>
      </c>
    </row>
    <row r="262" spans="1:5" x14ac:dyDescent="0.25">
      <c r="A262">
        <v>261</v>
      </c>
      <c r="D262" s="4">
        <v>3</v>
      </c>
      <c r="E262" s="3">
        <v>4</v>
      </c>
    </row>
    <row r="263" spans="1:5" x14ac:dyDescent="0.25">
      <c r="A263">
        <v>262</v>
      </c>
      <c r="C263" s="5">
        <v>2</v>
      </c>
      <c r="D263" s="4">
        <v>3</v>
      </c>
      <c r="E263" s="3">
        <v>4</v>
      </c>
    </row>
    <row r="264" spans="1:5" x14ac:dyDescent="0.25">
      <c r="A264">
        <v>263</v>
      </c>
      <c r="C264" s="5">
        <v>2</v>
      </c>
      <c r="D264" s="4">
        <v>3</v>
      </c>
    </row>
    <row r="265" spans="1:5" x14ac:dyDescent="0.25">
      <c r="A265">
        <v>264</v>
      </c>
      <c r="C265" s="5">
        <v>2</v>
      </c>
      <c r="D265" s="4">
        <v>3</v>
      </c>
    </row>
    <row r="266" spans="1:5" x14ac:dyDescent="0.25">
      <c r="A266">
        <v>265</v>
      </c>
      <c r="C266" s="5">
        <v>2</v>
      </c>
      <c r="D266" s="4">
        <v>3</v>
      </c>
    </row>
    <row r="267" spans="1:5" x14ac:dyDescent="0.25">
      <c r="A267">
        <v>266</v>
      </c>
      <c r="C267" s="5">
        <v>2</v>
      </c>
      <c r="D267" s="4">
        <v>3</v>
      </c>
    </row>
    <row r="268" spans="1:5" x14ac:dyDescent="0.25">
      <c r="A268">
        <v>267</v>
      </c>
      <c r="C268" s="5">
        <v>2</v>
      </c>
      <c r="D268" s="4">
        <v>3</v>
      </c>
    </row>
    <row r="269" spans="1:5" x14ac:dyDescent="0.25">
      <c r="A269">
        <v>268</v>
      </c>
      <c r="C269" s="5">
        <v>2</v>
      </c>
    </row>
    <row r="270" spans="1:5" x14ac:dyDescent="0.25">
      <c r="A270">
        <v>269</v>
      </c>
      <c r="C270" s="5">
        <v>2</v>
      </c>
    </row>
    <row r="271" spans="1:5" x14ac:dyDescent="0.25">
      <c r="A271">
        <v>270</v>
      </c>
      <c r="C271" s="5">
        <v>2</v>
      </c>
    </row>
    <row r="272" spans="1:5" x14ac:dyDescent="0.25">
      <c r="A272">
        <v>271</v>
      </c>
      <c r="B272" s="2">
        <v>1</v>
      </c>
      <c r="C272" s="5">
        <v>2</v>
      </c>
    </row>
    <row r="273" spans="1:6" x14ac:dyDescent="0.25">
      <c r="A273">
        <v>272</v>
      </c>
      <c r="B273" s="2">
        <v>1</v>
      </c>
      <c r="C273" s="5">
        <v>2</v>
      </c>
    </row>
    <row r="274" spans="1:6" x14ac:dyDescent="0.25">
      <c r="A274">
        <v>273</v>
      </c>
      <c r="B274" s="2">
        <v>1</v>
      </c>
      <c r="C274" s="5">
        <v>2</v>
      </c>
    </row>
    <row r="275" spans="1:6" x14ac:dyDescent="0.25">
      <c r="A275">
        <v>274</v>
      </c>
      <c r="B275" s="2">
        <v>1</v>
      </c>
      <c r="C275" s="5">
        <v>2</v>
      </c>
    </row>
    <row r="276" spans="1:6" x14ac:dyDescent="0.25">
      <c r="A276">
        <v>275</v>
      </c>
      <c r="B276" s="2">
        <v>1</v>
      </c>
    </row>
    <row r="277" spans="1:6" x14ac:dyDescent="0.25">
      <c r="A277">
        <v>276</v>
      </c>
      <c r="B277" s="2">
        <v>1</v>
      </c>
    </row>
    <row r="278" spans="1:6" x14ac:dyDescent="0.25">
      <c r="A278">
        <v>277</v>
      </c>
      <c r="B278" s="2">
        <v>1</v>
      </c>
    </row>
    <row r="279" spans="1:6" x14ac:dyDescent="0.25">
      <c r="A279">
        <v>278</v>
      </c>
      <c r="B279" s="2">
        <v>1</v>
      </c>
      <c r="E279" s="3">
        <v>4</v>
      </c>
    </row>
    <row r="280" spans="1:6" x14ac:dyDescent="0.25">
      <c r="A280">
        <v>279</v>
      </c>
      <c r="B280" s="2">
        <v>1</v>
      </c>
      <c r="E280" s="3">
        <v>4</v>
      </c>
    </row>
    <row r="281" spans="1:6" x14ac:dyDescent="0.25">
      <c r="A281">
        <v>280</v>
      </c>
      <c r="B281" s="2">
        <v>1</v>
      </c>
      <c r="E281" s="3">
        <v>4</v>
      </c>
    </row>
    <row r="282" spans="1:6" x14ac:dyDescent="0.25">
      <c r="A282">
        <v>281</v>
      </c>
      <c r="B282" s="2">
        <v>1</v>
      </c>
      <c r="E282" s="3">
        <v>4</v>
      </c>
    </row>
    <row r="283" spans="1:6" x14ac:dyDescent="0.25">
      <c r="A283">
        <v>282</v>
      </c>
      <c r="E283" s="3">
        <v>4</v>
      </c>
    </row>
    <row r="284" spans="1:6" x14ac:dyDescent="0.25">
      <c r="A284">
        <v>283</v>
      </c>
      <c r="D284" s="4">
        <v>3</v>
      </c>
      <c r="E284" s="3">
        <v>4</v>
      </c>
      <c r="F284" t="s">
        <v>22</v>
      </c>
    </row>
    <row r="285" spans="1:6" x14ac:dyDescent="0.25">
      <c r="A285">
        <v>284</v>
      </c>
    </row>
    <row r="286" spans="1:6" x14ac:dyDescent="0.25">
      <c r="A286">
        <v>285</v>
      </c>
      <c r="F286" t="s">
        <v>22</v>
      </c>
    </row>
    <row r="287" spans="1:6" x14ac:dyDescent="0.25">
      <c r="A287">
        <v>286</v>
      </c>
      <c r="B287" s="2">
        <v>1</v>
      </c>
      <c r="E287" s="3">
        <v>4</v>
      </c>
    </row>
    <row r="288" spans="1:6" x14ac:dyDescent="0.25">
      <c r="A288">
        <v>287</v>
      </c>
      <c r="B288" s="2">
        <v>1</v>
      </c>
      <c r="E288" s="3">
        <v>4</v>
      </c>
    </row>
    <row r="289" spans="1:5" x14ac:dyDescent="0.25">
      <c r="A289">
        <v>288</v>
      </c>
      <c r="B289" s="2">
        <v>1</v>
      </c>
      <c r="E289" s="3">
        <v>4</v>
      </c>
    </row>
    <row r="290" spans="1:5" x14ac:dyDescent="0.25">
      <c r="A290">
        <v>289</v>
      </c>
      <c r="B290" s="2">
        <v>1</v>
      </c>
      <c r="E290" s="3">
        <v>4</v>
      </c>
    </row>
    <row r="291" spans="1:5" x14ac:dyDescent="0.25">
      <c r="A291">
        <v>290</v>
      </c>
      <c r="B291" s="2">
        <v>1</v>
      </c>
      <c r="E291" s="3">
        <v>4</v>
      </c>
    </row>
    <row r="292" spans="1:5" x14ac:dyDescent="0.25">
      <c r="A292">
        <v>291</v>
      </c>
      <c r="B292" s="2">
        <v>1</v>
      </c>
      <c r="E292" s="3">
        <v>4</v>
      </c>
    </row>
    <row r="293" spans="1:5" x14ac:dyDescent="0.25">
      <c r="A293">
        <v>292</v>
      </c>
      <c r="B293" s="2">
        <v>1</v>
      </c>
      <c r="E293" s="3">
        <v>4</v>
      </c>
    </row>
    <row r="294" spans="1:5" x14ac:dyDescent="0.25">
      <c r="A294">
        <v>293</v>
      </c>
      <c r="B294" s="2">
        <v>1</v>
      </c>
      <c r="E294" s="3">
        <v>4</v>
      </c>
    </row>
    <row r="295" spans="1:5" x14ac:dyDescent="0.25">
      <c r="A295">
        <v>294</v>
      </c>
      <c r="B295" s="2">
        <v>1</v>
      </c>
      <c r="E295" s="3">
        <v>4</v>
      </c>
    </row>
    <row r="296" spans="1:5" x14ac:dyDescent="0.25">
      <c r="A296">
        <v>295</v>
      </c>
      <c r="B296" s="2">
        <v>1</v>
      </c>
      <c r="E296" s="3">
        <v>4</v>
      </c>
    </row>
    <row r="297" spans="1:5" x14ac:dyDescent="0.25">
      <c r="A297">
        <v>296</v>
      </c>
      <c r="B297" s="2">
        <v>1</v>
      </c>
      <c r="E297" s="3">
        <v>4</v>
      </c>
    </row>
    <row r="298" spans="1:5" x14ac:dyDescent="0.25">
      <c r="A298">
        <v>297</v>
      </c>
      <c r="B298" s="2">
        <v>1</v>
      </c>
      <c r="E298" s="3">
        <v>4</v>
      </c>
    </row>
    <row r="299" spans="1:5" x14ac:dyDescent="0.25">
      <c r="A299">
        <v>298</v>
      </c>
      <c r="B299" s="2">
        <v>1</v>
      </c>
      <c r="E299" s="3">
        <v>4</v>
      </c>
    </row>
    <row r="300" spans="1:5" x14ac:dyDescent="0.25">
      <c r="A300">
        <v>299</v>
      </c>
      <c r="B300" s="2">
        <v>1</v>
      </c>
      <c r="E300" s="3">
        <v>4</v>
      </c>
    </row>
    <row r="301" spans="1:5" x14ac:dyDescent="0.25">
      <c r="A301">
        <v>300</v>
      </c>
      <c r="B301" s="2">
        <v>1</v>
      </c>
      <c r="E301" s="3">
        <v>4</v>
      </c>
    </row>
    <row r="302" spans="1:5" x14ac:dyDescent="0.25">
      <c r="A302">
        <v>301</v>
      </c>
    </row>
    <row r="303" spans="1:5" x14ac:dyDescent="0.25">
      <c r="A303">
        <v>302</v>
      </c>
      <c r="C303" s="5">
        <v>2</v>
      </c>
    </row>
    <row r="304" spans="1:5" x14ac:dyDescent="0.25">
      <c r="A304">
        <v>303</v>
      </c>
      <c r="C304" s="5">
        <v>2</v>
      </c>
      <c r="D304" s="4">
        <v>3</v>
      </c>
    </row>
    <row r="305" spans="1:5" x14ac:dyDescent="0.25">
      <c r="A305">
        <v>304</v>
      </c>
      <c r="C305" s="5">
        <v>2</v>
      </c>
      <c r="D305" s="4">
        <v>3</v>
      </c>
    </row>
    <row r="306" spans="1:5" x14ac:dyDescent="0.25">
      <c r="A306">
        <v>305</v>
      </c>
      <c r="C306" s="5">
        <v>2</v>
      </c>
      <c r="D306" s="4">
        <v>3</v>
      </c>
    </row>
    <row r="307" spans="1:5" x14ac:dyDescent="0.25">
      <c r="A307">
        <v>306</v>
      </c>
      <c r="C307" s="5">
        <v>2</v>
      </c>
      <c r="D307" s="4">
        <v>3</v>
      </c>
    </row>
    <row r="308" spans="1:5" x14ac:dyDescent="0.25">
      <c r="A308">
        <v>307</v>
      </c>
      <c r="C308" s="5">
        <v>2</v>
      </c>
      <c r="D308" s="4">
        <v>3</v>
      </c>
    </row>
    <row r="309" spans="1:5" x14ac:dyDescent="0.25">
      <c r="A309">
        <v>308</v>
      </c>
      <c r="C309" s="5">
        <v>2</v>
      </c>
      <c r="D309" s="4">
        <v>3</v>
      </c>
    </row>
    <row r="310" spans="1:5" x14ac:dyDescent="0.25">
      <c r="A310">
        <v>309</v>
      </c>
      <c r="C310" s="5">
        <v>2</v>
      </c>
      <c r="D310" s="4">
        <v>3</v>
      </c>
    </row>
    <row r="311" spans="1:5" x14ac:dyDescent="0.25">
      <c r="A311">
        <v>310</v>
      </c>
      <c r="C311" s="5">
        <v>2</v>
      </c>
      <c r="D311" s="4">
        <v>3</v>
      </c>
    </row>
    <row r="312" spans="1:5" x14ac:dyDescent="0.25">
      <c r="A312">
        <v>311</v>
      </c>
      <c r="C312" s="5">
        <v>2</v>
      </c>
      <c r="D312" s="4">
        <v>3</v>
      </c>
    </row>
    <row r="313" spans="1:5" x14ac:dyDescent="0.25">
      <c r="A313">
        <v>312</v>
      </c>
      <c r="C313" s="5">
        <v>2</v>
      </c>
      <c r="D313" s="4">
        <v>3</v>
      </c>
    </row>
    <row r="314" spans="1:5" x14ac:dyDescent="0.25">
      <c r="A314">
        <v>313</v>
      </c>
      <c r="C314" s="5">
        <v>2</v>
      </c>
      <c r="D314" s="4">
        <v>3</v>
      </c>
    </row>
    <row r="315" spans="1:5" x14ac:dyDescent="0.25">
      <c r="A315">
        <v>314</v>
      </c>
      <c r="C315" s="5">
        <v>2</v>
      </c>
      <c r="D315" s="4">
        <v>3</v>
      </c>
    </row>
    <row r="316" spans="1:5" x14ac:dyDescent="0.25">
      <c r="A316">
        <v>315</v>
      </c>
      <c r="D316" s="4">
        <v>3</v>
      </c>
    </row>
    <row r="317" spans="1:5" x14ac:dyDescent="0.25">
      <c r="A317">
        <v>316</v>
      </c>
      <c r="E317" s="3">
        <v>4</v>
      </c>
    </row>
    <row r="318" spans="1:5" x14ac:dyDescent="0.25">
      <c r="A318">
        <v>317</v>
      </c>
      <c r="B318" s="2">
        <v>1</v>
      </c>
      <c r="E318" s="3">
        <v>4</v>
      </c>
    </row>
    <row r="319" spans="1:5" x14ac:dyDescent="0.25">
      <c r="A319">
        <v>318</v>
      </c>
      <c r="B319" s="2">
        <v>1</v>
      </c>
      <c r="E319" s="3">
        <v>4</v>
      </c>
    </row>
    <row r="320" spans="1:5" x14ac:dyDescent="0.25">
      <c r="A320">
        <v>319</v>
      </c>
      <c r="B320" s="2">
        <v>1</v>
      </c>
      <c r="E320" s="3">
        <v>4</v>
      </c>
    </row>
    <row r="321" spans="1:5" x14ac:dyDescent="0.25">
      <c r="A321">
        <v>320</v>
      </c>
      <c r="B321" s="2">
        <v>1</v>
      </c>
      <c r="E321" s="3">
        <v>4</v>
      </c>
    </row>
    <row r="322" spans="1:5" x14ac:dyDescent="0.25">
      <c r="A322">
        <v>321</v>
      </c>
      <c r="B322" s="2">
        <v>1</v>
      </c>
      <c r="E322" s="3">
        <v>4</v>
      </c>
    </row>
    <row r="323" spans="1:5" x14ac:dyDescent="0.25">
      <c r="A323">
        <v>322</v>
      </c>
      <c r="B323" s="2">
        <v>1</v>
      </c>
      <c r="E323" s="3">
        <v>4</v>
      </c>
    </row>
    <row r="324" spans="1:5" x14ac:dyDescent="0.25">
      <c r="A324">
        <v>323</v>
      </c>
      <c r="B324" s="2">
        <v>1</v>
      </c>
      <c r="E324" s="3">
        <v>4</v>
      </c>
    </row>
    <row r="325" spans="1:5" x14ac:dyDescent="0.25">
      <c r="A325">
        <v>324</v>
      </c>
      <c r="B325" s="2">
        <v>1</v>
      </c>
      <c r="E325" s="3">
        <v>4</v>
      </c>
    </row>
    <row r="326" spans="1:5" x14ac:dyDescent="0.25">
      <c r="A326">
        <v>325</v>
      </c>
      <c r="B326" s="2">
        <v>1</v>
      </c>
      <c r="E326" s="3">
        <v>4</v>
      </c>
    </row>
    <row r="327" spans="1:5" x14ac:dyDescent="0.25">
      <c r="A327">
        <v>326</v>
      </c>
      <c r="B327" s="2">
        <v>1</v>
      </c>
      <c r="E327" s="3">
        <v>4</v>
      </c>
    </row>
    <row r="328" spans="1:5" x14ac:dyDescent="0.25">
      <c r="A328">
        <v>327</v>
      </c>
      <c r="B328" s="2">
        <v>1</v>
      </c>
      <c r="E328" s="3">
        <v>4</v>
      </c>
    </row>
    <row r="329" spans="1:5" x14ac:dyDescent="0.25">
      <c r="A329">
        <v>328</v>
      </c>
      <c r="B329" s="2">
        <v>1</v>
      </c>
      <c r="E329" s="3">
        <v>4</v>
      </c>
    </row>
    <row r="330" spans="1:5" x14ac:dyDescent="0.25">
      <c r="A330">
        <v>329</v>
      </c>
    </row>
    <row r="331" spans="1:5" x14ac:dyDescent="0.25">
      <c r="A331">
        <v>330</v>
      </c>
      <c r="C331" s="5">
        <v>2</v>
      </c>
    </row>
    <row r="332" spans="1:5" x14ac:dyDescent="0.25">
      <c r="A332">
        <v>331</v>
      </c>
      <c r="C332" s="5">
        <v>2</v>
      </c>
      <c r="D332" s="4">
        <v>3</v>
      </c>
    </row>
    <row r="333" spans="1:5" x14ac:dyDescent="0.25">
      <c r="A333">
        <v>332</v>
      </c>
      <c r="C333" s="5">
        <v>2</v>
      </c>
      <c r="D333" s="4">
        <v>3</v>
      </c>
    </row>
    <row r="334" spans="1:5" x14ac:dyDescent="0.25">
      <c r="A334">
        <v>333</v>
      </c>
      <c r="C334" s="5">
        <v>2</v>
      </c>
      <c r="D334" s="4">
        <v>3</v>
      </c>
    </row>
    <row r="335" spans="1:5" x14ac:dyDescent="0.25">
      <c r="A335">
        <v>334</v>
      </c>
      <c r="C335" s="5">
        <v>2</v>
      </c>
      <c r="D335" s="4">
        <v>3</v>
      </c>
    </row>
    <row r="336" spans="1:5" x14ac:dyDescent="0.25">
      <c r="A336">
        <v>335</v>
      </c>
      <c r="C336" s="5">
        <v>2</v>
      </c>
      <c r="D336" s="4">
        <v>3</v>
      </c>
    </row>
    <row r="337" spans="1:5" x14ac:dyDescent="0.25">
      <c r="A337">
        <v>336</v>
      </c>
      <c r="C337" s="5">
        <v>2</v>
      </c>
      <c r="D337" s="4">
        <v>3</v>
      </c>
    </row>
    <row r="338" spans="1:5" x14ac:dyDescent="0.25">
      <c r="A338">
        <v>337</v>
      </c>
      <c r="C338" s="5">
        <v>2</v>
      </c>
      <c r="D338" s="4">
        <v>3</v>
      </c>
    </row>
    <row r="339" spans="1:5" x14ac:dyDescent="0.25">
      <c r="A339">
        <v>338</v>
      </c>
      <c r="C339" s="5">
        <v>2</v>
      </c>
      <c r="D339" s="4">
        <v>3</v>
      </c>
    </row>
    <row r="340" spans="1:5" x14ac:dyDescent="0.25">
      <c r="A340">
        <v>339</v>
      </c>
      <c r="C340" s="5">
        <v>2</v>
      </c>
      <c r="D340" s="4">
        <v>3</v>
      </c>
    </row>
    <row r="341" spans="1:5" x14ac:dyDescent="0.25">
      <c r="A341">
        <v>340</v>
      </c>
      <c r="C341" s="5">
        <v>2</v>
      </c>
      <c r="D341" s="4">
        <v>3</v>
      </c>
    </row>
    <row r="342" spans="1:5" x14ac:dyDescent="0.25">
      <c r="A342">
        <v>341</v>
      </c>
      <c r="C342" s="5">
        <v>2</v>
      </c>
      <c r="D342" s="4">
        <v>3</v>
      </c>
    </row>
    <row r="343" spans="1:5" x14ac:dyDescent="0.25">
      <c r="A343">
        <v>342</v>
      </c>
      <c r="D343" s="4">
        <v>3</v>
      </c>
      <c r="E343" s="3">
        <v>4</v>
      </c>
    </row>
    <row r="344" spans="1:5" x14ac:dyDescent="0.25">
      <c r="A344">
        <v>343</v>
      </c>
      <c r="E344" s="3">
        <v>4</v>
      </c>
    </row>
    <row r="345" spans="1:5" x14ac:dyDescent="0.25">
      <c r="A345">
        <v>344</v>
      </c>
      <c r="B345" s="2">
        <v>1</v>
      </c>
      <c r="E345" s="3">
        <v>4</v>
      </c>
    </row>
    <row r="346" spans="1:5" x14ac:dyDescent="0.25">
      <c r="A346">
        <v>345</v>
      </c>
      <c r="B346" s="2">
        <v>1</v>
      </c>
      <c r="E346" s="3">
        <v>4</v>
      </c>
    </row>
    <row r="347" spans="1:5" x14ac:dyDescent="0.25">
      <c r="A347">
        <v>346</v>
      </c>
      <c r="B347" s="2">
        <v>1</v>
      </c>
      <c r="E347" s="3">
        <v>4</v>
      </c>
    </row>
    <row r="348" spans="1:5" x14ac:dyDescent="0.25">
      <c r="A348">
        <v>347</v>
      </c>
      <c r="B348" s="2">
        <v>1</v>
      </c>
      <c r="E348" s="3">
        <v>4</v>
      </c>
    </row>
    <row r="349" spans="1:5" x14ac:dyDescent="0.25">
      <c r="A349">
        <v>348</v>
      </c>
      <c r="B349" s="2">
        <v>1</v>
      </c>
      <c r="E349" s="3">
        <v>4</v>
      </c>
    </row>
    <row r="350" spans="1:5" x14ac:dyDescent="0.25">
      <c r="A350">
        <v>349</v>
      </c>
      <c r="B350" s="2">
        <v>1</v>
      </c>
      <c r="E350" s="3">
        <v>4</v>
      </c>
    </row>
    <row r="351" spans="1:5" x14ac:dyDescent="0.25">
      <c r="A351">
        <v>350</v>
      </c>
      <c r="B351" s="2">
        <v>1</v>
      </c>
      <c r="E351" s="3">
        <v>4</v>
      </c>
    </row>
    <row r="352" spans="1:5" x14ac:dyDescent="0.25">
      <c r="A352">
        <v>351</v>
      </c>
      <c r="B352" s="2">
        <v>1</v>
      </c>
      <c r="E352" s="3">
        <v>4</v>
      </c>
    </row>
    <row r="353" spans="1:5" x14ac:dyDescent="0.25">
      <c r="A353">
        <v>352</v>
      </c>
      <c r="B353" s="2">
        <v>1</v>
      </c>
      <c r="E353" s="3">
        <v>4</v>
      </c>
    </row>
    <row r="354" spans="1:5" x14ac:dyDescent="0.25">
      <c r="A354">
        <v>353</v>
      </c>
      <c r="B354" s="2">
        <v>1</v>
      </c>
    </row>
    <row r="355" spans="1:5" x14ac:dyDescent="0.25">
      <c r="A355">
        <v>354</v>
      </c>
      <c r="B355" s="2">
        <v>1</v>
      </c>
    </row>
    <row r="356" spans="1:5" x14ac:dyDescent="0.25">
      <c r="A356">
        <v>355</v>
      </c>
      <c r="B356" s="2">
        <v>1</v>
      </c>
    </row>
    <row r="357" spans="1:5" x14ac:dyDescent="0.25">
      <c r="A357">
        <v>356</v>
      </c>
      <c r="C357" s="5">
        <v>2</v>
      </c>
    </row>
    <row r="358" spans="1:5" x14ac:dyDescent="0.25">
      <c r="A358">
        <v>357</v>
      </c>
      <c r="C358" s="5">
        <v>2</v>
      </c>
    </row>
    <row r="359" spans="1:5" x14ac:dyDescent="0.25">
      <c r="A359">
        <v>358</v>
      </c>
      <c r="C359" s="5">
        <v>2</v>
      </c>
      <c r="D359" s="4">
        <v>3</v>
      </c>
    </row>
    <row r="360" spans="1:5" x14ac:dyDescent="0.25">
      <c r="A360">
        <v>359</v>
      </c>
      <c r="C360" s="5">
        <v>2</v>
      </c>
      <c r="D360" s="4">
        <v>3</v>
      </c>
    </row>
    <row r="361" spans="1:5" x14ac:dyDescent="0.25">
      <c r="A361">
        <v>360</v>
      </c>
      <c r="C361" s="5">
        <v>2</v>
      </c>
      <c r="D361" s="4">
        <v>3</v>
      </c>
    </row>
    <row r="362" spans="1:5" x14ac:dyDescent="0.25">
      <c r="A362">
        <v>361</v>
      </c>
      <c r="C362" s="5">
        <v>2</v>
      </c>
      <c r="D362" s="4">
        <v>3</v>
      </c>
    </row>
    <row r="363" spans="1:5" x14ac:dyDescent="0.25">
      <c r="A363">
        <v>362</v>
      </c>
      <c r="C363" s="5">
        <v>2</v>
      </c>
      <c r="D363" s="4">
        <v>3</v>
      </c>
    </row>
    <row r="364" spans="1:5" x14ac:dyDescent="0.25">
      <c r="A364">
        <v>363</v>
      </c>
      <c r="C364" s="5">
        <v>2</v>
      </c>
      <c r="D364" s="4">
        <v>3</v>
      </c>
    </row>
    <row r="365" spans="1:5" x14ac:dyDescent="0.25">
      <c r="A365">
        <v>364</v>
      </c>
      <c r="C365" s="5">
        <v>2</v>
      </c>
      <c r="D365" s="4">
        <v>3</v>
      </c>
    </row>
    <row r="366" spans="1:5" x14ac:dyDescent="0.25">
      <c r="A366">
        <v>365</v>
      </c>
      <c r="D366" s="4">
        <v>3</v>
      </c>
    </row>
    <row r="367" spans="1:5" x14ac:dyDescent="0.25">
      <c r="A367">
        <v>366</v>
      </c>
      <c r="D367" s="4">
        <v>3</v>
      </c>
      <c r="E367" s="3">
        <v>4</v>
      </c>
    </row>
    <row r="368" spans="1:5" x14ac:dyDescent="0.25">
      <c r="A368">
        <v>367</v>
      </c>
      <c r="D368" s="4">
        <v>3</v>
      </c>
      <c r="E368" s="3">
        <v>4</v>
      </c>
    </row>
    <row r="369" spans="1:5" x14ac:dyDescent="0.25">
      <c r="A369">
        <v>368</v>
      </c>
      <c r="E369" s="3">
        <v>4</v>
      </c>
    </row>
    <row r="370" spans="1:5" x14ac:dyDescent="0.25">
      <c r="A370">
        <v>369</v>
      </c>
      <c r="E370" s="3">
        <v>4</v>
      </c>
    </row>
    <row r="371" spans="1:5" x14ac:dyDescent="0.25">
      <c r="A371">
        <v>370</v>
      </c>
      <c r="B371" s="2">
        <v>1</v>
      </c>
      <c r="E371" s="3">
        <v>4</v>
      </c>
    </row>
    <row r="372" spans="1:5" x14ac:dyDescent="0.25">
      <c r="A372">
        <v>371</v>
      </c>
      <c r="B372" s="2">
        <v>1</v>
      </c>
      <c r="E372" s="3">
        <v>4</v>
      </c>
    </row>
    <row r="373" spans="1:5" x14ac:dyDescent="0.25">
      <c r="A373">
        <v>372</v>
      </c>
      <c r="B373" s="2">
        <v>1</v>
      </c>
      <c r="E373" s="3">
        <v>4</v>
      </c>
    </row>
    <row r="374" spans="1:5" x14ac:dyDescent="0.25">
      <c r="A374">
        <v>373</v>
      </c>
      <c r="B374" s="2">
        <v>1</v>
      </c>
      <c r="E374" s="3">
        <v>4</v>
      </c>
    </row>
    <row r="375" spans="1:5" x14ac:dyDescent="0.25">
      <c r="A375">
        <v>374</v>
      </c>
      <c r="B375" s="2">
        <v>1</v>
      </c>
      <c r="E375" s="3">
        <v>4</v>
      </c>
    </row>
    <row r="376" spans="1:5" x14ac:dyDescent="0.25">
      <c r="A376">
        <v>375</v>
      </c>
      <c r="B376" s="2">
        <v>1</v>
      </c>
    </row>
    <row r="377" spans="1:5" x14ac:dyDescent="0.25">
      <c r="A377">
        <v>376</v>
      </c>
      <c r="B377" s="2">
        <v>1</v>
      </c>
    </row>
    <row r="378" spans="1:5" x14ac:dyDescent="0.25">
      <c r="A378">
        <v>377</v>
      </c>
      <c r="B378" s="2">
        <v>1</v>
      </c>
    </row>
    <row r="379" spans="1:5" x14ac:dyDescent="0.25">
      <c r="A379">
        <v>378</v>
      </c>
      <c r="B379" s="2">
        <v>1</v>
      </c>
    </row>
    <row r="380" spans="1:5" x14ac:dyDescent="0.25">
      <c r="A380">
        <v>379</v>
      </c>
      <c r="B380" s="2">
        <v>1</v>
      </c>
      <c r="C380" s="5">
        <v>2</v>
      </c>
    </row>
    <row r="381" spans="1:5" x14ac:dyDescent="0.25">
      <c r="A381">
        <v>380</v>
      </c>
      <c r="C381" s="5">
        <v>2</v>
      </c>
    </row>
    <row r="382" spans="1:5" x14ac:dyDescent="0.25">
      <c r="A382">
        <v>381</v>
      </c>
      <c r="C382" s="5">
        <v>2</v>
      </c>
    </row>
    <row r="383" spans="1:5" x14ac:dyDescent="0.25">
      <c r="A383">
        <v>382</v>
      </c>
      <c r="C383" s="5">
        <v>2</v>
      </c>
    </row>
    <row r="384" spans="1:5" x14ac:dyDescent="0.25">
      <c r="A384">
        <v>383</v>
      </c>
      <c r="C384" s="5">
        <v>2</v>
      </c>
      <c r="D384" s="4">
        <v>3</v>
      </c>
    </row>
    <row r="385" spans="1:5" x14ac:dyDescent="0.25">
      <c r="A385">
        <v>384</v>
      </c>
      <c r="C385" s="5">
        <v>2</v>
      </c>
      <c r="D385" s="4">
        <v>3</v>
      </c>
    </row>
    <row r="386" spans="1:5" x14ac:dyDescent="0.25">
      <c r="A386">
        <v>385</v>
      </c>
      <c r="C386" s="5">
        <v>2</v>
      </c>
      <c r="D386" s="4">
        <v>3</v>
      </c>
    </row>
    <row r="387" spans="1:5" x14ac:dyDescent="0.25">
      <c r="A387">
        <v>386</v>
      </c>
      <c r="C387" s="5">
        <v>2</v>
      </c>
      <c r="D387" s="4">
        <v>3</v>
      </c>
      <c r="E387" s="3">
        <v>4</v>
      </c>
    </row>
    <row r="388" spans="1:5" x14ac:dyDescent="0.25">
      <c r="A388">
        <v>387</v>
      </c>
      <c r="D388" s="4">
        <v>3</v>
      </c>
      <c r="E388" s="3">
        <v>4</v>
      </c>
    </row>
    <row r="389" spans="1:5" x14ac:dyDescent="0.25">
      <c r="A389">
        <v>388</v>
      </c>
      <c r="D389" s="4">
        <v>3</v>
      </c>
      <c r="E389" s="3">
        <v>4</v>
      </c>
    </row>
    <row r="390" spans="1:5" x14ac:dyDescent="0.25">
      <c r="A390">
        <v>389</v>
      </c>
      <c r="D390" s="4">
        <v>3</v>
      </c>
      <c r="E390" s="3">
        <v>4</v>
      </c>
    </row>
    <row r="391" spans="1:5" x14ac:dyDescent="0.25">
      <c r="A391">
        <v>390</v>
      </c>
      <c r="D391" s="4">
        <v>3</v>
      </c>
      <c r="E391" s="3">
        <v>4</v>
      </c>
    </row>
    <row r="392" spans="1:5" x14ac:dyDescent="0.25">
      <c r="A392">
        <v>391</v>
      </c>
      <c r="D392" s="4">
        <v>3</v>
      </c>
      <c r="E392" s="3">
        <v>4</v>
      </c>
    </row>
    <row r="393" spans="1:5" x14ac:dyDescent="0.25">
      <c r="A393">
        <v>392</v>
      </c>
      <c r="E393" s="3">
        <v>4</v>
      </c>
    </row>
    <row r="394" spans="1:5" x14ac:dyDescent="0.25">
      <c r="A394">
        <v>393</v>
      </c>
      <c r="E394" s="3">
        <v>4</v>
      </c>
    </row>
    <row r="395" spans="1:5" x14ac:dyDescent="0.25">
      <c r="A395">
        <v>394</v>
      </c>
      <c r="B395" s="2">
        <v>1</v>
      </c>
      <c r="E395" s="3">
        <v>4</v>
      </c>
    </row>
    <row r="396" spans="1:5" x14ac:dyDescent="0.25">
      <c r="A396">
        <v>395</v>
      </c>
      <c r="B396" s="2">
        <v>1</v>
      </c>
    </row>
    <row r="397" spans="1:5" x14ac:dyDescent="0.25">
      <c r="A397">
        <v>396</v>
      </c>
      <c r="B397" s="2">
        <v>1</v>
      </c>
    </row>
    <row r="398" spans="1:5" x14ac:dyDescent="0.25">
      <c r="A398">
        <v>397</v>
      </c>
      <c r="B398" s="2">
        <v>1</v>
      </c>
    </row>
    <row r="399" spans="1:5" x14ac:dyDescent="0.25">
      <c r="A399">
        <v>398</v>
      </c>
      <c r="B399" s="2">
        <v>1</v>
      </c>
    </row>
    <row r="400" spans="1:5" x14ac:dyDescent="0.25">
      <c r="A400">
        <v>399</v>
      </c>
      <c r="B400" s="2">
        <v>1</v>
      </c>
    </row>
    <row r="401" spans="1:5" x14ac:dyDescent="0.25">
      <c r="A401">
        <v>400</v>
      </c>
      <c r="B401" s="2">
        <v>1</v>
      </c>
    </row>
    <row r="402" spans="1:5" x14ac:dyDescent="0.25">
      <c r="A402">
        <v>401</v>
      </c>
      <c r="B402" s="2">
        <v>1</v>
      </c>
    </row>
    <row r="403" spans="1:5" x14ac:dyDescent="0.25">
      <c r="A403">
        <v>402</v>
      </c>
      <c r="B403" s="2">
        <v>1</v>
      </c>
      <c r="C403" s="5">
        <v>2</v>
      </c>
    </row>
    <row r="404" spans="1:5" x14ac:dyDescent="0.25">
      <c r="A404">
        <v>403</v>
      </c>
      <c r="B404" s="2">
        <v>1</v>
      </c>
      <c r="C404" s="5">
        <v>2</v>
      </c>
    </row>
    <row r="405" spans="1:5" x14ac:dyDescent="0.25">
      <c r="A405">
        <v>404</v>
      </c>
      <c r="C405" s="5">
        <v>2</v>
      </c>
    </row>
    <row r="406" spans="1:5" x14ac:dyDescent="0.25">
      <c r="A406">
        <v>405</v>
      </c>
      <c r="C406" s="5">
        <v>2</v>
      </c>
    </row>
    <row r="407" spans="1:5" x14ac:dyDescent="0.25">
      <c r="A407">
        <v>406</v>
      </c>
      <c r="C407" s="5">
        <v>2</v>
      </c>
      <c r="D407" s="4">
        <v>3</v>
      </c>
    </row>
    <row r="408" spans="1:5" x14ac:dyDescent="0.25">
      <c r="A408">
        <v>407</v>
      </c>
      <c r="C408" s="5">
        <v>2</v>
      </c>
      <c r="D408" s="4">
        <v>3</v>
      </c>
    </row>
    <row r="409" spans="1:5" x14ac:dyDescent="0.25">
      <c r="A409">
        <v>408</v>
      </c>
      <c r="C409" s="5">
        <v>2</v>
      </c>
      <c r="D409" s="4">
        <v>3</v>
      </c>
    </row>
    <row r="410" spans="1:5" x14ac:dyDescent="0.25">
      <c r="A410">
        <v>409</v>
      </c>
      <c r="D410" s="4">
        <v>3</v>
      </c>
      <c r="E410" s="3">
        <v>4</v>
      </c>
    </row>
    <row r="411" spans="1:5" x14ac:dyDescent="0.25">
      <c r="A411">
        <v>410</v>
      </c>
      <c r="D411" s="4">
        <v>3</v>
      </c>
      <c r="E411" s="3">
        <v>4</v>
      </c>
    </row>
    <row r="412" spans="1:5" x14ac:dyDescent="0.25">
      <c r="A412">
        <v>411</v>
      </c>
      <c r="D412" s="4">
        <v>3</v>
      </c>
      <c r="E412" s="3">
        <v>4</v>
      </c>
    </row>
    <row r="413" spans="1:5" x14ac:dyDescent="0.25">
      <c r="A413">
        <v>412</v>
      </c>
      <c r="D413" s="4">
        <v>3</v>
      </c>
      <c r="E413" s="3">
        <v>4</v>
      </c>
    </row>
    <row r="414" spans="1:5" x14ac:dyDescent="0.25">
      <c r="A414">
        <v>413</v>
      </c>
      <c r="D414" s="4">
        <v>3</v>
      </c>
      <c r="E414" s="3">
        <v>4</v>
      </c>
    </row>
    <row r="415" spans="1:5" x14ac:dyDescent="0.25">
      <c r="A415">
        <v>414</v>
      </c>
      <c r="D415" s="4">
        <v>3</v>
      </c>
      <c r="E415" s="3">
        <v>4</v>
      </c>
    </row>
    <row r="416" spans="1:5" x14ac:dyDescent="0.25">
      <c r="A416">
        <v>415</v>
      </c>
      <c r="E416" s="3">
        <v>4</v>
      </c>
    </row>
    <row r="417" spans="1:4" x14ac:dyDescent="0.25">
      <c r="A417">
        <v>416</v>
      </c>
    </row>
    <row r="418" spans="1:4" x14ac:dyDescent="0.25">
      <c r="A418">
        <v>417</v>
      </c>
    </row>
    <row r="419" spans="1:4" x14ac:dyDescent="0.25">
      <c r="A419">
        <v>418</v>
      </c>
    </row>
    <row r="420" spans="1:4" x14ac:dyDescent="0.25">
      <c r="A420">
        <v>419</v>
      </c>
    </row>
    <row r="421" spans="1:4" x14ac:dyDescent="0.25">
      <c r="A421">
        <v>420</v>
      </c>
      <c r="B421" s="2">
        <v>1</v>
      </c>
    </row>
    <row r="422" spans="1:4" x14ac:dyDescent="0.25">
      <c r="A422">
        <v>421</v>
      </c>
      <c r="B422" s="2">
        <v>1</v>
      </c>
    </row>
    <row r="423" spans="1:4" x14ac:dyDescent="0.25">
      <c r="A423">
        <v>422</v>
      </c>
      <c r="B423" s="2">
        <v>1</v>
      </c>
    </row>
    <row r="424" spans="1:4" x14ac:dyDescent="0.25">
      <c r="A424">
        <v>423</v>
      </c>
      <c r="B424" s="2">
        <v>1</v>
      </c>
    </row>
    <row r="425" spans="1:4" x14ac:dyDescent="0.25">
      <c r="A425">
        <v>424</v>
      </c>
      <c r="B425" s="2">
        <v>1</v>
      </c>
    </row>
    <row r="426" spans="1:4" x14ac:dyDescent="0.25">
      <c r="A426">
        <v>425</v>
      </c>
      <c r="B426" s="2">
        <v>1</v>
      </c>
    </row>
    <row r="427" spans="1:4" x14ac:dyDescent="0.25">
      <c r="A427">
        <v>426</v>
      </c>
      <c r="B427" s="2">
        <v>1</v>
      </c>
      <c r="C427" s="5">
        <v>2</v>
      </c>
    </row>
    <row r="428" spans="1:4" x14ac:dyDescent="0.25">
      <c r="A428">
        <v>427</v>
      </c>
      <c r="B428" s="2">
        <v>1</v>
      </c>
      <c r="C428" s="5">
        <v>2</v>
      </c>
    </row>
    <row r="429" spans="1:4" x14ac:dyDescent="0.25">
      <c r="A429">
        <v>428</v>
      </c>
      <c r="C429" s="5">
        <v>2</v>
      </c>
    </row>
    <row r="430" spans="1:4" x14ac:dyDescent="0.25">
      <c r="A430">
        <v>429</v>
      </c>
      <c r="C430" s="5">
        <v>2</v>
      </c>
    </row>
    <row r="431" spans="1:4" x14ac:dyDescent="0.25">
      <c r="A431">
        <v>430</v>
      </c>
      <c r="C431" s="5">
        <v>2</v>
      </c>
      <c r="D431" s="4">
        <v>3</v>
      </c>
    </row>
    <row r="432" spans="1:4" x14ac:dyDescent="0.25">
      <c r="A432">
        <v>431</v>
      </c>
      <c r="C432" s="5">
        <v>2</v>
      </c>
      <c r="D432" s="4">
        <v>3</v>
      </c>
    </row>
    <row r="433" spans="1:5" x14ac:dyDescent="0.25">
      <c r="A433">
        <v>432</v>
      </c>
      <c r="C433" s="5">
        <v>2</v>
      </c>
      <c r="D433" s="4">
        <v>3</v>
      </c>
    </row>
    <row r="434" spans="1:5" x14ac:dyDescent="0.25">
      <c r="A434">
        <v>433</v>
      </c>
      <c r="D434" s="4">
        <v>3</v>
      </c>
      <c r="E434" s="3">
        <v>4</v>
      </c>
    </row>
    <row r="435" spans="1:5" x14ac:dyDescent="0.25">
      <c r="A435">
        <v>434</v>
      </c>
      <c r="D435" s="4">
        <v>3</v>
      </c>
      <c r="E435" s="3">
        <v>4</v>
      </c>
    </row>
    <row r="436" spans="1:5" x14ac:dyDescent="0.25">
      <c r="A436">
        <v>435</v>
      </c>
      <c r="D436" s="4">
        <v>3</v>
      </c>
      <c r="E436" s="3">
        <v>4</v>
      </c>
    </row>
    <row r="437" spans="1:5" x14ac:dyDescent="0.25">
      <c r="A437">
        <v>436</v>
      </c>
      <c r="D437" s="4">
        <v>3</v>
      </c>
      <c r="E437" s="3">
        <v>4</v>
      </c>
    </row>
    <row r="438" spans="1:5" x14ac:dyDescent="0.25">
      <c r="A438">
        <v>437</v>
      </c>
      <c r="E438" s="3">
        <v>4</v>
      </c>
    </row>
    <row r="439" spans="1:5" x14ac:dyDescent="0.25">
      <c r="A439">
        <v>438</v>
      </c>
      <c r="E439" s="3">
        <v>4</v>
      </c>
    </row>
    <row r="440" spans="1:5" x14ac:dyDescent="0.25">
      <c r="A440">
        <v>439</v>
      </c>
      <c r="E440" s="3">
        <v>4</v>
      </c>
    </row>
    <row r="441" spans="1:5" x14ac:dyDescent="0.25">
      <c r="A441">
        <v>440</v>
      </c>
      <c r="B441" s="2">
        <v>1</v>
      </c>
    </row>
    <row r="442" spans="1:5" x14ac:dyDescent="0.25">
      <c r="A442">
        <v>441</v>
      </c>
      <c r="B442" s="2">
        <v>1</v>
      </c>
    </row>
    <row r="443" spans="1:5" x14ac:dyDescent="0.25">
      <c r="A443">
        <v>442</v>
      </c>
      <c r="B443" s="2">
        <v>1</v>
      </c>
    </row>
    <row r="444" spans="1:5" x14ac:dyDescent="0.25">
      <c r="A444">
        <v>443</v>
      </c>
      <c r="B444" s="2">
        <v>1</v>
      </c>
    </row>
    <row r="445" spans="1:5" x14ac:dyDescent="0.25">
      <c r="A445">
        <v>444</v>
      </c>
      <c r="B445" s="2">
        <v>1</v>
      </c>
    </row>
    <row r="446" spans="1:5" x14ac:dyDescent="0.25">
      <c r="A446">
        <v>445</v>
      </c>
      <c r="B446" s="2">
        <v>1</v>
      </c>
    </row>
    <row r="447" spans="1:5" x14ac:dyDescent="0.25">
      <c r="A447">
        <v>446</v>
      </c>
      <c r="B447" s="2">
        <v>1</v>
      </c>
    </row>
    <row r="448" spans="1:5" x14ac:dyDescent="0.25">
      <c r="A448">
        <v>447</v>
      </c>
      <c r="B448" s="2">
        <v>1</v>
      </c>
      <c r="C448" s="5">
        <v>2</v>
      </c>
    </row>
    <row r="449" spans="1:5" x14ac:dyDescent="0.25">
      <c r="A449">
        <v>448</v>
      </c>
      <c r="C449" s="5">
        <v>2</v>
      </c>
    </row>
    <row r="450" spans="1:5" x14ac:dyDescent="0.25">
      <c r="A450">
        <v>449</v>
      </c>
      <c r="C450" s="5">
        <v>2</v>
      </c>
    </row>
    <row r="451" spans="1:5" x14ac:dyDescent="0.25">
      <c r="A451">
        <v>450</v>
      </c>
      <c r="C451" s="5">
        <v>2</v>
      </c>
    </row>
    <row r="452" spans="1:5" x14ac:dyDescent="0.25">
      <c r="A452">
        <v>451</v>
      </c>
      <c r="C452" s="5">
        <v>2</v>
      </c>
    </row>
    <row r="453" spans="1:5" x14ac:dyDescent="0.25">
      <c r="A453">
        <v>452</v>
      </c>
      <c r="C453" s="5">
        <v>2</v>
      </c>
      <c r="D453" s="4">
        <v>3</v>
      </c>
    </row>
    <row r="454" spans="1:5" x14ac:dyDescent="0.25">
      <c r="A454">
        <v>453</v>
      </c>
      <c r="C454" s="5">
        <v>2</v>
      </c>
      <c r="D454" s="4">
        <v>3</v>
      </c>
    </row>
    <row r="455" spans="1:5" x14ac:dyDescent="0.25">
      <c r="A455">
        <v>454</v>
      </c>
      <c r="D455" s="4">
        <v>3</v>
      </c>
      <c r="E455" s="3">
        <v>4</v>
      </c>
    </row>
    <row r="456" spans="1:5" x14ac:dyDescent="0.25">
      <c r="A456">
        <v>455</v>
      </c>
      <c r="D456" s="4">
        <v>3</v>
      </c>
      <c r="E456" s="3">
        <v>4</v>
      </c>
    </row>
    <row r="457" spans="1:5" x14ac:dyDescent="0.25">
      <c r="A457">
        <v>456</v>
      </c>
      <c r="D457" s="4">
        <v>3</v>
      </c>
      <c r="E457" s="3">
        <v>4</v>
      </c>
    </row>
    <row r="458" spans="1:5" x14ac:dyDescent="0.25">
      <c r="A458">
        <v>457</v>
      </c>
      <c r="D458" s="4">
        <v>3</v>
      </c>
      <c r="E458" s="3">
        <v>4</v>
      </c>
    </row>
    <row r="459" spans="1:5" x14ac:dyDescent="0.25">
      <c r="A459">
        <v>458</v>
      </c>
      <c r="D459" s="4">
        <v>3</v>
      </c>
      <c r="E459" s="3">
        <v>4</v>
      </c>
    </row>
    <row r="460" spans="1:5" x14ac:dyDescent="0.25">
      <c r="A460">
        <v>459</v>
      </c>
      <c r="B460" s="2">
        <v>1</v>
      </c>
      <c r="D460" s="4">
        <v>3</v>
      </c>
      <c r="E460" s="3">
        <v>4</v>
      </c>
    </row>
    <row r="461" spans="1:5" x14ac:dyDescent="0.25">
      <c r="A461">
        <v>460</v>
      </c>
      <c r="B461" s="2">
        <v>1</v>
      </c>
      <c r="E461" s="3">
        <v>4</v>
      </c>
    </row>
    <row r="462" spans="1:5" x14ac:dyDescent="0.25">
      <c r="A462">
        <v>461</v>
      </c>
      <c r="B462" s="2">
        <v>1</v>
      </c>
      <c r="E462" s="3">
        <v>4</v>
      </c>
    </row>
    <row r="463" spans="1:5" x14ac:dyDescent="0.25">
      <c r="A463">
        <v>462</v>
      </c>
      <c r="B463" s="2">
        <v>1</v>
      </c>
    </row>
    <row r="464" spans="1:5" x14ac:dyDescent="0.25">
      <c r="A464">
        <v>463</v>
      </c>
      <c r="B464" s="2">
        <v>1</v>
      </c>
    </row>
    <row r="465" spans="1:5" x14ac:dyDescent="0.25">
      <c r="A465">
        <v>464</v>
      </c>
      <c r="B465" s="2">
        <v>1</v>
      </c>
    </row>
    <row r="466" spans="1:5" x14ac:dyDescent="0.25">
      <c r="A466">
        <v>465</v>
      </c>
      <c r="B466" s="2">
        <v>1</v>
      </c>
    </row>
    <row r="467" spans="1:5" x14ac:dyDescent="0.25">
      <c r="A467">
        <v>466</v>
      </c>
      <c r="B467" s="2">
        <v>1</v>
      </c>
    </row>
    <row r="468" spans="1:5" x14ac:dyDescent="0.25">
      <c r="A468">
        <v>467</v>
      </c>
      <c r="B468" s="2">
        <v>1</v>
      </c>
    </row>
    <row r="469" spans="1:5" x14ac:dyDescent="0.25">
      <c r="A469">
        <v>468</v>
      </c>
      <c r="C469" s="5">
        <v>2</v>
      </c>
    </row>
    <row r="470" spans="1:5" x14ac:dyDescent="0.25">
      <c r="A470">
        <v>469</v>
      </c>
      <c r="C470" s="5">
        <v>2</v>
      </c>
    </row>
    <row r="471" spans="1:5" x14ac:dyDescent="0.25">
      <c r="A471">
        <v>470</v>
      </c>
      <c r="C471" s="5">
        <v>2</v>
      </c>
    </row>
    <row r="472" spans="1:5" x14ac:dyDescent="0.25">
      <c r="A472">
        <v>471</v>
      </c>
      <c r="C472" s="5">
        <v>2</v>
      </c>
    </row>
    <row r="473" spans="1:5" x14ac:dyDescent="0.25">
      <c r="A473">
        <v>472</v>
      </c>
      <c r="C473" s="5">
        <v>2</v>
      </c>
    </row>
    <row r="474" spans="1:5" x14ac:dyDescent="0.25">
      <c r="A474">
        <v>473</v>
      </c>
      <c r="C474" s="5">
        <v>2</v>
      </c>
      <c r="D474" s="4">
        <v>3</v>
      </c>
    </row>
    <row r="475" spans="1:5" x14ac:dyDescent="0.25">
      <c r="A475">
        <v>474</v>
      </c>
      <c r="C475" s="5">
        <v>2</v>
      </c>
      <c r="D475" s="4">
        <v>3</v>
      </c>
    </row>
    <row r="476" spans="1:5" x14ac:dyDescent="0.25">
      <c r="A476">
        <v>475</v>
      </c>
      <c r="C476" s="5">
        <v>2</v>
      </c>
      <c r="D476" s="4">
        <v>3</v>
      </c>
    </row>
    <row r="477" spans="1:5" x14ac:dyDescent="0.25">
      <c r="A477">
        <v>476</v>
      </c>
      <c r="D477" s="4">
        <v>3</v>
      </c>
      <c r="E477" s="3">
        <v>4</v>
      </c>
    </row>
    <row r="478" spans="1:5" x14ac:dyDescent="0.25">
      <c r="A478">
        <v>477</v>
      </c>
      <c r="D478" s="4">
        <v>3</v>
      </c>
      <c r="E478" s="3">
        <v>4</v>
      </c>
    </row>
    <row r="479" spans="1:5" x14ac:dyDescent="0.25">
      <c r="A479">
        <v>478</v>
      </c>
      <c r="D479" s="4">
        <v>3</v>
      </c>
      <c r="E479" s="3">
        <v>4</v>
      </c>
    </row>
    <row r="480" spans="1:5" x14ac:dyDescent="0.25">
      <c r="A480">
        <v>479</v>
      </c>
      <c r="D480" s="4">
        <v>3</v>
      </c>
      <c r="E480" s="3">
        <v>4</v>
      </c>
    </row>
    <row r="481" spans="1:5" x14ac:dyDescent="0.25">
      <c r="A481">
        <v>480</v>
      </c>
      <c r="D481" s="4">
        <v>3</v>
      </c>
      <c r="E481" s="3">
        <v>4</v>
      </c>
    </row>
    <row r="482" spans="1:5" x14ac:dyDescent="0.25">
      <c r="A482">
        <v>481</v>
      </c>
      <c r="B482" s="2">
        <v>1</v>
      </c>
      <c r="E482" s="3">
        <v>4</v>
      </c>
    </row>
    <row r="483" spans="1:5" x14ac:dyDescent="0.25">
      <c r="A483">
        <v>482</v>
      </c>
      <c r="B483" s="2">
        <v>1</v>
      </c>
      <c r="E483" s="3">
        <v>4</v>
      </c>
    </row>
    <row r="484" spans="1:5" x14ac:dyDescent="0.25">
      <c r="A484">
        <v>483</v>
      </c>
      <c r="B484" s="2">
        <v>1</v>
      </c>
      <c r="E484" s="3">
        <v>4</v>
      </c>
    </row>
    <row r="485" spans="1:5" x14ac:dyDescent="0.25">
      <c r="A485">
        <v>484</v>
      </c>
      <c r="B485" s="2">
        <v>1</v>
      </c>
      <c r="E485" s="3">
        <v>4</v>
      </c>
    </row>
    <row r="486" spans="1:5" x14ac:dyDescent="0.25">
      <c r="A486">
        <v>485</v>
      </c>
      <c r="B486" s="2">
        <v>1</v>
      </c>
    </row>
    <row r="487" spans="1:5" x14ac:dyDescent="0.25">
      <c r="A487">
        <v>486</v>
      </c>
      <c r="B487" s="2">
        <v>1</v>
      </c>
    </row>
    <row r="488" spans="1:5" x14ac:dyDescent="0.25">
      <c r="A488">
        <v>487</v>
      </c>
      <c r="B488" s="2">
        <v>1</v>
      </c>
    </row>
    <row r="489" spans="1:5" x14ac:dyDescent="0.25">
      <c r="A489">
        <v>488</v>
      </c>
      <c r="B489" s="2">
        <v>1</v>
      </c>
    </row>
    <row r="490" spans="1:5" x14ac:dyDescent="0.25">
      <c r="A490">
        <v>489</v>
      </c>
      <c r="B490" s="2">
        <v>1</v>
      </c>
    </row>
    <row r="491" spans="1:5" x14ac:dyDescent="0.25">
      <c r="A491">
        <v>490</v>
      </c>
      <c r="B491" s="2">
        <v>1</v>
      </c>
      <c r="C491" s="5">
        <v>2</v>
      </c>
    </row>
    <row r="492" spans="1:5" x14ac:dyDescent="0.25">
      <c r="A492">
        <v>491</v>
      </c>
      <c r="C492" s="5">
        <v>2</v>
      </c>
    </row>
    <row r="493" spans="1:5" x14ac:dyDescent="0.25">
      <c r="A493">
        <v>492</v>
      </c>
      <c r="C493" s="5">
        <v>2</v>
      </c>
    </row>
    <row r="494" spans="1:5" x14ac:dyDescent="0.25">
      <c r="A494">
        <v>493</v>
      </c>
      <c r="C494" s="5">
        <v>2</v>
      </c>
    </row>
    <row r="495" spans="1:5" x14ac:dyDescent="0.25">
      <c r="A495">
        <v>494</v>
      </c>
      <c r="C495" s="5">
        <v>2</v>
      </c>
      <c r="D495" s="4">
        <v>3</v>
      </c>
    </row>
    <row r="496" spans="1:5" x14ac:dyDescent="0.25">
      <c r="A496">
        <v>495</v>
      </c>
      <c r="C496" s="5">
        <v>2</v>
      </c>
      <c r="D496" s="4">
        <v>3</v>
      </c>
    </row>
    <row r="497" spans="1:6" x14ac:dyDescent="0.25">
      <c r="A497">
        <v>496</v>
      </c>
      <c r="C497" s="5">
        <v>2</v>
      </c>
      <c r="D497" s="4">
        <v>3</v>
      </c>
    </row>
    <row r="498" spans="1:6" x14ac:dyDescent="0.25">
      <c r="A498">
        <v>497</v>
      </c>
      <c r="C498" s="5">
        <v>2</v>
      </c>
      <c r="D498" s="4">
        <v>3</v>
      </c>
    </row>
    <row r="499" spans="1:6" x14ac:dyDescent="0.25">
      <c r="A499">
        <v>498</v>
      </c>
      <c r="C499" s="5">
        <v>2</v>
      </c>
      <c r="D499" s="4">
        <v>3</v>
      </c>
    </row>
    <row r="500" spans="1:6" x14ac:dyDescent="0.25">
      <c r="A500">
        <v>499</v>
      </c>
      <c r="D500" s="4">
        <v>3</v>
      </c>
      <c r="E500" s="3">
        <v>4</v>
      </c>
    </row>
    <row r="501" spans="1:6" x14ac:dyDescent="0.25">
      <c r="A501">
        <v>500</v>
      </c>
      <c r="D501" s="4">
        <v>3</v>
      </c>
      <c r="E501" s="3">
        <v>4</v>
      </c>
      <c r="F501" t="s">
        <v>22</v>
      </c>
    </row>
    <row r="502" spans="1:6" x14ac:dyDescent="0.25">
      <c r="A502">
        <v>501</v>
      </c>
    </row>
    <row r="503" spans="1:6" x14ac:dyDescent="0.25">
      <c r="A503">
        <v>502</v>
      </c>
      <c r="F503" t="s">
        <v>22</v>
      </c>
    </row>
    <row r="504" spans="1:6" x14ac:dyDescent="0.25">
      <c r="A504">
        <v>503</v>
      </c>
      <c r="C504" s="5">
        <v>2</v>
      </c>
    </row>
    <row r="505" spans="1:6" x14ac:dyDescent="0.25">
      <c r="A505">
        <v>504</v>
      </c>
      <c r="C505" s="5">
        <v>2</v>
      </c>
    </row>
    <row r="506" spans="1:6" x14ac:dyDescent="0.25">
      <c r="A506">
        <v>505</v>
      </c>
      <c r="C506" s="5">
        <v>2</v>
      </c>
      <c r="D506" s="4">
        <v>3</v>
      </c>
    </row>
    <row r="507" spans="1:6" x14ac:dyDescent="0.25">
      <c r="A507">
        <v>506</v>
      </c>
      <c r="C507" s="5">
        <v>2</v>
      </c>
      <c r="D507" s="4">
        <v>3</v>
      </c>
    </row>
    <row r="508" spans="1:6" x14ac:dyDescent="0.25">
      <c r="A508">
        <v>507</v>
      </c>
      <c r="C508" s="5">
        <v>2</v>
      </c>
      <c r="D508" s="4">
        <v>3</v>
      </c>
    </row>
    <row r="509" spans="1:6" x14ac:dyDescent="0.25">
      <c r="A509">
        <v>508</v>
      </c>
      <c r="C509" s="5">
        <v>2</v>
      </c>
      <c r="D509" s="4">
        <v>3</v>
      </c>
    </row>
    <row r="510" spans="1:6" x14ac:dyDescent="0.25">
      <c r="A510">
        <v>509</v>
      </c>
      <c r="C510" s="5">
        <v>2</v>
      </c>
      <c r="D510" s="4">
        <v>3</v>
      </c>
    </row>
    <row r="511" spans="1:6" x14ac:dyDescent="0.25">
      <c r="A511">
        <v>510</v>
      </c>
      <c r="C511" s="5">
        <v>2</v>
      </c>
      <c r="D511" s="4">
        <v>3</v>
      </c>
    </row>
    <row r="512" spans="1:6" x14ac:dyDescent="0.25">
      <c r="A512">
        <v>511</v>
      </c>
      <c r="C512" s="5">
        <v>2</v>
      </c>
      <c r="D512" s="4">
        <v>3</v>
      </c>
    </row>
    <row r="513" spans="1:5" x14ac:dyDescent="0.25">
      <c r="A513">
        <v>512</v>
      </c>
      <c r="C513" s="5">
        <v>2</v>
      </c>
      <c r="D513" s="4">
        <v>3</v>
      </c>
    </row>
    <row r="514" spans="1:5" x14ac:dyDescent="0.25">
      <c r="A514">
        <v>513</v>
      </c>
      <c r="C514" s="5">
        <v>2</v>
      </c>
      <c r="D514" s="4">
        <v>3</v>
      </c>
    </row>
    <row r="515" spans="1:5" x14ac:dyDescent="0.25">
      <c r="A515">
        <v>514</v>
      </c>
      <c r="C515" s="5">
        <v>2</v>
      </c>
      <c r="D515" s="4">
        <v>3</v>
      </c>
    </row>
    <row r="516" spans="1:5" x14ac:dyDescent="0.25">
      <c r="A516">
        <v>515</v>
      </c>
      <c r="C516" s="5">
        <v>2</v>
      </c>
      <c r="D516" s="4">
        <v>3</v>
      </c>
    </row>
    <row r="517" spans="1:5" x14ac:dyDescent="0.25">
      <c r="A517">
        <v>516</v>
      </c>
      <c r="C517" s="5">
        <v>2</v>
      </c>
      <c r="D517" s="4">
        <v>3</v>
      </c>
    </row>
    <row r="518" spans="1:5" x14ac:dyDescent="0.25">
      <c r="A518">
        <v>517</v>
      </c>
      <c r="C518" s="5">
        <v>2</v>
      </c>
      <c r="D518" s="4">
        <v>3</v>
      </c>
    </row>
    <row r="519" spans="1:5" x14ac:dyDescent="0.25">
      <c r="A519">
        <v>518</v>
      </c>
      <c r="C519" s="5">
        <v>2</v>
      </c>
      <c r="D519" s="4">
        <v>3</v>
      </c>
    </row>
    <row r="520" spans="1:5" x14ac:dyDescent="0.25">
      <c r="A520">
        <v>519</v>
      </c>
      <c r="C520" s="5">
        <v>2</v>
      </c>
      <c r="D520" s="4">
        <v>3</v>
      </c>
    </row>
    <row r="521" spans="1:5" x14ac:dyDescent="0.25">
      <c r="A521">
        <v>520</v>
      </c>
      <c r="C521" s="5">
        <v>2</v>
      </c>
      <c r="D521" s="4">
        <v>3</v>
      </c>
    </row>
    <row r="522" spans="1:5" x14ac:dyDescent="0.25">
      <c r="A522">
        <v>521</v>
      </c>
      <c r="C522" s="5">
        <v>2</v>
      </c>
      <c r="D522" s="4">
        <v>3</v>
      </c>
    </row>
    <row r="523" spans="1:5" x14ac:dyDescent="0.25">
      <c r="A523">
        <v>522</v>
      </c>
      <c r="B523" s="2">
        <v>1</v>
      </c>
      <c r="D523" s="4">
        <v>3</v>
      </c>
    </row>
    <row r="524" spans="1:5" x14ac:dyDescent="0.25">
      <c r="A524">
        <v>523</v>
      </c>
      <c r="B524" s="2">
        <v>1</v>
      </c>
      <c r="E524" s="3">
        <v>4</v>
      </c>
    </row>
    <row r="525" spans="1:5" x14ac:dyDescent="0.25">
      <c r="A525">
        <v>524</v>
      </c>
      <c r="B525" s="2">
        <v>1</v>
      </c>
      <c r="E525" s="3">
        <v>4</v>
      </c>
    </row>
    <row r="526" spans="1:5" x14ac:dyDescent="0.25">
      <c r="A526">
        <v>525</v>
      </c>
      <c r="B526" s="2">
        <v>1</v>
      </c>
      <c r="E526" s="3">
        <v>4</v>
      </c>
    </row>
    <row r="527" spans="1:5" x14ac:dyDescent="0.25">
      <c r="A527">
        <v>526</v>
      </c>
      <c r="B527" s="2">
        <v>1</v>
      </c>
      <c r="E527" s="3">
        <v>4</v>
      </c>
    </row>
    <row r="528" spans="1:5" x14ac:dyDescent="0.25">
      <c r="A528">
        <v>527</v>
      </c>
      <c r="B528" s="2">
        <v>1</v>
      </c>
      <c r="E528" s="3">
        <v>4</v>
      </c>
    </row>
    <row r="529" spans="1:5" x14ac:dyDescent="0.25">
      <c r="A529">
        <v>528</v>
      </c>
      <c r="B529" s="2">
        <v>1</v>
      </c>
      <c r="E529" s="3">
        <v>4</v>
      </c>
    </row>
    <row r="530" spans="1:5" x14ac:dyDescent="0.25">
      <c r="A530">
        <v>529</v>
      </c>
      <c r="B530" s="2">
        <v>1</v>
      </c>
      <c r="E530" s="3">
        <v>4</v>
      </c>
    </row>
    <row r="531" spans="1:5" x14ac:dyDescent="0.25">
      <c r="A531">
        <v>530</v>
      </c>
      <c r="B531" s="2">
        <v>1</v>
      </c>
      <c r="E531" s="3">
        <v>4</v>
      </c>
    </row>
    <row r="532" spans="1:5" x14ac:dyDescent="0.25">
      <c r="A532">
        <v>531</v>
      </c>
      <c r="B532" s="2">
        <v>1</v>
      </c>
      <c r="E532" s="3">
        <v>4</v>
      </c>
    </row>
    <row r="533" spans="1:5" x14ac:dyDescent="0.25">
      <c r="A533">
        <v>532</v>
      </c>
      <c r="B533" s="2">
        <v>1</v>
      </c>
      <c r="E533" s="3">
        <v>4</v>
      </c>
    </row>
    <row r="534" spans="1:5" x14ac:dyDescent="0.25">
      <c r="A534">
        <v>533</v>
      </c>
      <c r="B534" s="2">
        <v>1</v>
      </c>
      <c r="E534" s="3">
        <v>4</v>
      </c>
    </row>
    <row r="535" spans="1:5" x14ac:dyDescent="0.25">
      <c r="A535">
        <v>534</v>
      </c>
      <c r="B535" s="2">
        <v>1</v>
      </c>
      <c r="E535" s="3">
        <v>4</v>
      </c>
    </row>
    <row r="536" spans="1:5" x14ac:dyDescent="0.25">
      <c r="A536">
        <v>535</v>
      </c>
      <c r="B536" s="2">
        <v>1</v>
      </c>
      <c r="E536" s="3">
        <v>4</v>
      </c>
    </row>
    <row r="537" spans="1:5" x14ac:dyDescent="0.25">
      <c r="A537">
        <v>536</v>
      </c>
      <c r="E537" s="3">
        <v>4</v>
      </c>
    </row>
    <row r="538" spans="1:5" x14ac:dyDescent="0.25">
      <c r="A538">
        <v>537</v>
      </c>
      <c r="C538" s="5">
        <v>2</v>
      </c>
      <c r="E538" s="3">
        <v>4</v>
      </c>
    </row>
    <row r="539" spans="1:5" x14ac:dyDescent="0.25">
      <c r="A539">
        <v>538</v>
      </c>
      <c r="C539" s="5">
        <v>2</v>
      </c>
    </row>
    <row r="540" spans="1:5" x14ac:dyDescent="0.25">
      <c r="A540">
        <v>539</v>
      </c>
      <c r="C540" s="5">
        <v>2</v>
      </c>
      <c r="D540" s="4">
        <v>3</v>
      </c>
    </row>
    <row r="541" spans="1:5" x14ac:dyDescent="0.25">
      <c r="A541">
        <v>540</v>
      </c>
      <c r="C541" s="5">
        <v>2</v>
      </c>
      <c r="D541" s="4">
        <v>3</v>
      </c>
    </row>
    <row r="542" spans="1:5" x14ac:dyDescent="0.25">
      <c r="A542">
        <v>541</v>
      </c>
      <c r="C542" s="5">
        <v>2</v>
      </c>
      <c r="D542" s="4">
        <v>3</v>
      </c>
    </row>
    <row r="543" spans="1:5" x14ac:dyDescent="0.25">
      <c r="A543">
        <v>542</v>
      </c>
      <c r="C543" s="5">
        <v>2</v>
      </c>
      <c r="D543" s="4">
        <v>3</v>
      </c>
    </row>
    <row r="544" spans="1:5" x14ac:dyDescent="0.25">
      <c r="A544">
        <v>543</v>
      </c>
      <c r="C544" s="5">
        <v>2</v>
      </c>
      <c r="D544" s="4">
        <v>3</v>
      </c>
    </row>
    <row r="545" spans="1:5" x14ac:dyDescent="0.25">
      <c r="A545">
        <v>544</v>
      </c>
      <c r="C545" s="5">
        <v>2</v>
      </c>
      <c r="D545" s="4">
        <v>3</v>
      </c>
    </row>
    <row r="546" spans="1:5" x14ac:dyDescent="0.25">
      <c r="A546">
        <v>545</v>
      </c>
      <c r="C546" s="5">
        <v>2</v>
      </c>
      <c r="D546" s="4">
        <v>3</v>
      </c>
    </row>
    <row r="547" spans="1:5" x14ac:dyDescent="0.25">
      <c r="A547">
        <v>546</v>
      </c>
      <c r="C547" s="5">
        <v>2</v>
      </c>
      <c r="D547" s="4">
        <v>3</v>
      </c>
    </row>
    <row r="548" spans="1:5" x14ac:dyDescent="0.25">
      <c r="A548">
        <v>547</v>
      </c>
      <c r="C548" s="5">
        <v>2</v>
      </c>
      <c r="D548" s="4">
        <v>3</v>
      </c>
    </row>
    <row r="549" spans="1:5" x14ac:dyDescent="0.25">
      <c r="A549">
        <v>548</v>
      </c>
      <c r="C549" s="5">
        <v>2</v>
      </c>
      <c r="D549" s="4">
        <v>3</v>
      </c>
    </row>
    <row r="550" spans="1:5" x14ac:dyDescent="0.25">
      <c r="A550">
        <v>549</v>
      </c>
      <c r="C550" s="5">
        <v>2</v>
      </c>
      <c r="D550" s="4">
        <v>3</v>
      </c>
    </row>
    <row r="551" spans="1:5" x14ac:dyDescent="0.25">
      <c r="A551">
        <v>550</v>
      </c>
      <c r="C551" s="5">
        <v>2</v>
      </c>
      <c r="D551" s="4">
        <v>3</v>
      </c>
    </row>
    <row r="552" spans="1:5" x14ac:dyDescent="0.25">
      <c r="A552">
        <v>551</v>
      </c>
      <c r="B552" s="2">
        <v>1</v>
      </c>
    </row>
    <row r="553" spans="1:5" x14ac:dyDescent="0.25">
      <c r="A553">
        <v>552</v>
      </c>
      <c r="B553" s="2">
        <v>1</v>
      </c>
      <c r="E553" s="3">
        <v>4</v>
      </c>
    </row>
    <row r="554" spans="1:5" x14ac:dyDescent="0.25">
      <c r="A554">
        <v>553</v>
      </c>
      <c r="B554" s="2">
        <v>1</v>
      </c>
      <c r="E554" s="3">
        <v>4</v>
      </c>
    </row>
    <row r="555" spans="1:5" x14ac:dyDescent="0.25">
      <c r="A555">
        <v>554</v>
      </c>
      <c r="B555" s="2">
        <v>1</v>
      </c>
      <c r="E555" s="3">
        <v>4</v>
      </c>
    </row>
    <row r="556" spans="1:5" x14ac:dyDescent="0.25">
      <c r="A556">
        <v>555</v>
      </c>
      <c r="B556" s="2">
        <v>1</v>
      </c>
      <c r="E556" s="3">
        <v>4</v>
      </c>
    </row>
    <row r="557" spans="1:5" x14ac:dyDescent="0.25">
      <c r="A557">
        <v>556</v>
      </c>
      <c r="B557" s="2">
        <v>1</v>
      </c>
      <c r="E557" s="3">
        <v>4</v>
      </c>
    </row>
    <row r="558" spans="1:5" x14ac:dyDescent="0.25">
      <c r="A558">
        <v>557</v>
      </c>
      <c r="B558" s="2">
        <v>1</v>
      </c>
      <c r="E558" s="3">
        <v>4</v>
      </c>
    </row>
    <row r="559" spans="1:5" x14ac:dyDescent="0.25">
      <c r="A559">
        <v>558</v>
      </c>
      <c r="B559" s="2">
        <v>1</v>
      </c>
      <c r="E559" s="3">
        <v>4</v>
      </c>
    </row>
    <row r="560" spans="1:5" x14ac:dyDescent="0.25">
      <c r="A560">
        <v>559</v>
      </c>
      <c r="B560" s="2">
        <v>1</v>
      </c>
      <c r="E560" s="3">
        <v>4</v>
      </c>
    </row>
    <row r="561" spans="1:5" x14ac:dyDescent="0.25">
      <c r="A561">
        <v>560</v>
      </c>
      <c r="B561" s="2">
        <v>1</v>
      </c>
      <c r="E561" s="3">
        <v>4</v>
      </c>
    </row>
    <row r="562" spans="1:5" x14ac:dyDescent="0.25">
      <c r="A562">
        <v>561</v>
      </c>
      <c r="B562" s="2">
        <v>1</v>
      </c>
      <c r="E562" s="3">
        <v>4</v>
      </c>
    </row>
    <row r="563" spans="1:5" x14ac:dyDescent="0.25">
      <c r="A563">
        <v>562</v>
      </c>
      <c r="B563" s="2">
        <v>1</v>
      </c>
      <c r="E563" s="3">
        <v>4</v>
      </c>
    </row>
    <row r="564" spans="1:5" x14ac:dyDescent="0.25">
      <c r="A564">
        <v>563</v>
      </c>
      <c r="B564" s="2">
        <v>1</v>
      </c>
      <c r="E564" s="3">
        <v>4</v>
      </c>
    </row>
    <row r="565" spans="1:5" x14ac:dyDescent="0.25">
      <c r="A565">
        <v>564</v>
      </c>
      <c r="E565" s="3">
        <v>4</v>
      </c>
    </row>
    <row r="566" spans="1:5" x14ac:dyDescent="0.25">
      <c r="A566">
        <v>565</v>
      </c>
      <c r="E566" s="3">
        <v>4</v>
      </c>
    </row>
    <row r="567" spans="1:5" x14ac:dyDescent="0.25">
      <c r="A567">
        <v>566</v>
      </c>
      <c r="C567" s="5">
        <v>2</v>
      </c>
      <c r="D567" s="4">
        <v>3</v>
      </c>
    </row>
    <row r="568" spans="1:5" x14ac:dyDescent="0.25">
      <c r="A568">
        <v>567</v>
      </c>
      <c r="C568" s="5">
        <v>2</v>
      </c>
      <c r="D568" s="4">
        <v>3</v>
      </c>
    </row>
    <row r="569" spans="1:5" x14ac:dyDescent="0.25">
      <c r="A569">
        <v>568</v>
      </c>
      <c r="C569" s="5">
        <v>2</v>
      </c>
      <c r="D569" s="4">
        <v>3</v>
      </c>
    </row>
    <row r="570" spans="1:5" x14ac:dyDescent="0.25">
      <c r="A570">
        <v>569</v>
      </c>
      <c r="C570" s="5">
        <v>2</v>
      </c>
      <c r="D570" s="4">
        <v>3</v>
      </c>
    </row>
    <row r="571" spans="1:5" x14ac:dyDescent="0.25">
      <c r="A571">
        <v>570</v>
      </c>
      <c r="C571" s="5">
        <v>2</v>
      </c>
      <c r="D571" s="4">
        <v>3</v>
      </c>
    </row>
    <row r="572" spans="1:5" x14ac:dyDescent="0.25">
      <c r="A572">
        <v>571</v>
      </c>
      <c r="C572" s="5">
        <v>2</v>
      </c>
      <c r="D572" s="4">
        <v>3</v>
      </c>
    </row>
    <row r="573" spans="1:5" x14ac:dyDescent="0.25">
      <c r="A573">
        <v>572</v>
      </c>
      <c r="C573" s="5">
        <v>2</v>
      </c>
      <c r="D573" s="4">
        <v>3</v>
      </c>
    </row>
    <row r="574" spans="1:5" x14ac:dyDescent="0.25">
      <c r="A574">
        <v>573</v>
      </c>
      <c r="C574" s="5">
        <v>2</v>
      </c>
      <c r="D574" s="4">
        <v>3</v>
      </c>
    </row>
    <row r="575" spans="1:5" x14ac:dyDescent="0.25">
      <c r="A575">
        <v>574</v>
      </c>
      <c r="C575" s="5">
        <v>2</v>
      </c>
      <c r="D575" s="4">
        <v>3</v>
      </c>
    </row>
    <row r="576" spans="1:5" x14ac:dyDescent="0.25">
      <c r="A576">
        <v>575</v>
      </c>
      <c r="C576" s="5">
        <v>2</v>
      </c>
      <c r="D576" s="4">
        <v>3</v>
      </c>
    </row>
    <row r="577" spans="1:5" x14ac:dyDescent="0.25">
      <c r="A577">
        <v>576</v>
      </c>
      <c r="C577" s="5">
        <v>2</v>
      </c>
      <c r="D577" s="4">
        <v>3</v>
      </c>
    </row>
    <row r="578" spans="1:5" x14ac:dyDescent="0.25">
      <c r="A578">
        <v>577</v>
      </c>
      <c r="C578" s="5">
        <v>2</v>
      </c>
      <c r="D578" s="4">
        <v>3</v>
      </c>
    </row>
    <row r="579" spans="1:5" x14ac:dyDescent="0.25">
      <c r="A579">
        <v>578</v>
      </c>
      <c r="C579" s="5">
        <v>2</v>
      </c>
    </row>
    <row r="580" spans="1:5" x14ac:dyDescent="0.25">
      <c r="A580">
        <v>579</v>
      </c>
      <c r="B580" s="2">
        <v>1</v>
      </c>
    </row>
    <row r="581" spans="1:5" x14ac:dyDescent="0.25">
      <c r="A581">
        <v>580</v>
      </c>
      <c r="B581" s="2">
        <v>1</v>
      </c>
      <c r="E581" s="3">
        <v>4</v>
      </c>
    </row>
    <row r="582" spans="1:5" x14ac:dyDescent="0.25">
      <c r="A582">
        <v>581</v>
      </c>
      <c r="B582" s="2">
        <v>1</v>
      </c>
      <c r="E582" s="3">
        <v>4</v>
      </c>
    </row>
    <row r="583" spans="1:5" x14ac:dyDescent="0.25">
      <c r="A583">
        <v>582</v>
      </c>
      <c r="B583" s="2">
        <v>1</v>
      </c>
      <c r="E583" s="3">
        <v>4</v>
      </c>
    </row>
    <row r="584" spans="1:5" x14ac:dyDescent="0.25">
      <c r="A584">
        <v>583</v>
      </c>
      <c r="B584" s="2">
        <v>1</v>
      </c>
      <c r="E584" s="3">
        <v>4</v>
      </c>
    </row>
    <row r="585" spans="1:5" x14ac:dyDescent="0.25">
      <c r="A585">
        <v>584</v>
      </c>
      <c r="B585" s="2">
        <v>1</v>
      </c>
      <c r="E585" s="3">
        <v>4</v>
      </c>
    </row>
    <row r="586" spans="1:5" x14ac:dyDescent="0.25">
      <c r="A586">
        <v>585</v>
      </c>
      <c r="B586" s="2">
        <v>1</v>
      </c>
      <c r="E586" s="3">
        <v>4</v>
      </c>
    </row>
    <row r="587" spans="1:5" x14ac:dyDescent="0.25">
      <c r="A587">
        <v>586</v>
      </c>
      <c r="B587" s="2">
        <v>1</v>
      </c>
      <c r="E587" s="3">
        <v>4</v>
      </c>
    </row>
    <row r="588" spans="1:5" x14ac:dyDescent="0.25">
      <c r="A588">
        <v>587</v>
      </c>
      <c r="B588" s="2">
        <v>1</v>
      </c>
      <c r="E588" s="3">
        <v>4</v>
      </c>
    </row>
    <row r="589" spans="1:5" x14ac:dyDescent="0.25">
      <c r="A589">
        <v>588</v>
      </c>
      <c r="B589" s="2">
        <v>1</v>
      </c>
      <c r="E589" s="3">
        <v>4</v>
      </c>
    </row>
    <row r="590" spans="1:5" x14ac:dyDescent="0.25">
      <c r="A590">
        <v>589</v>
      </c>
      <c r="E590" s="3">
        <v>4</v>
      </c>
    </row>
    <row r="591" spans="1:5" x14ac:dyDescent="0.25">
      <c r="A591">
        <v>590</v>
      </c>
      <c r="E591" s="3">
        <v>4</v>
      </c>
    </row>
    <row r="592" spans="1:5" x14ac:dyDescent="0.25">
      <c r="A592">
        <v>591</v>
      </c>
      <c r="E592" s="3">
        <v>4</v>
      </c>
    </row>
    <row r="593" spans="1:5" x14ac:dyDescent="0.25">
      <c r="A593">
        <v>592</v>
      </c>
      <c r="C593" s="5">
        <v>2</v>
      </c>
    </row>
    <row r="594" spans="1:5" x14ac:dyDescent="0.25">
      <c r="A594">
        <v>593</v>
      </c>
      <c r="C594" s="5">
        <v>2</v>
      </c>
    </row>
    <row r="595" spans="1:5" x14ac:dyDescent="0.25">
      <c r="A595">
        <v>594</v>
      </c>
      <c r="C595" s="5">
        <v>2</v>
      </c>
      <c r="D595" s="4">
        <v>3</v>
      </c>
    </row>
    <row r="596" spans="1:5" x14ac:dyDescent="0.25">
      <c r="A596">
        <v>595</v>
      </c>
      <c r="C596" s="5">
        <v>2</v>
      </c>
      <c r="D596" s="4">
        <v>3</v>
      </c>
    </row>
    <row r="597" spans="1:5" x14ac:dyDescent="0.25">
      <c r="A597">
        <v>596</v>
      </c>
      <c r="C597" s="5">
        <v>2</v>
      </c>
      <c r="D597" s="4">
        <v>3</v>
      </c>
    </row>
    <row r="598" spans="1:5" x14ac:dyDescent="0.25">
      <c r="A598">
        <v>597</v>
      </c>
      <c r="C598" s="5">
        <v>2</v>
      </c>
      <c r="D598" s="4">
        <v>3</v>
      </c>
    </row>
    <row r="599" spans="1:5" x14ac:dyDescent="0.25">
      <c r="A599">
        <v>598</v>
      </c>
      <c r="C599" s="5">
        <v>2</v>
      </c>
      <c r="D599" s="4">
        <v>3</v>
      </c>
    </row>
    <row r="600" spans="1:5" x14ac:dyDescent="0.25">
      <c r="A600">
        <v>599</v>
      </c>
      <c r="C600" s="5">
        <v>2</v>
      </c>
      <c r="D600" s="4">
        <v>3</v>
      </c>
    </row>
    <row r="601" spans="1:5" x14ac:dyDescent="0.25">
      <c r="A601">
        <v>600</v>
      </c>
      <c r="C601" s="5">
        <v>2</v>
      </c>
      <c r="D601" s="4">
        <v>3</v>
      </c>
    </row>
    <row r="602" spans="1:5" x14ac:dyDescent="0.25">
      <c r="A602">
        <v>601</v>
      </c>
      <c r="C602" s="5">
        <v>2</v>
      </c>
      <c r="D602" s="4">
        <v>3</v>
      </c>
    </row>
    <row r="603" spans="1:5" x14ac:dyDescent="0.25">
      <c r="A603">
        <v>602</v>
      </c>
      <c r="C603" s="5">
        <v>2</v>
      </c>
      <c r="D603" s="4">
        <v>3</v>
      </c>
    </row>
    <row r="604" spans="1:5" x14ac:dyDescent="0.25">
      <c r="A604">
        <v>603</v>
      </c>
    </row>
    <row r="605" spans="1:5" x14ac:dyDescent="0.25">
      <c r="A605">
        <v>604</v>
      </c>
      <c r="B605" s="2">
        <v>1</v>
      </c>
    </row>
    <row r="606" spans="1:5" x14ac:dyDescent="0.25">
      <c r="A606">
        <v>605</v>
      </c>
      <c r="B606" s="2">
        <v>1</v>
      </c>
    </row>
    <row r="607" spans="1:5" x14ac:dyDescent="0.25">
      <c r="A607">
        <v>606</v>
      </c>
      <c r="B607" s="2">
        <v>1</v>
      </c>
    </row>
    <row r="608" spans="1:5" x14ac:dyDescent="0.25">
      <c r="A608">
        <v>607</v>
      </c>
      <c r="B608" s="2">
        <v>1</v>
      </c>
      <c r="E608" s="3">
        <v>4</v>
      </c>
    </row>
    <row r="609" spans="1:5" x14ac:dyDescent="0.25">
      <c r="A609">
        <v>608</v>
      </c>
      <c r="B609" s="2">
        <v>1</v>
      </c>
      <c r="E609" s="3">
        <v>4</v>
      </c>
    </row>
    <row r="610" spans="1:5" x14ac:dyDescent="0.25">
      <c r="A610">
        <v>609</v>
      </c>
      <c r="B610" s="2">
        <v>1</v>
      </c>
      <c r="E610" s="3">
        <v>4</v>
      </c>
    </row>
    <row r="611" spans="1:5" x14ac:dyDescent="0.25">
      <c r="A611">
        <v>610</v>
      </c>
      <c r="B611" s="2">
        <v>1</v>
      </c>
      <c r="E611" s="3">
        <v>4</v>
      </c>
    </row>
    <row r="612" spans="1:5" x14ac:dyDescent="0.25">
      <c r="A612">
        <v>611</v>
      </c>
      <c r="B612" s="2">
        <v>1</v>
      </c>
      <c r="E612" s="3">
        <v>4</v>
      </c>
    </row>
    <row r="613" spans="1:5" x14ac:dyDescent="0.25">
      <c r="A613">
        <v>612</v>
      </c>
      <c r="B613" s="2">
        <v>1</v>
      </c>
      <c r="E613" s="3">
        <v>4</v>
      </c>
    </row>
    <row r="614" spans="1:5" x14ac:dyDescent="0.25">
      <c r="A614">
        <v>613</v>
      </c>
      <c r="B614" s="2">
        <v>1</v>
      </c>
      <c r="E614" s="3">
        <v>4</v>
      </c>
    </row>
    <row r="615" spans="1:5" x14ac:dyDescent="0.25">
      <c r="A615">
        <v>614</v>
      </c>
      <c r="E615" s="3">
        <v>4</v>
      </c>
    </row>
    <row r="616" spans="1:5" x14ac:dyDescent="0.25">
      <c r="A616">
        <v>615</v>
      </c>
      <c r="D616" s="4">
        <v>3</v>
      </c>
      <c r="E616" s="3">
        <v>4</v>
      </c>
    </row>
    <row r="617" spans="1:5" x14ac:dyDescent="0.25">
      <c r="A617">
        <v>616</v>
      </c>
      <c r="D617" s="4">
        <v>3</v>
      </c>
      <c r="E617" s="3">
        <v>4</v>
      </c>
    </row>
    <row r="618" spans="1:5" x14ac:dyDescent="0.25">
      <c r="A618">
        <v>617</v>
      </c>
      <c r="D618" s="4">
        <v>3</v>
      </c>
    </row>
    <row r="619" spans="1:5" x14ac:dyDescent="0.25">
      <c r="A619">
        <v>618</v>
      </c>
      <c r="C619" s="5">
        <v>2</v>
      </c>
      <c r="D619" s="4">
        <v>3</v>
      </c>
    </row>
    <row r="620" spans="1:5" x14ac:dyDescent="0.25">
      <c r="A620">
        <v>619</v>
      </c>
      <c r="C620" s="5">
        <v>2</v>
      </c>
      <c r="D620" s="4">
        <v>3</v>
      </c>
    </row>
    <row r="621" spans="1:5" x14ac:dyDescent="0.25">
      <c r="A621">
        <v>620</v>
      </c>
      <c r="C621" s="5">
        <v>2</v>
      </c>
      <c r="D621" s="4">
        <v>3</v>
      </c>
    </row>
    <row r="622" spans="1:5" x14ac:dyDescent="0.25">
      <c r="A622">
        <v>621</v>
      </c>
      <c r="C622" s="5">
        <v>2</v>
      </c>
      <c r="D622" s="4">
        <v>3</v>
      </c>
    </row>
    <row r="623" spans="1:5" x14ac:dyDescent="0.25">
      <c r="A623">
        <v>622</v>
      </c>
      <c r="C623" s="5">
        <v>2</v>
      </c>
      <c r="D623" s="4">
        <v>3</v>
      </c>
    </row>
    <row r="624" spans="1:5" x14ac:dyDescent="0.25">
      <c r="A624">
        <v>623</v>
      </c>
      <c r="C624" s="5">
        <v>2</v>
      </c>
      <c r="D624" s="4">
        <v>3</v>
      </c>
    </row>
    <row r="625" spans="1:5" x14ac:dyDescent="0.25">
      <c r="A625">
        <v>624</v>
      </c>
      <c r="C625" s="5">
        <v>2</v>
      </c>
    </row>
    <row r="626" spans="1:5" x14ac:dyDescent="0.25">
      <c r="A626">
        <v>625</v>
      </c>
      <c r="C626" s="5">
        <v>2</v>
      </c>
    </row>
    <row r="627" spans="1:5" x14ac:dyDescent="0.25">
      <c r="A627">
        <v>626</v>
      </c>
      <c r="B627" s="2">
        <v>1</v>
      </c>
      <c r="C627" s="5">
        <v>2</v>
      </c>
    </row>
    <row r="628" spans="1:5" x14ac:dyDescent="0.25">
      <c r="A628">
        <v>627</v>
      </c>
      <c r="B628" s="2">
        <v>1</v>
      </c>
      <c r="C628" s="5">
        <v>2</v>
      </c>
    </row>
    <row r="629" spans="1:5" x14ac:dyDescent="0.25">
      <c r="A629">
        <v>628</v>
      </c>
      <c r="B629" s="2">
        <v>1</v>
      </c>
    </row>
    <row r="630" spans="1:5" x14ac:dyDescent="0.25">
      <c r="A630">
        <v>629</v>
      </c>
      <c r="B630" s="2">
        <v>1</v>
      </c>
    </row>
    <row r="631" spans="1:5" x14ac:dyDescent="0.25">
      <c r="A631">
        <v>630</v>
      </c>
      <c r="B631" s="2">
        <v>1</v>
      </c>
    </row>
    <row r="632" spans="1:5" x14ac:dyDescent="0.25">
      <c r="A632">
        <v>631</v>
      </c>
      <c r="B632" s="2">
        <v>1</v>
      </c>
    </row>
    <row r="633" spans="1:5" x14ac:dyDescent="0.25">
      <c r="A633">
        <v>632</v>
      </c>
      <c r="B633" s="2">
        <v>1</v>
      </c>
    </row>
    <row r="634" spans="1:5" x14ac:dyDescent="0.25">
      <c r="A634">
        <v>633</v>
      </c>
      <c r="B634" s="2">
        <v>1</v>
      </c>
      <c r="E634" s="3">
        <v>4</v>
      </c>
    </row>
    <row r="635" spans="1:5" x14ac:dyDescent="0.25">
      <c r="A635">
        <v>634</v>
      </c>
      <c r="B635" s="2">
        <v>1</v>
      </c>
      <c r="E635" s="3">
        <v>4</v>
      </c>
    </row>
    <row r="636" spans="1:5" x14ac:dyDescent="0.25">
      <c r="A636">
        <v>635</v>
      </c>
      <c r="D636" s="4">
        <v>3</v>
      </c>
      <c r="E636" s="3">
        <v>4</v>
      </c>
    </row>
    <row r="637" spans="1:5" x14ac:dyDescent="0.25">
      <c r="A637">
        <v>636</v>
      </c>
      <c r="D637" s="4">
        <v>3</v>
      </c>
      <c r="E637" s="3">
        <v>4</v>
      </c>
    </row>
    <row r="638" spans="1:5" x14ac:dyDescent="0.25">
      <c r="A638">
        <v>637</v>
      </c>
      <c r="D638" s="4">
        <v>3</v>
      </c>
      <c r="E638" s="3">
        <v>4</v>
      </c>
    </row>
    <row r="639" spans="1:5" x14ac:dyDescent="0.25">
      <c r="A639">
        <v>638</v>
      </c>
      <c r="D639" s="4">
        <v>3</v>
      </c>
      <c r="E639" s="3">
        <v>4</v>
      </c>
    </row>
    <row r="640" spans="1:5" x14ac:dyDescent="0.25">
      <c r="A640">
        <v>639</v>
      </c>
      <c r="D640" s="4">
        <v>3</v>
      </c>
      <c r="E640" s="3">
        <v>4</v>
      </c>
    </row>
    <row r="641" spans="1:5" x14ac:dyDescent="0.25">
      <c r="A641">
        <v>640</v>
      </c>
      <c r="D641" s="4">
        <v>3</v>
      </c>
      <c r="E641" s="3">
        <v>4</v>
      </c>
    </row>
    <row r="642" spans="1:5" x14ac:dyDescent="0.25">
      <c r="A642">
        <v>641</v>
      </c>
      <c r="C642" s="5">
        <v>2</v>
      </c>
      <c r="D642" s="4">
        <v>3</v>
      </c>
      <c r="E642" s="3">
        <v>4</v>
      </c>
    </row>
    <row r="643" spans="1:5" x14ac:dyDescent="0.25">
      <c r="A643">
        <v>642</v>
      </c>
      <c r="C643" s="5">
        <v>2</v>
      </c>
      <c r="D643" s="4">
        <v>3</v>
      </c>
    </row>
    <row r="644" spans="1:5" x14ac:dyDescent="0.25">
      <c r="A644">
        <v>643</v>
      </c>
      <c r="C644" s="5">
        <v>2</v>
      </c>
      <c r="D644" s="4">
        <v>3</v>
      </c>
    </row>
    <row r="645" spans="1:5" x14ac:dyDescent="0.25">
      <c r="A645">
        <v>644</v>
      </c>
      <c r="C645" s="5">
        <v>2</v>
      </c>
    </row>
    <row r="646" spans="1:5" x14ac:dyDescent="0.25">
      <c r="A646">
        <v>645</v>
      </c>
      <c r="C646" s="5">
        <v>2</v>
      </c>
    </row>
    <row r="647" spans="1:5" x14ac:dyDescent="0.25">
      <c r="A647">
        <v>646</v>
      </c>
      <c r="C647" s="5">
        <v>2</v>
      </c>
    </row>
    <row r="648" spans="1:5" x14ac:dyDescent="0.25">
      <c r="A648">
        <v>647</v>
      </c>
      <c r="C648" s="5">
        <v>2</v>
      </c>
    </row>
    <row r="649" spans="1:5" x14ac:dyDescent="0.25">
      <c r="A649">
        <v>648</v>
      </c>
      <c r="B649" s="2">
        <v>1</v>
      </c>
      <c r="C649" s="5">
        <v>2</v>
      </c>
    </row>
    <row r="650" spans="1:5" x14ac:dyDescent="0.25">
      <c r="A650">
        <v>649</v>
      </c>
      <c r="B650" s="2">
        <v>1</v>
      </c>
      <c r="C650" s="5">
        <v>2</v>
      </c>
    </row>
    <row r="651" spans="1:5" x14ac:dyDescent="0.25">
      <c r="A651">
        <v>650</v>
      </c>
      <c r="B651" s="2">
        <v>1</v>
      </c>
      <c r="C651" s="5">
        <v>2</v>
      </c>
    </row>
    <row r="652" spans="1:5" x14ac:dyDescent="0.25">
      <c r="A652">
        <v>651</v>
      </c>
      <c r="B652" s="2">
        <v>1</v>
      </c>
    </row>
    <row r="653" spans="1:5" x14ac:dyDescent="0.25">
      <c r="A653">
        <v>652</v>
      </c>
      <c r="B653" s="2">
        <v>1</v>
      </c>
    </row>
    <row r="654" spans="1:5" x14ac:dyDescent="0.25">
      <c r="A654">
        <v>653</v>
      </c>
      <c r="B654" s="2">
        <v>1</v>
      </c>
    </row>
    <row r="655" spans="1:5" x14ac:dyDescent="0.25">
      <c r="A655">
        <v>654</v>
      </c>
      <c r="B655" s="2">
        <v>1</v>
      </c>
    </row>
    <row r="656" spans="1:5" x14ac:dyDescent="0.25">
      <c r="A656">
        <v>655</v>
      </c>
      <c r="B656" s="2">
        <v>1</v>
      </c>
      <c r="E656" s="3">
        <v>4</v>
      </c>
    </row>
    <row r="657" spans="1:5" x14ac:dyDescent="0.25">
      <c r="A657">
        <v>656</v>
      </c>
      <c r="B657" s="2">
        <v>1</v>
      </c>
      <c r="E657" s="3">
        <v>4</v>
      </c>
    </row>
    <row r="658" spans="1:5" x14ac:dyDescent="0.25">
      <c r="A658">
        <v>657</v>
      </c>
      <c r="D658" s="4">
        <v>3</v>
      </c>
      <c r="E658" s="3">
        <v>4</v>
      </c>
    </row>
    <row r="659" spans="1:5" x14ac:dyDescent="0.25">
      <c r="A659">
        <v>658</v>
      </c>
      <c r="D659" s="4">
        <v>3</v>
      </c>
      <c r="E659" s="3">
        <v>4</v>
      </c>
    </row>
    <row r="660" spans="1:5" x14ac:dyDescent="0.25">
      <c r="A660">
        <v>659</v>
      </c>
      <c r="D660" s="4">
        <v>3</v>
      </c>
      <c r="E660" s="3">
        <v>4</v>
      </c>
    </row>
    <row r="661" spans="1:5" x14ac:dyDescent="0.25">
      <c r="A661">
        <v>660</v>
      </c>
      <c r="D661" s="4">
        <v>3</v>
      </c>
      <c r="E661" s="3">
        <v>4</v>
      </c>
    </row>
    <row r="662" spans="1:5" x14ac:dyDescent="0.25">
      <c r="A662">
        <v>661</v>
      </c>
      <c r="D662" s="4">
        <v>3</v>
      </c>
      <c r="E662" s="3">
        <v>4</v>
      </c>
    </row>
    <row r="663" spans="1:5" x14ac:dyDescent="0.25">
      <c r="A663">
        <v>662</v>
      </c>
      <c r="D663" s="4">
        <v>3</v>
      </c>
      <c r="E663" s="3">
        <v>4</v>
      </c>
    </row>
    <row r="664" spans="1:5" x14ac:dyDescent="0.25">
      <c r="A664">
        <v>663</v>
      </c>
      <c r="D664" s="4">
        <v>3</v>
      </c>
      <c r="E664" s="3">
        <v>4</v>
      </c>
    </row>
    <row r="665" spans="1:5" x14ac:dyDescent="0.25">
      <c r="A665">
        <v>664</v>
      </c>
      <c r="D665" s="4">
        <v>3</v>
      </c>
      <c r="E665" s="3">
        <v>4</v>
      </c>
    </row>
    <row r="666" spans="1:5" x14ac:dyDescent="0.25">
      <c r="A666">
        <v>665</v>
      </c>
      <c r="C666" s="5">
        <v>2</v>
      </c>
    </row>
    <row r="667" spans="1:5" x14ac:dyDescent="0.25">
      <c r="A667">
        <v>666</v>
      </c>
      <c r="C667" s="5">
        <v>2</v>
      </c>
    </row>
    <row r="668" spans="1:5" x14ac:dyDescent="0.25">
      <c r="A668">
        <v>667</v>
      </c>
      <c r="C668" s="5">
        <v>2</v>
      </c>
    </row>
    <row r="669" spans="1:5" x14ac:dyDescent="0.25">
      <c r="A669">
        <v>668</v>
      </c>
      <c r="C669" s="5">
        <v>2</v>
      </c>
    </row>
    <row r="670" spans="1:5" x14ac:dyDescent="0.25">
      <c r="A670">
        <v>669</v>
      </c>
      <c r="C670" s="5">
        <v>2</v>
      </c>
    </row>
    <row r="671" spans="1:5" x14ac:dyDescent="0.25">
      <c r="A671">
        <v>670</v>
      </c>
      <c r="C671" s="5">
        <v>2</v>
      </c>
    </row>
    <row r="672" spans="1:5" x14ac:dyDescent="0.25">
      <c r="A672">
        <v>671</v>
      </c>
      <c r="C672" s="5">
        <v>2</v>
      </c>
    </row>
    <row r="673" spans="1:5" x14ac:dyDescent="0.25">
      <c r="A673">
        <v>672</v>
      </c>
      <c r="B673" s="2">
        <v>1</v>
      </c>
      <c r="C673" s="5">
        <v>2</v>
      </c>
    </row>
    <row r="674" spans="1:5" x14ac:dyDescent="0.25">
      <c r="A674">
        <v>673</v>
      </c>
      <c r="B674" s="2">
        <v>1</v>
      </c>
      <c r="C674" s="5">
        <v>2</v>
      </c>
    </row>
    <row r="675" spans="1:5" x14ac:dyDescent="0.25">
      <c r="A675">
        <v>674</v>
      </c>
      <c r="B675" s="2">
        <v>1</v>
      </c>
      <c r="C675" s="5">
        <v>2</v>
      </c>
    </row>
    <row r="676" spans="1:5" x14ac:dyDescent="0.25">
      <c r="A676">
        <v>675</v>
      </c>
      <c r="B676" s="2">
        <v>1</v>
      </c>
    </row>
    <row r="677" spans="1:5" x14ac:dyDescent="0.25">
      <c r="A677">
        <v>676</v>
      </c>
      <c r="B677" s="2">
        <v>1</v>
      </c>
    </row>
    <row r="678" spans="1:5" x14ac:dyDescent="0.25">
      <c r="A678">
        <v>677</v>
      </c>
      <c r="B678" s="2">
        <v>1</v>
      </c>
    </row>
    <row r="679" spans="1:5" x14ac:dyDescent="0.25">
      <c r="A679">
        <v>678</v>
      </c>
      <c r="B679" s="2">
        <v>1</v>
      </c>
      <c r="E679" s="3">
        <v>4</v>
      </c>
    </row>
    <row r="680" spans="1:5" x14ac:dyDescent="0.25">
      <c r="A680">
        <v>679</v>
      </c>
      <c r="B680" s="2">
        <v>1</v>
      </c>
      <c r="E680" s="3">
        <v>4</v>
      </c>
    </row>
    <row r="681" spans="1:5" x14ac:dyDescent="0.25">
      <c r="A681">
        <v>680</v>
      </c>
      <c r="B681" s="2">
        <v>1</v>
      </c>
      <c r="E681" s="3">
        <v>4</v>
      </c>
    </row>
    <row r="682" spans="1:5" x14ac:dyDescent="0.25">
      <c r="A682">
        <v>681</v>
      </c>
      <c r="D682" s="4">
        <v>3</v>
      </c>
      <c r="E682" s="3">
        <v>4</v>
      </c>
    </row>
    <row r="683" spans="1:5" x14ac:dyDescent="0.25">
      <c r="A683">
        <v>682</v>
      </c>
      <c r="D683" s="4">
        <v>3</v>
      </c>
      <c r="E683" s="3">
        <v>4</v>
      </c>
    </row>
    <row r="684" spans="1:5" x14ac:dyDescent="0.25">
      <c r="A684">
        <v>683</v>
      </c>
      <c r="D684" s="4">
        <v>3</v>
      </c>
      <c r="E684" s="3">
        <v>4</v>
      </c>
    </row>
    <row r="685" spans="1:5" x14ac:dyDescent="0.25">
      <c r="A685">
        <v>684</v>
      </c>
      <c r="D685" s="4">
        <v>3</v>
      </c>
      <c r="E685" s="3">
        <v>4</v>
      </c>
    </row>
    <row r="686" spans="1:5" x14ac:dyDescent="0.25">
      <c r="A686">
        <v>685</v>
      </c>
      <c r="D686" s="4">
        <v>3</v>
      </c>
      <c r="E686" s="3">
        <v>4</v>
      </c>
    </row>
    <row r="687" spans="1:5" x14ac:dyDescent="0.25">
      <c r="A687">
        <v>686</v>
      </c>
      <c r="D687" s="4">
        <v>3</v>
      </c>
      <c r="E687" s="3">
        <v>4</v>
      </c>
    </row>
    <row r="688" spans="1:5" x14ac:dyDescent="0.25">
      <c r="A688">
        <v>687</v>
      </c>
      <c r="C688" s="5">
        <v>2</v>
      </c>
      <c r="D688" s="4">
        <v>3</v>
      </c>
      <c r="E688" s="3">
        <v>4</v>
      </c>
    </row>
    <row r="689" spans="1:5" x14ac:dyDescent="0.25">
      <c r="A689">
        <v>688</v>
      </c>
      <c r="C689" s="5">
        <v>2</v>
      </c>
      <c r="D689" s="4">
        <v>3</v>
      </c>
    </row>
    <row r="690" spans="1:5" x14ac:dyDescent="0.25">
      <c r="A690">
        <v>689</v>
      </c>
      <c r="C690" s="5">
        <v>2</v>
      </c>
    </row>
    <row r="691" spans="1:5" x14ac:dyDescent="0.25">
      <c r="A691">
        <v>690</v>
      </c>
      <c r="C691" s="5">
        <v>2</v>
      </c>
    </row>
    <row r="692" spans="1:5" x14ac:dyDescent="0.25">
      <c r="A692">
        <v>691</v>
      </c>
      <c r="C692" s="5">
        <v>2</v>
      </c>
    </row>
    <row r="693" spans="1:5" x14ac:dyDescent="0.25">
      <c r="A693">
        <v>692</v>
      </c>
      <c r="C693" s="5">
        <v>2</v>
      </c>
    </row>
    <row r="694" spans="1:5" x14ac:dyDescent="0.25">
      <c r="A694">
        <v>693</v>
      </c>
      <c r="B694" s="2">
        <v>1</v>
      </c>
      <c r="C694" s="5">
        <v>2</v>
      </c>
    </row>
    <row r="695" spans="1:5" x14ac:dyDescent="0.25">
      <c r="A695">
        <v>694</v>
      </c>
      <c r="B695" s="2">
        <v>1</v>
      </c>
      <c r="C695" s="5">
        <v>2</v>
      </c>
    </row>
    <row r="696" spans="1:5" x14ac:dyDescent="0.25">
      <c r="A696">
        <v>695</v>
      </c>
      <c r="B696" s="2">
        <v>1</v>
      </c>
      <c r="C696" s="5">
        <v>2</v>
      </c>
    </row>
    <row r="697" spans="1:5" x14ac:dyDescent="0.25">
      <c r="A697">
        <v>696</v>
      </c>
      <c r="B697" s="2">
        <v>1</v>
      </c>
    </row>
    <row r="698" spans="1:5" x14ac:dyDescent="0.25">
      <c r="A698">
        <v>697</v>
      </c>
      <c r="B698" s="2">
        <v>1</v>
      </c>
    </row>
    <row r="699" spans="1:5" x14ac:dyDescent="0.25">
      <c r="A699">
        <v>698</v>
      </c>
      <c r="B699" s="2">
        <v>1</v>
      </c>
    </row>
    <row r="700" spans="1:5" x14ac:dyDescent="0.25">
      <c r="A700">
        <v>699</v>
      </c>
      <c r="B700" s="2">
        <v>1</v>
      </c>
    </row>
    <row r="701" spans="1:5" x14ac:dyDescent="0.25">
      <c r="A701">
        <v>700</v>
      </c>
      <c r="B701" s="2">
        <v>1</v>
      </c>
    </row>
    <row r="702" spans="1:5" x14ac:dyDescent="0.25">
      <c r="A702">
        <v>701</v>
      </c>
      <c r="B702" s="2">
        <v>1</v>
      </c>
      <c r="E702" s="3">
        <v>4</v>
      </c>
    </row>
    <row r="703" spans="1:5" x14ac:dyDescent="0.25">
      <c r="A703">
        <v>702</v>
      </c>
      <c r="E703" s="3">
        <v>4</v>
      </c>
    </row>
    <row r="704" spans="1:5" x14ac:dyDescent="0.25">
      <c r="A704">
        <v>703</v>
      </c>
      <c r="E704" s="3">
        <v>4</v>
      </c>
    </row>
    <row r="705" spans="1:5" x14ac:dyDescent="0.25">
      <c r="A705">
        <v>704</v>
      </c>
      <c r="E705" s="3">
        <v>4</v>
      </c>
    </row>
    <row r="706" spans="1:5" x14ac:dyDescent="0.25">
      <c r="A706">
        <v>705</v>
      </c>
      <c r="D706" s="4">
        <v>3</v>
      </c>
      <c r="E706" s="3">
        <v>4</v>
      </c>
    </row>
    <row r="707" spans="1:5" x14ac:dyDescent="0.25">
      <c r="A707">
        <v>706</v>
      </c>
      <c r="D707" s="4">
        <v>3</v>
      </c>
      <c r="E707" s="3">
        <v>4</v>
      </c>
    </row>
    <row r="708" spans="1:5" x14ac:dyDescent="0.25">
      <c r="A708">
        <v>707</v>
      </c>
      <c r="D708" s="4">
        <v>3</v>
      </c>
      <c r="E708" s="3">
        <v>4</v>
      </c>
    </row>
    <row r="709" spans="1:5" x14ac:dyDescent="0.25">
      <c r="A709">
        <v>708</v>
      </c>
      <c r="D709" s="4">
        <v>3</v>
      </c>
      <c r="E709" s="3">
        <v>4</v>
      </c>
    </row>
    <row r="710" spans="1:5" x14ac:dyDescent="0.25">
      <c r="A710">
        <v>709</v>
      </c>
      <c r="C710" s="5">
        <v>2</v>
      </c>
      <c r="D710" s="4">
        <v>3</v>
      </c>
      <c r="E710" s="3">
        <v>4</v>
      </c>
    </row>
    <row r="711" spans="1:5" x14ac:dyDescent="0.25">
      <c r="A711">
        <v>710</v>
      </c>
      <c r="C711" s="5">
        <v>2</v>
      </c>
      <c r="D711" s="4">
        <v>3</v>
      </c>
    </row>
    <row r="712" spans="1:5" x14ac:dyDescent="0.25">
      <c r="A712">
        <v>711</v>
      </c>
      <c r="C712" s="5">
        <v>2</v>
      </c>
      <c r="D712" s="4">
        <v>3</v>
      </c>
    </row>
    <row r="713" spans="1:5" x14ac:dyDescent="0.25">
      <c r="A713">
        <v>712</v>
      </c>
      <c r="C713" s="5">
        <v>2</v>
      </c>
      <c r="D713" s="4">
        <v>3</v>
      </c>
    </row>
    <row r="714" spans="1:5" x14ac:dyDescent="0.25">
      <c r="A714">
        <v>713</v>
      </c>
      <c r="C714" s="5">
        <v>2</v>
      </c>
    </row>
    <row r="715" spans="1:5" x14ac:dyDescent="0.25">
      <c r="A715">
        <v>714</v>
      </c>
      <c r="C715" s="5">
        <v>2</v>
      </c>
    </row>
    <row r="716" spans="1:5" x14ac:dyDescent="0.25">
      <c r="A716">
        <v>715</v>
      </c>
      <c r="C716" s="5">
        <v>2</v>
      </c>
    </row>
    <row r="717" spans="1:5" x14ac:dyDescent="0.25">
      <c r="A717">
        <v>716</v>
      </c>
      <c r="B717" s="2">
        <v>1</v>
      </c>
      <c r="C717" s="5">
        <v>2</v>
      </c>
    </row>
    <row r="718" spans="1:5" x14ac:dyDescent="0.25">
      <c r="A718">
        <v>717</v>
      </c>
      <c r="B718" s="2">
        <v>1</v>
      </c>
      <c r="C718" s="5">
        <v>2</v>
      </c>
    </row>
    <row r="719" spans="1:5" x14ac:dyDescent="0.25">
      <c r="A719">
        <v>718</v>
      </c>
      <c r="B719" s="2">
        <v>1</v>
      </c>
      <c r="C719" s="5">
        <v>2</v>
      </c>
    </row>
    <row r="720" spans="1:5" x14ac:dyDescent="0.25">
      <c r="A720">
        <v>719</v>
      </c>
      <c r="B720" s="2">
        <v>1</v>
      </c>
      <c r="C720" s="5">
        <v>2</v>
      </c>
    </row>
    <row r="721" spans="1:5" x14ac:dyDescent="0.25">
      <c r="A721">
        <v>720</v>
      </c>
      <c r="B721" s="2">
        <v>1</v>
      </c>
    </row>
    <row r="722" spans="1:5" x14ac:dyDescent="0.25">
      <c r="A722">
        <v>721</v>
      </c>
      <c r="B722" s="2">
        <v>1</v>
      </c>
    </row>
    <row r="723" spans="1:5" x14ac:dyDescent="0.25">
      <c r="A723">
        <v>722</v>
      </c>
      <c r="B723" s="2">
        <v>1</v>
      </c>
    </row>
    <row r="724" spans="1:5" x14ac:dyDescent="0.25">
      <c r="A724">
        <v>723</v>
      </c>
      <c r="B724" s="2">
        <v>1</v>
      </c>
      <c r="E724" s="3">
        <v>4</v>
      </c>
    </row>
    <row r="725" spans="1:5" x14ac:dyDescent="0.25">
      <c r="A725">
        <v>724</v>
      </c>
      <c r="B725" s="2">
        <v>1</v>
      </c>
      <c r="E725" s="3">
        <v>4</v>
      </c>
    </row>
    <row r="726" spans="1:5" x14ac:dyDescent="0.25">
      <c r="A726">
        <v>725</v>
      </c>
      <c r="B726" s="2">
        <v>1</v>
      </c>
      <c r="E726" s="3">
        <v>4</v>
      </c>
    </row>
    <row r="727" spans="1:5" x14ac:dyDescent="0.25">
      <c r="A727">
        <v>726</v>
      </c>
      <c r="D727" s="4">
        <v>3</v>
      </c>
      <c r="E727" s="3">
        <v>4</v>
      </c>
    </row>
    <row r="728" spans="1:5" x14ac:dyDescent="0.25">
      <c r="A728">
        <v>727</v>
      </c>
      <c r="D728" s="4">
        <v>3</v>
      </c>
      <c r="E728" s="3">
        <v>4</v>
      </c>
    </row>
    <row r="729" spans="1:5" x14ac:dyDescent="0.25">
      <c r="A729">
        <v>728</v>
      </c>
      <c r="D729" s="4">
        <v>3</v>
      </c>
      <c r="E729" s="3">
        <v>4</v>
      </c>
    </row>
    <row r="730" spans="1:5" x14ac:dyDescent="0.25">
      <c r="A730">
        <v>729</v>
      </c>
      <c r="D730" s="4">
        <v>3</v>
      </c>
      <c r="E730" s="3">
        <v>4</v>
      </c>
    </row>
    <row r="731" spans="1:5" x14ac:dyDescent="0.25">
      <c r="A731">
        <v>730</v>
      </c>
      <c r="D731" s="4">
        <v>3</v>
      </c>
      <c r="E731" s="3">
        <v>4</v>
      </c>
    </row>
    <row r="732" spans="1:5" x14ac:dyDescent="0.25">
      <c r="A732">
        <v>731</v>
      </c>
      <c r="D732" s="4">
        <v>3</v>
      </c>
      <c r="E732" s="3">
        <v>4</v>
      </c>
    </row>
    <row r="733" spans="1:5" x14ac:dyDescent="0.25">
      <c r="A733">
        <v>732</v>
      </c>
      <c r="C733" s="5">
        <v>2</v>
      </c>
      <c r="D733" s="4">
        <v>3</v>
      </c>
      <c r="E733" s="3">
        <v>4</v>
      </c>
    </row>
    <row r="734" spans="1:5" x14ac:dyDescent="0.25">
      <c r="A734">
        <v>733</v>
      </c>
      <c r="C734" s="5">
        <v>2</v>
      </c>
      <c r="D734" s="4">
        <v>3</v>
      </c>
    </row>
    <row r="735" spans="1:5" x14ac:dyDescent="0.25">
      <c r="A735">
        <v>734</v>
      </c>
      <c r="C735" s="5">
        <v>2</v>
      </c>
      <c r="D735" s="4">
        <v>3</v>
      </c>
    </row>
    <row r="736" spans="1:5" x14ac:dyDescent="0.25">
      <c r="A736">
        <v>735</v>
      </c>
      <c r="C736" s="5">
        <v>2</v>
      </c>
      <c r="D736" s="4">
        <v>3</v>
      </c>
    </row>
    <row r="737" spans="1:6" x14ac:dyDescent="0.25">
      <c r="A737">
        <v>736</v>
      </c>
      <c r="C737" s="5">
        <v>2</v>
      </c>
      <c r="D737" s="4">
        <v>3</v>
      </c>
    </row>
    <row r="738" spans="1:6" x14ac:dyDescent="0.25">
      <c r="A738">
        <v>737</v>
      </c>
      <c r="C738" s="5">
        <v>2</v>
      </c>
    </row>
    <row r="739" spans="1:6" x14ac:dyDescent="0.25">
      <c r="A739">
        <v>738</v>
      </c>
      <c r="C739" s="5">
        <v>2</v>
      </c>
    </row>
    <row r="740" spans="1:6" x14ac:dyDescent="0.25">
      <c r="A740">
        <v>739</v>
      </c>
      <c r="C740" s="5">
        <v>2</v>
      </c>
    </row>
    <row r="741" spans="1:6" x14ac:dyDescent="0.25">
      <c r="A741">
        <v>740</v>
      </c>
      <c r="C741" s="5">
        <v>2</v>
      </c>
    </row>
    <row r="742" spans="1:6" x14ac:dyDescent="0.25">
      <c r="A742">
        <v>741</v>
      </c>
      <c r="B742" s="2">
        <v>1</v>
      </c>
      <c r="C742" s="5">
        <v>2</v>
      </c>
    </row>
    <row r="743" spans="1:6" x14ac:dyDescent="0.25">
      <c r="A743">
        <v>742</v>
      </c>
      <c r="B743" s="2">
        <v>1</v>
      </c>
      <c r="C743" s="5">
        <v>2</v>
      </c>
    </row>
    <row r="744" spans="1:6" x14ac:dyDescent="0.25">
      <c r="A744">
        <v>743</v>
      </c>
      <c r="B744" s="2">
        <v>1</v>
      </c>
      <c r="C744" s="5">
        <v>2</v>
      </c>
    </row>
    <row r="745" spans="1:6" x14ac:dyDescent="0.25">
      <c r="A745">
        <v>744</v>
      </c>
      <c r="B745" s="2">
        <v>1</v>
      </c>
    </row>
    <row r="746" spans="1:6" x14ac:dyDescent="0.25">
      <c r="A746">
        <v>745</v>
      </c>
      <c r="B746" s="2">
        <v>1</v>
      </c>
      <c r="F746" t="s">
        <v>22</v>
      </c>
    </row>
    <row r="747" spans="1:6" x14ac:dyDescent="0.25">
      <c r="A747">
        <v>746</v>
      </c>
    </row>
    <row r="748" spans="1:6" x14ac:dyDescent="0.25">
      <c r="A748">
        <v>747</v>
      </c>
      <c r="B748" s="2">
        <v>1</v>
      </c>
      <c r="F748" t="s">
        <v>22</v>
      </c>
    </row>
    <row r="749" spans="1:6" x14ac:dyDescent="0.25">
      <c r="A749">
        <v>748</v>
      </c>
      <c r="B749" s="2">
        <v>1</v>
      </c>
    </row>
    <row r="750" spans="1:6" x14ac:dyDescent="0.25">
      <c r="A750">
        <v>749</v>
      </c>
      <c r="B750" s="2">
        <v>1</v>
      </c>
    </row>
    <row r="751" spans="1:6" x14ac:dyDescent="0.25">
      <c r="A751">
        <v>750</v>
      </c>
      <c r="B751" s="2">
        <v>1</v>
      </c>
      <c r="E751" s="3">
        <v>4</v>
      </c>
    </row>
    <row r="752" spans="1:6" x14ac:dyDescent="0.25">
      <c r="A752">
        <v>751</v>
      </c>
      <c r="B752" s="2">
        <v>1</v>
      </c>
      <c r="E752" s="3">
        <v>4</v>
      </c>
    </row>
    <row r="753" spans="1:5" x14ac:dyDescent="0.25">
      <c r="A753">
        <v>752</v>
      </c>
      <c r="B753" s="2">
        <v>1</v>
      </c>
      <c r="E753" s="3">
        <v>4</v>
      </c>
    </row>
    <row r="754" spans="1:5" x14ac:dyDescent="0.25">
      <c r="A754">
        <v>753</v>
      </c>
      <c r="B754" s="2">
        <v>1</v>
      </c>
      <c r="E754" s="3">
        <v>4</v>
      </c>
    </row>
    <row r="755" spans="1:5" x14ac:dyDescent="0.25">
      <c r="A755">
        <v>754</v>
      </c>
      <c r="B755" s="2">
        <v>1</v>
      </c>
      <c r="E755" s="3">
        <v>4</v>
      </c>
    </row>
    <row r="756" spans="1:5" x14ac:dyDescent="0.25">
      <c r="A756">
        <v>755</v>
      </c>
      <c r="B756" s="2">
        <v>1</v>
      </c>
      <c r="E756" s="3">
        <v>4</v>
      </c>
    </row>
    <row r="757" spans="1:5" x14ac:dyDescent="0.25">
      <c r="A757">
        <v>756</v>
      </c>
      <c r="B757" s="2">
        <v>1</v>
      </c>
      <c r="E757" s="3">
        <v>4</v>
      </c>
    </row>
    <row r="758" spans="1:5" x14ac:dyDescent="0.25">
      <c r="A758">
        <v>757</v>
      </c>
      <c r="B758" s="2">
        <v>1</v>
      </c>
      <c r="E758" s="3">
        <v>4</v>
      </c>
    </row>
    <row r="759" spans="1:5" x14ac:dyDescent="0.25">
      <c r="A759">
        <v>758</v>
      </c>
      <c r="B759" s="2">
        <v>1</v>
      </c>
      <c r="E759" s="3">
        <v>4</v>
      </c>
    </row>
    <row r="760" spans="1:5" x14ac:dyDescent="0.25">
      <c r="A760">
        <v>759</v>
      </c>
      <c r="B760" s="2">
        <v>1</v>
      </c>
      <c r="E760" s="3">
        <v>4</v>
      </c>
    </row>
    <row r="761" spans="1:5" x14ac:dyDescent="0.25">
      <c r="A761">
        <v>760</v>
      </c>
      <c r="B761" s="2">
        <v>1</v>
      </c>
      <c r="E761" s="3">
        <v>4</v>
      </c>
    </row>
    <row r="762" spans="1:5" x14ac:dyDescent="0.25">
      <c r="A762">
        <v>761</v>
      </c>
      <c r="B762" s="2">
        <v>1</v>
      </c>
      <c r="E762" s="3">
        <v>4</v>
      </c>
    </row>
    <row r="763" spans="1:5" x14ac:dyDescent="0.25">
      <c r="A763">
        <v>762</v>
      </c>
      <c r="B763" s="2">
        <v>1</v>
      </c>
      <c r="E763" s="3">
        <v>4</v>
      </c>
    </row>
    <row r="764" spans="1:5" x14ac:dyDescent="0.25">
      <c r="A764">
        <v>763</v>
      </c>
      <c r="B764" s="2">
        <v>1</v>
      </c>
      <c r="E764" s="3">
        <v>4</v>
      </c>
    </row>
    <row r="765" spans="1:5" x14ac:dyDescent="0.25">
      <c r="A765">
        <v>764</v>
      </c>
      <c r="C765" s="5">
        <v>2</v>
      </c>
      <c r="E765" s="3">
        <v>4</v>
      </c>
    </row>
    <row r="766" spans="1:5" x14ac:dyDescent="0.25">
      <c r="A766">
        <v>765</v>
      </c>
      <c r="C766" s="5">
        <v>2</v>
      </c>
      <c r="D766" s="4">
        <v>3</v>
      </c>
    </row>
    <row r="767" spans="1:5" x14ac:dyDescent="0.25">
      <c r="A767">
        <v>766</v>
      </c>
      <c r="C767" s="5">
        <v>2</v>
      </c>
      <c r="D767" s="4">
        <v>3</v>
      </c>
    </row>
    <row r="768" spans="1:5" x14ac:dyDescent="0.25">
      <c r="A768">
        <v>767</v>
      </c>
      <c r="C768" s="5">
        <v>2</v>
      </c>
      <c r="D768" s="4">
        <v>3</v>
      </c>
    </row>
    <row r="769" spans="1:5" x14ac:dyDescent="0.25">
      <c r="A769">
        <v>768</v>
      </c>
      <c r="C769" s="5">
        <v>2</v>
      </c>
      <c r="D769" s="4">
        <v>3</v>
      </c>
    </row>
    <row r="770" spans="1:5" x14ac:dyDescent="0.25">
      <c r="A770">
        <v>769</v>
      </c>
      <c r="C770" s="5">
        <v>2</v>
      </c>
      <c r="D770" s="4">
        <v>3</v>
      </c>
    </row>
    <row r="771" spans="1:5" x14ac:dyDescent="0.25">
      <c r="A771">
        <v>770</v>
      </c>
      <c r="C771" s="5">
        <v>2</v>
      </c>
      <c r="D771" s="4">
        <v>3</v>
      </c>
    </row>
    <row r="772" spans="1:5" x14ac:dyDescent="0.25">
      <c r="A772">
        <v>771</v>
      </c>
      <c r="C772" s="5">
        <v>2</v>
      </c>
      <c r="D772" s="4">
        <v>3</v>
      </c>
    </row>
    <row r="773" spans="1:5" x14ac:dyDescent="0.25">
      <c r="A773">
        <v>772</v>
      </c>
      <c r="C773" s="5">
        <v>2</v>
      </c>
      <c r="D773" s="4">
        <v>3</v>
      </c>
    </row>
    <row r="774" spans="1:5" x14ac:dyDescent="0.25">
      <c r="A774">
        <v>773</v>
      </c>
      <c r="C774" s="5">
        <v>2</v>
      </c>
      <c r="D774" s="4">
        <v>3</v>
      </c>
    </row>
    <row r="775" spans="1:5" x14ac:dyDescent="0.25">
      <c r="A775">
        <v>774</v>
      </c>
      <c r="C775" s="5">
        <v>2</v>
      </c>
      <c r="D775" s="4">
        <v>3</v>
      </c>
    </row>
    <row r="776" spans="1:5" x14ac:dyDescent="0.25">
      <c r="A776">
        <v>775</v>
      </c>
      <c r="C776" s="5">
        <v>2</v>
      </c>
      <c r="D776" s="4">
        <v>3</v>
      </c>
    </row>
    <row r="777" spans="1:5" x14ac:dyDescent="0.25">
      <c r="A777">
        <v>776</v>
      </c>
      <c r="C777" s="5">
        <v>2</v>
      </c>
      <c r="D777" s="4">
        <v>3</v>
      </c>
    </row>
    <row r="778" spans="1:5" x14ac:dyDescent="0.25">
      <c r="A778">
        <v>777</v>
      </c>
      <c r="C778" s="5">
        <v>2</v>
      </c>
      <c r="D778" s="4">
        <v>3</v>
      </c>
    </row>
    <row r="779" spans="1:5" x14ac:dyDescent="0.25">
      <c r="A779">
        <v>778</v>
      </c>
      <c r="D779" s="4">
        <v>3</v>
      </c>
    </row>
    <row r="780" spans="1:5" x14ac:dyDescent="0.25">
      <c r="A780">
        <v>779</v>
      </c>
      <c r="B780" s="2">
        <v>1</v>
      </c>
      <c r="E780" s="3">
        <v>4</v>
      </c>
    </row>
    <row r="781" spans="1:5" x14ac:dyDescent="0.25">
      <c r="A781">
        <v>780</v>
      </c>
      <c r="B781" s="2">
        <v>1</v>
      </c>
      <c r="E781" s="3">
        <v>4</v>
      </c>
    </row>
    <row r="782" spans="1:5" x14ac:dyDescent="0.25">
      <c r="A782">
        <v>781</v>
      </c>
      <c r="B782" s="2">
        <v>1</v>
      </c>
      <c r="E782" s="3">
        <v>4</v>
      </c>
    </row>
    <row r="783" spans="1:5" x14ac:dyDescent="0.25">
      <c r="A783">
        <v>782</v>
      </c>
      <c r="B783" s="2">
        <v>1</v>
      </c>
      <c r="E783" s="3">
        <v>4</v>
      </c>
    </row>
    <row r="784" spans="1:5" x14ac:dyDescent="0.25">
      <c r="A784">
        <v>783</v>
      </c>
      <c r="B784" s="2">
        <v>1</v>
      </c>
      <c r="E784" s="3">
        <v>4</v>
      </c>
    </row>
    <row r="785" spans="1:5" x14ac:dyDescent="0.25">
      <c r="A785">
        <v>784</v>
      </c>
      <c r="B785" s="2">
        <v>1</v>
      </c>
      <c r="E785" s="3">
        <v>4</v>
      </c>
    </row>
    <row r="786" spans="1:5" x14ac:dyDescent="0.25">
      <c r="A786">
        <v>785</v>
      </c>
      <c r="B786" s="2">
        <v>1</v>
      </c>
      <c r="E786" s="3">
        <v>4</v>
      </c>
    </row>
    <row r="787" spans="1:5" x14ac:dyDescent="0.25">
      <c r="A787">
        <v>786</v>
      </c>
      <c r="B787" s="2">
        <v>1</v>
      </c>
      <c r="E787" s="3">
        <v>4</v>
      </c>
    </row>
    <row r="788" spans="1:5" x14ac:dyDescent="0.25">
      <c r="A788">
        <v>787</v>
      </c>
      <c r="B788" s="2">
        <v>1</v>
      </c>
      <c r="E788" s="3">
        <v>4</v>
      </c>
    </row>
    <row r="789" spans="1:5" x14ac:dyDescent="0.25">
      <c r="A789">
        <v>788</v>
      </c>
      <c r="B789" s="2">
        <v>1</v>
      </c>
      <c r="E789" s="3">
        <v>4</v>
      </c>
    </row>
    <row r="790" spans="1:5" x14ac:dyDescent="0.25">
      <c r="A790">
        <v>789</v>
      </c>
      <c r="B790" s="2">
        <v>1</v>
      </c>
      <c r="E790" s="3">
        <v>4</v>
      </c>
    </row>
    <row r="791" spans="1:5" x14ac:dyDescent="0.25">
      <c r="A791">
        <v>790</v>
      </c>
      <c r="B791" s="2">
        <v>1</v>
      </c>
      <c r="E791" s="3">
        <v>4</v>
      </c>
    </row>
    <row r="792" spans="1:5" x14ac:dyDescent="0.25">
      <c r="A792">
        <v>791</v>
      </c>
      <c r="B792" s="2">
        <v>1</v>
      </c>
      <c r="E792" s="3">
        <v>4</v>
      </c>
    </row>
    <row r="793" spans="1:5" x14ac:dyDescent="0.25">
      <c r="A793">
        <v>792</v>
      </c>
    </row>
    <row r="794" spans="1:5" x14ac:dyDescent="0.25">
      <c r="A794">
        <v>793</v>
      </c>
      <c r="C794" s="5">
        <v>2</v>
      </c>
      <c r="D794" s="4">
        <v>3</v>
      </c>
    </row>
    <row r="795" spans="1:5" x14ac:dyDescent="0.25">
      <c r="A795">
        <v>794</v>
      </c>
      <c r="C795" s="5">
        <v>2</v>
      </c>
      <c r="D795" s="4">
        <v>3</v>
      </c>
    </row>
    <row r="796" spans="1:5" x14ac:dyDescent="0.25">
      <c r="A796">
        <v>795</v>
      </c>
      <c r="C796" s="5">
        <v>2</v>
      </c>
      <c r="D796" s="4">
        <v>3</v>
      </c>
    </row>
    <row r="797" spans="1:5" x14ac:dyDescent="0.25">
      <c r="A797">
        <v>796</v>
      </c>
      <c r="C797" s="5">
        <v>2</v>
      </c>
      <c r="D797" s="4">
        <v>3</v>
      </c>
    </row>
    <row r="798" spans="1:5" x14ac:dyDescent="0.25">
      <c r="A798">
        <v>797</v>
      </c>
      <c r="C798" s="5">
        <v>2</v>
      </c>
      <c r="D798" s="4">
        <v>3</v>
      </c>
    </row>
    <row r="799" spans="1:5" x14ac:dyDescent="0.25">
      <c r="A799">
        <v>798</v>
      </c>
      <c r="C799" s="5">
        <v>2</v>
      </c>
      <c r="D799" s="4">
        <v>3</v>
      </c>
    </row>
    <row r="800" spans="1:5" x14ac:dyDescent="0.25">
      <c r="A800">
        <v>799</v>
      </c>
      <c r="C800" s="5">
        <v>2</v>
      </c>
      <c r="D800" s="4">
        <v>3</v>
      </c>
    </row>
    <row r="801" spans="1:5" x14ac:dyDescent="0.25">
      <c r="A801">
        <v>800</v>
      </c>
      <c r="C801" s="5">
        <v>2</v>
      </c>
      <c r="D801" s="4">
        <v>3</v>
      </c>
    </row>
    <row r="802" spans="1:5" x14ac:dyDescent="0.25">
      <c r="A802">
        <v>801</v>
      </c>
      <c r="C802" s="5">
        <v>2</v>
      </c>
      <c r="D802" s="4">
        <v>3</v>
      </c>
    </row>
    <row r="803" spans="1:5" x14ac:dyDescent="0.25">
      <c r="A803">
        <v>802</v>
      </c>
      <c r="C803" s="5">
        <v>2</v>
      </c>
      <c r="D803" s="4">
        <v>3</v>
      </c>
    </row>
    <row r="804" spans="1:5" x14ac:dyDescent="0.25">
      <c r="A804">
        <v>803</v>
      </c>
      <c r="C804" s="5">
        <v>2</v>
      </c>
      <c r="D804" s="4">
        <v>3</v>
      </c>
    </row>
    <row r="805" spans="1:5" x14ac:dyDescent="0.25">
      <c r="A805">
        <v>804</v>
      </c>
    </row>
    <row r="806" spans="1:5" x14ac:dyDescent="0.25">
      <c r="A806">
        <v>805</v>
      </c>
      <c r="B806" s="2">
        <v>1</v>
      </c>
    </row>
    <row r="807" spans="1:5" x14ac:dyDescent="0.25">
      <c r="A807">
        <v>806</v>
      </c>
      <c r="B807" s="2">
        <v>1</v>
      </c>
      <c r="E807" s="3">
        <v>4</v>
      </c>
    </row>
    <row r="808" spans="1:5" x14ac:dyDescent="0.25">
      <c r="A808">
        <v>807</v>
      </c>
      <c r="B808" s="2">
        <v>1</v>
      </c>
      <c r="E808" s="3">
        <v>4</v>
      </c>
    </row>
    <row r="809" spans="1:5" x14ac:dyDescent="0.25">
      <c r="A809">
        <v>808</v>
      </c>
      <c r="B809" s="2">
        <v>1</v>
      </c>
      <c r="E809" s="3">
        <v>4</v>
      </c>
    </row>
    <row r="810" spans="1:5" x14ac:dyDescent="0.25">
      <c r="A810">
        <v>809</v>
      </c>
      <c r="B810" s="2">
        <v>1</v>
      </c>
      <c r="E810" s="3">
        <v>4</v>
      </c>
    </row>
    <row r="811" spans="1:5" x14ac:dyDescent="0.25">
      <c r="A811">
        <v>810</v>
      </c>
      <c r="B811" s="2">
        <v>1</v>
      </c>
      <c r="E811" s="3">
        <v>4</v>
      </c>
    </row>
    <row r="812" spans="1:5" x14ac:dyDescent="0.25">
      <c r="A812">
        <v>811</v>
      </c>
      <c r="B812" s="2">
        <v>1</v>
      </c>
      <c r="E812" s="3">
        <v>4</v>
      </c>
    </row>
    <row r="813" spans="1:5" x14ac:dyDescent="0.25">
      <c r="A813">
        <v>812</v>
      </c>
      <c r="B813" s="2">
        <v>1</v>
      </c>
      <c r="E813" s="3">
        <v>4</v>
      </c>
    </row>
    <row r="814" spans="1:5" x14ac:dyDescent="0.25">
      <c r="A814">
        <v>813</v>
      </c>
      <c r="B814" s="2">
        <v>1</v>
      </c>
      <c r="E814" s="3">
        <v>4</v>
      </c>
    </row>
    <row r="815" spans="1:5" x14ac:dyDescent="0.25">
      <c r="A815">
        <v>814</v>
      </c>
      <c r="B815" s="2">
        <v>1</v>
      </c>
      <c r="E815" s="3">
        <v>4</v>
      </c>
    </row>
    <row r="816" spans="1:5" x14ac:dyDescent="0.25">
      <c r="A816">
        <v>815</v>
      </c>
      <c r="E816" s="3">
        <v>4</v>
      </c>
    </row>
    <row r="817" spans="1:5" x14ac:dyDescent="0.25">
      <c r="A817">
        <v>816</v>
      </c>
    </row>
    <row r="818" spans="1:5" x14ac:dyDescent="0.25">
      <c r="A818">
        <v>817</v>
      </c>
    </row>
    <row r="819" spans="1:5" x14ac:dyDescent="0.25">
      <c r="A819">
        <v>818</v>
      </c>
      <c r="C819" s="5">
        <v>2</v>
      </c>
      <c r="D819" s="4">
        <v>3</v>
      </c>
    </row>
    <row r="820" spans="1:5" x14ac:dyDescent="0.25">
      <c r="A820">
        <v>819</v>
      </c>
      <c r="C820" s="5">
        <v>2</v>
      </c>
      <c r="D820" s="4">
        <v>3</v>
      </c>
    </row>
    <row r="821" spans="1:5" x14ac:dyDescent="0.25">
      <c r="A821">
        <v>820</v>
      </c>
      <c r="C821" s="5">
        <v>2</v>
      </c>
      <c r="D821" s="4">
        <v>3</v>
      </c>
    </row>
    <row r="822" spans="1:5" x14ac:dyDescent="0.25">
      <c r="A822">
        <v>821</v>
      </c>
      <c r="C822" s="5">
        <v>2</v>
      </c>
      <c r="D822" s="4">
        <v>3</v>
      </c>
    </row>
    <row r="823" spans="1:5" x14ac:dyDescent="0.25">
      <c r="A823">
        <v>822</v>
      </c>
      <c r="C823" s="5">
        <v>2</v>
      </c>
      <c r="D823" s="4">
        <v>3</v>
      </c>
    </row>
    <row r="824" spans="1:5" x14ac:dyDescent="0.25">
      <c r="A824">
        <v>823</v>
      </c>
      <c r="C824" s="5">
        <v>2</v>
      </c>
      <c r="D824" s="4">
        <v>3</v>
      </c>
    </row>
    <row r="825" spans="1:5" x14ac:dyDescent="0.25">
      <c r="A825">
        <v>824</v>
      </c>
      <c r="C825" s="5">
        <v>2</v>
      </c>
      <c r="D825" s="4">
        <v>3</v>
      </c>
    </row>
    <row r="826" spans="1:5" x14ac:dyDescent="0.25">
      <c r="A826">
        <v>825</v>
      </c>
      <c r="C826" s="5">
        <v>2</v>
      </c>
      <c r="D826" s="4">
        <v>3</v>
      </c>
    </row>
    <row r="827" spans="1:5" x14ac:dyDescent="0.25">
      <c r="A827">
        <v>826</v>
      </c>
      <c r="C827" s="5">
        <v>2</v>
      </c>
      <c r="D827" s="4">
        <v>3</v>
      </c>
    </row>
    <row r="828" spans="1:5" x14ac:dyDescent="0.25">
      <c r="A828">
        <v>827</v>
      </c>
      <c r="C828" s="5">
        <v>2</v>
      </c>
    </row>
    <row r="829" spans="1:5" x14ac:dyDescent="0.25">
      <c r="A829">
        <v>828</v>
      </c>
      <c r="B829" s="2">
        <v>1</v>
      </c>
    </row>
    <row r="830" spans="1:5" x14ac:dyDescent="0.25">
      <c r="A830">
        <v>829</v>
      </c>
      <c r="B830" s="2">
        <v>1</v>
      </c>
      <c r="E830" s="3">
        <v>4</v>
      </c>
    </row>
    <row r="831" spans="1:5" x14ac:dyDescent="0.25">
      <c r="A831">
        <v>830</v>
      </c>
      <c r="B831" s="2">
        <v>1</v>
      </c>
      <c r="E831" s="3">
        <v>4</v>
      </c>
    </row>
    <row r="832" spans="1:5" x14ac:dyDescent="0.25">
      <c r="A832">
        <v>831</v>
      </c>
      <c r="B832" s="2">
        <v>1</v>
      </c>
      <c r="E832" s="3">
        <v>4</v>
      </c>
    </row>
    <row r="833" spans="1:5" x14ac:dyDescent="0.25">
      <c r="A833">
        <v>832</v>
      </c>
      <c r="B833" s="2">
        <v>1</v>
      </c>
      <c r="E833" s="3">
        <v>4</v>
      </c>
    </row>
    <row r="834" spans="1:5" x14ac:dyDescent="0.25">
      <c r="A834">
        <v>833</v>
      </c>
      <c r="B834" s="2">
        <v>1</v>
      </c>
      <c r="E834" s="3">
        <v>4</v>
      </c>
    </row>
    <row r="835" spans="1:5" x14ac:dyDescent="0.25">
      <c r="A835">
        <v>834</v>
      </c>
      <c r="B835" s="2">
        <v>1</v>
      </c>
      <c r="E835" s="3">
        <v>4</v>
      </c>
    </row>
    <row r="836" spans="1:5" x14ac:dyDescent="0.25">
      <c r="A836">
        <v>835</v>
      </c>
      <c r="B836" s="2">
        <v>1</v>
      </c>
      <c r="E836" s="3">
        <v>4</v>
      </c>
    </row>
    <row r="837" spans="1:5" x14ac:dyDescent="0.25">
      <c r="A837">
        <v>836</v>
      </c>
      <c r="B837" s="2">
        <v>1</v>
      </c>
      <c r="E837" s="3">
        <v>4</v>
      </c>
    </row>
    <row r="838" spans="1:5" x14ac:dyDescent="0.25">
      <c r="A838">
        <v>837</v>
      </c>
      <c r="E838" s="3">
        <v>4</v>
      </c>
    </row>
    <row r="839" spans="1:5" x14ac:dyDescent="0.25">
      <c r="A839">
        <v>838</v>
      </c>
      <c r="E839" s="3">
        <v>4</v>
      </c>
    </row>
    <row r="840" spans="1:5" x14ac:dyDescent="0.25">
      <c r="A840">
        <v>839</v>
      </c>
    </row>
    <row r="841" spans="1:5" x14ac:dyDescent="0.25">
      <c r="A841">
        <v>840</v>
      </c>
    </row>
    <row r="842" spans="1:5" x14ac:dyDescent="0.25">
      <c r="A842">
        <v>841</v>
      </c>
      <c r="C842" s="5">
        <v>2</v>
      </c>
      <c r="D842" s="4">
        <v>3</v>
      </c>
    </row>
    <row r="843" spans="1:5" x14ac:dyDescent="0.25">
      <c r="A843">
        <v>842</v>
      </c>
      <c r="C843" s="5">
        <v>2</v>
      </c>
      <c r="D843" s="4">
        <v>3</v>
      </c>
    </row>
    <row r="844" spans="1:5" x14ac:dyDescent="0.25">
      <c r="A844">
        <v>843</v>
      </c>
      <c r="C844" s="5">
        <v>2</v>
      </c>
      <c r="D844" s="4">
        <v>3</v>
      </c>
    </row>
    <row r="845" spans="1:5" x14ac:dyDescent="0.25">
      <c r="A845">
        <v>844</v>
      </c>
      <c r="C845" s="5">
        <v>2</v>
      </c>
      <c r="D845" s="4">
        <v>3</v>
      </c>
    </row>
    <row r="846" spans="1:5" x14ac:dyDescent="0.25">
      <c r="A846">
        <v>845</v>
      </c>
      <c r="C846" s="5">
        <v>2</v>
      </c>
      <c r="D846" s="4">
        <v>3</v>
      </c>
    </row>
    <row r="847" spans="1:5" x14ac:dyDescent="0.25">
      <c r="A847">
        <v>846</v>
      </c>
      <c r="C847" s="5">
        <v>2</v>
      </c>
      <c r="D847" s="4">
        <v>3</v>
      </c>
    </row>
    <row r="848" spans="1:5" x14ac:dyDescent="0.25">
      <c r="A848">
        <v>847</v>
      </c>
      <c r="C848" s="5">
        <v>2</v>
      </c>
      <c r="D848" s="4">
        <v>3</v>
      </c>
    </row>
    <row r="849" spans="1:5" x14ac:dyDescent="0.25">
      <c r="A849">
        <v>848</v>
      </c>
      <c r="C849" s="5">
        <v>2</v>
      </c>
      <c r="D849" s="4">
        <v>3</v>
      </c>
    </row>
    <row r="850" spans="1:5" x14ac:dyDescent="0.25">
      <c r="A850">
        <v>849</v>
      </c>
      <c r="B850" s="2">
        <v>1</v>
      </c>
      <c r="C850" s="5">
        <v>2</v>
      </c>
    </row>
    <row r="851" spans="1:5" x14ac:dyDescent="0.25">
      <c r="A851">
        <v>850</v>
      </c>
      <c r="B851" s="2">
        <v>1</v>
      </c>
      <c r="C851" s="5">
        <v>2</v>
      </c>
    </row>
    <row r="852" spans="1:5" x14ac:dyDescent="0.25">
      <c r="A852">
        <v>851</v>
      </c>
      <c r="B852" s="2">
        <v>1</v>
      </c>
    </row>
    <row r="853" spans="1:5" x14ac:dyDescent="0.25">
      <c r="A853">
        <v>852</v>
      </c>
      <c r="B853" s="2">
        <v>1</v>
      </c>
    </row>
    <row r="854" spans="1:5" x14ac:dyDescent="0.25">
      <c r="A854">
        <v>853</v>
      </c>
      <c r="B854" s="2">
        <v>1</v>
      </c>
    </row>
    <row r="855" spans="1:5" x14ac:dyDescent="0.25">
      <c r="A855">
        <v>854</v>
      </c>
      <c r="B855" s="2">
        <v>1</v>
      </c>
      <c r="E855" s="3">
        <v>4</v>
      </c>
    </row>
    <row r="856" spans="1:5" x14ac:dyDescent="0.25">
      <c r="A856">
        <v>855</v>
      </c>
      <c r="B856" s="2">
        <v>1</v>
      </c>
      <c r="E856" s="3">
        <v>4</v>
      </c>
    </row>
    <row r="857" spans="1:5" x14ac:dyDescent="0.25">
      <c r="A857">
        <v>856</v>
      </c>
      <c r="B857" s="2">
        <v>1</v>
      </c>
      <c r="E857" s="3">
        <v>4</v>
      </c>
    </row>
    <row r="858" spans="1:5" x14ac:dyDescent="0.25">
      <c r="A858">
        <v>857</v>
      </c>
      <c r="B858" s="2">
        <v>1</v>
      </c>
      <c r="E858" s="3">
        <v>4</v>
      </c>
    </row>
    <row r="859" spans="1:5" x14ac:dyDescent="0.25">
      <c r="A859">
        <v>858</v>
      </c>
      <c r="E859" s="3">
        <v>4</v>
      </c>
    </row>
    <row r="860" spans="1:5" x14ac:dyDescent="0.25">
      <c r="A860">
        <v>859</v>
      </c>
      <c r="E860" s="3">
        <v>4</v>
      </c>
    </row>
    <row r="861" spans="1:5" x14ac:dyDescent="0.25">
      <c r="A861">
        <v>860</v>
      </c>
      <c r="E861" s="3">
        <v>4</v>
      </c>
    </row>
    <row r="862" spans="1:5" x14ac:dyDescent="0.25">
      <c r="A862">
        <v>861</v>
      </c>
      <c r="D862" s="4">
        <v>3</v>
      </c>
      <c r="E862" s="3">
        <v>4</v>
      </c>
    </row>
    <row r="863" spans="1:5" x14ac:dyDescent="0.25">
      <c r="A863">
        <v>862</v>
      </c>
      <c r="D863" s="4">
        <v>3</v>
      </c>
      <c r="E863" s="3">
        <v>4</v>
      </c>
    </row>
    <row r="864" spans="1:5" x14ac:dyDescent="0.25">
      <c r="A864">
        <v>863</v>
      </c>
      <c r="D864" s="4">
        <v>3</v>
      </c>
    </row>
    <row r="865" spans="1:5" x14ac:dyDescent="0.25">
      <c r="A865">
        <v>864</v>
      </c>
      <c r="D865" s="4">
        <v>3</v>
      </c>
    </row>
    <row r="866" spans="1:5" x14ac:dyDescent="0.25">
      <c r="A866">
        <v>865</v>
      </c>
      <c r="C866" s="5">
        <v>2</v>
      </c>
      <c r="D866" s="4">
        <v>3</v>
      </c>
    </row>
    <row r="867" spans="1:5" x14ac:dyDescent="0.25">
      <c r="A867">
        <v>866</v>
      </c>
      <c r="C867" s="5">
        <v>2</v>
      </c>
      <c r="D867" s="4">
        <v>3</v>
      </c>
    </row>
    <row r="868" spans="1:5" x14ac:dyDescent="0.25">
      <c r="A868">
        <v>867</v>
      </c>
      <c r="C868" s="5">
        <v>2</v>
      </c>
      <c r="D868" s="4">
        <v>3</v>
      </c>
    </row>
    <row r="869" spans="1:5" x14ac:dyDescent="0.25">
      <c r="A869">
        <v>868</v>
      </c>
      <c r="C869" s="5">
        <v>2</v>
      </c>
    </row>
    <row r="870" spans="1:5" x14ac:dyDescent="0.25">
      <c r="A870">
        <v>869</v>
      </c>
      <c r="C870" s="5">
        <v>2</v>
      </c>
    </row>
    <row r="871" spans="1:5" x14ac:dyDescent="0.25">
      <c r="A871">
        <v>870</v>
      </c>
      <c r="C871" s="5">
        <v>2</v>
      </c>
    </row>
    <row r="872" spans="1:5" x14ac:dyDescent="0.25">
      <c r="A872">
        <v>871</v>
      </c>
      <c r="C872" s="5">
        <v>2</v>
      </c>
    </row>
    <row r="873" spans="1:5" x14ac:dyDescent="0.25">
      <c r="A873">
        <v>872</v>
      </c>
      <c r="B873" s="2">
        <v>1</v>
      </c>
      <c r="C873" s="5">
        <v>2</v>
      </c>
    </row>
    <row r="874" spans="1:5" x14ac:dyDescent="0.25">
      <c r="A874">
        <v>873</v>
      </c>
      <c r="B874" s="2">
        <v>1</v>
      </c>
      <c r="C874" s="5">
        <v>2</v>
      </c>
    </row>
    <row r="875" spans="1:5" x14ac:dyDescent="0.25">
      <c r="A875">
        <v>874</v>
      </c>
      <c r="B875" s="2">
        <v>1</v>
      </c>
    </row>
    <row r="876" spans="1:5" x14ac:dyDescent="0.25">
      <c r="A876">
        <v>875</v>
      </c>
      <c r="B876" s="2">
        <v>1</v>
      </c>
    </row>
    <row r="877" spans="1:5" x14ac:dyDescent="0.25">
      <c r="A877">
        <v>876</v>
      </c>
      <c r="B877" s="2">
        <v>1</v>
      </c>
    </row>
    <row r="878" spans="1:5" x14ac:dyDescent="0.25">
      <c r="A878">
        <v>877</v>
      </c>
      <c r="B878" s="2">
        <v>1</v>
      </c>
    </row>
    <row r="879" spans="1:5" x14ac:dyDescent="0.25">
      <c r="A879">
        <v>878</v>
      </c>
      <c r="B879" s="2">
        <v>1</v>
      </c>
      <c r="E879" s="3">
        <v>4</v>
      </c>
    </row>
    <row r="880" spans="1:5" x14ac:dyDescent="0.25">
      <c r="A880">
        <v>879</v>
      </c>
      <c r="E880" s="3">
        <v>4</v>
      </c>
    </row>
    <row r="881" spans="1:5" x14ac:dyDescent="0.25">
      <c r="A881">
        <v>880</v>
      </c>
      <c r="D881" s="4">
        <v>3</v>
      </c>
      <c r="E881" s="3">
        <v>4</v>
      </c>
    </row>
    <row r="882" spans="1:5" x14ac:dyDescent="0.25">
      <c r="A882">
        <v>881</v>
      </c>
      <c r="D882" s="4">
        <v>3</v>
      </c>
      <c r="E882" s="3">
        <v>4</v>
      </c>
    </row>
    <row r="883" spans="1:5" x14ac:dyDescent="0.25">
      <c r="A883">
        <v>882</v>
      </c>
      <c r="D883" s="4">
        <v>3</v>
      </c>
      <c r="E883" s="3">
        <v>4</v>
      </c>
    </row>
    <row r="884" spans="1:5" x14ac:dyDescent="0.25">
      <c r="A884">
        <v>883</v>
      </c>
      <c r="D884" s="4">
        <v>3</v>
      </c>
      <c r="E884" s="3">
        <v>4</v>
      </c>
    </row>
    <row r="885" spans="1:5" x14ac:dyDescent="0.25">
      <c r="A885">
        <v>884</v>
      </c>
      <c r="D885" s="4">
        <v>3</v>
      </c>
      <c r="E885" s="3">
        <v>4</v>
      </c>
    </row>
    <row r="886" spans="1:5" x14ac:dyDescent="0.25">
      <c r="A886">
        <v>885</v>
      </c>
      <c r="D886" s="4">
        <v>3</v>
      </c>
      <c r="E886" s="3">
        <v>4</v>
      </c>
    </row>
    <row r="887" spans="1:5" x14ac:dyDescent="0.25">
      <c r="A887">
        <v>886</v>
      </c>
      <c r="D887" s="4">
        <v>3</v>
      </c>
    </row>
    <row r="888" spans="1:5" x14ac:dyDescent="0.25">
      <c r="A888">
        <v>887</v>
      </c>
    </row>
    <row r="889" spans="1:5" x14ac:dyDescent="0.25">
      <c r="A889">
        <v>888</v>
      </c>
    </row>
    <row r="890" spans="1:5" x14ac:dyDescent="0.25">
      <c r="A890">
        <v>889</v>
      </c>
      <c r="C890" s="5">
        <v>2</v>
      </c>
    </row>
    <row r="891" spans="1:5" x14ac:dyDescent="0.25">
      <c r="A891">
        <v>890</v>
      </c>
      <c r="C891" s="5">
        <v>2</v>
      </c>
    </row>
    <row r="892" spans="1:5" x14ac:dyDescent="0.25">
      <c r="A892">
        <v>891</v>
      </c>
      <c r="C892" s="5">
        <v>2</v>
      </c>
    </row>
    <row r="893" spans="1:5" x14ac:dyDescent="0.25">
      <c r="A893">
        <v>892</v>
      </c>
      <c r="C893" s="5">
        <v>2</v>
      </c>
    </row>
    <row r="894" spans="1:5" x14ac:dyDescent="0.25">
      <c r="A894">
        <v>893</v>
      </c>
      <c r="C894" s="5">
        <v>2</v>
      </c>
    </row>
    <row r="895" spans="1:5" x14ac:dyDescent="0.25">
      <c r="A895">
        <v>894</v>
      </c>
      <c r="B895" s="2">
        <v>1</v>
      </c>
      <c r="C895" s="5">
        <v>2</v>
      </c>
    </row>
    <row r="896" spans="1:5" x14ac:dyDescent="0.25">
      <c r="A896">
        <v>895</v>
      </c>
      <c r="B896" s="2">
        <v>1</v>
      </c>
      <c r="C896" s="5">
        <v>2</v>
      </c>
    </row>
    <row r="897" spans="1:5" x14ac:dyDescent="0.25">
      <c r="A897">
        <v>896</v>
      </c>
      <c r="B897" s="2">
        <v>1</v>
      </c>
      <c r="C897" s="5">
        <v>2</v>
      </c>
    </row>
    <row r="898" spans="1:5" x14ac:dyDescent="0.25">
      <c r="A898">
        <v>897</v>
      </c>
      <c r="B898" s="2">
        <v>1</v>
      </c>
    </row>
    <row r="899" spans="1:5" x14ac:dyDescent="0.25">
      <c r="A899">
        <v>898</v>
      </c>
      <c r="B899" s="2">
        <v>1</v>
      </c>
    </row>
    <row r="900" spans="1:5" x14ac:dyDescent="0.25">
      <c r="A900">
        <v>899</v>
      </c>
      <c r="B900" s="2">
        <v>1</v>
      </c>
    </row>
    <row r="901" spans="1:5" x14ac:dyDescent="0.25">
      <c r="A901">
        <v>900</v>
      </c>
      <c r="B901" s="2">
        <v>1</v>
      </c>
    </row>
    <row r="902" spans="1:5" x14ac:dyDescent="0.25">
      <c r="A902">
        <v>901</v>
      </c>
      <c r="B902" s="2">
        <v>1</v>
      </c>
      <c r="E902" s="3">
        <v>4</v>
      </c>
    </row>
    <row r="903" spans="1:5" x14ac:dyDescent="0.25">
      <c r="A903">
        <v>902</v>
      </c>
      <c r="D903" s="4">
        <v>3</v>
      </c>
      <c r="E903" s="3">
        <v>4</v>
      </c>
    </row>
    <row r="904" spans="1:5" x14ac:dyDescent="0.25">
      <c r="A904">
        <v>903</v>
      </c>
      <c r="D904" s="4">
        <v>3</v>
      </c>
      <c r="E904" s="3">
        <v>4</v>
      </c>
    </row>
    <row r="905" spans="1:5" x14ac:dyDescent="0.25">
      <c r="A905">
        <v>904</v>
      </c>
      <c r="D905" s="4">
        <v>3</v>
      </c>
      <c r="E905" s="3">
        <v>4</v>
      </c>
    </row>
    <row r="906" spans="1:5" x14ac:dyDescent="0.25">
      <c r="A906">
        <v>905</v>
      </c>
      <c r="D906" s="4">
        <v>3</v>
      </c>
      <c r="E906" s="3">
        <v>4</v>
      </c>
    </row>
    <row r="907" spans="1:5" x14ac:dyDescent="0.25">
      <c r="A907">
        <v>906</v>
      </c>
      <c r="D907" s="4">
        <v>3</v>
      </c>
      <c r="E907" s="3">
        <v>4</v>
      </c>
    </row>
    <row r="908" spans="1:5" x14ac:dyDescent="0.25">
      <c r="A908">
        <v>907</v>
      </c>
      <c r="D908" s="4">
        <v>3</v>
      </c>
      <c r="E908" s="3">
        <v>4</v>
      </c>
    </row>
    <row r="909" spans="1:5" x14ac:dyDescent="0.25">
      <c r="A909">
        <v>908</v>
      </c>
      <c r="D909" s="4">
        <v>3</v>
      </c>
      <c r="E909" s="3">
        <v>4</v>
      </c>
    </row>
    <row r="910" spans="1:5" x14ac:dyDescent="0.25">
      <c r="A910">
        <v>909</v>
      </c>
      <c r="C910" s="5">
        <v>2</v>
      </c>
      <c r="D910" s="4">
        <v>3</v>
      </c>
    </row>
    <row r="911" spans="1:5" x14ac:dyDescent="0.25">
      <c r="A911">
        <v>910</v>
      </c>
      <c r="C911" s="5">
        <v>2</v>
      </c>
      <c r="D911" s="4">
        <v>3</v>
      </c>
    </row>
    <row r="912" spans="1:5" x14ac:dyDescent="0.25">
      <c r="A912">
        <v>911</v>
      </c>
      <c r="C912" s="5">
        <v>2</v>
      </c>
    </row>
    <row r="913" spans="1:5" x14ac:dyDescent="0.25">
      <c r="A913">
        <v>912</v>
      </c>
      <c r="C913" s="5">
        <v>2</v>
      </c>
    </row>
    <row r="914" spans="1:5" x14ac:dyDescent="0.25">
      <c r="A914">
        <v>913</v>
      </c>
      <c r="C914" s="5">
        <v>2</v>
      </c>
    </row>
    <row r="915" spans="1:5" x14ac:dyDescent="0.25">
      <c r="A915">
        <v>914</v>
      </c>
      <c r="C915" s="5">
        <v>2</v>
      </c>
    </row>
    <row r="916" spans="1:5" x14ac:dyDescent="0.25">
      <c r="A916">
        <v>915</v>
      </c>
      <c r="B916" s="2">
        <v>1</v>
      </c>
      <c r="C916" s="5">
        <v>2</v>
      </c>
    </row>
    <row r="917" spans="1:5" x14ac:dyDescent="0.25">
      <c r="A917">
        <v>916</v>
      </c>
      <c r="B917" s="2">
        <v>1</v>
      </c>
      <c r="C917" s="5">
        <v>2</v>
      </c>
    </row>
    <row r="918" spans="1:5" x14ac:dyDescent="0.25">
      <c r="A918">
        <v>917</v>
      </c>
      <c r="B918" s="2">
        <v>1</v>
      </c>
      <c r="C918" s="5">
        <v>2</v>
      </c>
    </row>
    <row r="919" spans="1:5" x14ac:dyDescent="0.25">
      <c r="A919">
        <v>918</v>
      </c>
      <c r="B919" s="2">
        <v>1</v>
      </c>
      <c r="C919" s="5">
        <v>2</v>
      </c>
    </row>
    <row r="920" spans="1:5" x14ac:dyDescent="0.25">
      <c r="A920">
        <v>919</v>
      </c>
      <c r="B920" s="2">
        <v>1</v>
      </c>
    </row>
    <row r="921" spans="1:5" x14ac:dyDescent="0.25">
      <c r="A921">
        <v>920</v>
      </c>
      <c r="B921" s="2">
        <v>1</v>
      </c>
    </row>
    <row r="922" spans="1:5" x14ac:dyDescent="0.25">
      <c r="A922">
        <v>921</v>
      </c>
      <c r="B922" s="2">
        <v>1</v>
      </c>
    </row>
    <row r="923" spans="1:5" x14ac:dyDescent="0.25">
      <c r="A923">
        <v>922</v>
      </c>
      <c r="B923" s="2">
        <v>1</v>
      </c>
      <c r="E923" s="3">
        <v>4</v>
      </c>
    </row>
    <row r="924" spans="1:5" x14ac:dyDescent="0.25">
      <c r="A924">
        <v>923</v>
      </c>
      <c r="E924" s="3">
        <v>4</v>
      </c>
    </row>
    <row r="925" spans="1:5" x14ac:dyDescent="0.25">
      <c r="A925">
        <v>924</v>
      </c>
      <c r="D925" s="4">
        <v>3</v>
      </c>
      <c r="E925" s="3">
        <v>4</v>
      </c>
    </row>
    <row r="926" spans="1:5" x14ac:dyDescent="0.25">
      <c r="A926">
        <v>925</v>
      </c>
      <c r="D926" s="4">
        <v>3</v>
      </c>
      <c r="E926" s="3">
        <v>4</v>
      </c>
    </row>
    <row r="927" spans="1:5" x14ac:dyDescent="0.25">
      <c r="A927">
        <v>926</v>
      </c>
      <c r="D927" s="4">
        <v>3</v>
      </c>
      <c r="E927" s="3">
        <v>4</v>
      </c>
    </row>
    <row r="928" spans="1:5" x14ac:dyDescent="0.25">
      <c r="A928">
        <v>927</v>
      </c>
      <c r="D928" s="4">
        <v>3</v>
      </c>
      <c r="E928" s="3">
        <v>4</v>
      </c>
    </row>
    <row r="929" spans="1:5" x14ac:dyDescent="0.25">
      <c r="A929">
        <v>928</v>
      </c>
      <c r="D929" s="4">
        <v>3</v>
      </c>
      <c r="E929" s="3">
        <v>4</v>
      </c>
    </row>
    <row r="930" spans="1:5" x14ac:dyDescent="0.25">
      <c r="A930">
        <v>929</v>
      </c>
      <c r="D930" s="4">
        <v>3</v>
      </c>
      <c r="E930" s="3">
        <v>4</v>
      </c>
    </row>
    <row r="931" spans="1:5" x14ac:dyDescent="0.25">
      <c r="A931">
        <v>930</v>
      </c>
      <c r="C931" s="5">
        <v>2</v>
      </c>
      <c r="D931" s="4">
        <v>3</v>
      </c>
      <c r="E931" s="3">
        <v>4</v>
      </c>
    </row>
    <row r="932" spans="1:5" x14ac:dyDescent="0.25">
      <c r="A932">
        <v>931</v>
      </c>
      <c r="C932" s="5">
        <v>2</v>
      </c>
      <c r="D932" s="4">
        <v>3</v>
      </c>
    </row>
    <row r="933" spans="1:5" x14ac:dyDescent="0.25">
      <c r="A933">
        <v>932</v>
      </c>
      <c r="C933" s="5">
        <v>2</v>
      </c>
    </row>
    <row r="934" spans="1:5" x14ac:dyDescent="0.25">
      <c r="A934">
        <v>933</v>
      </c>
      <c r="C934" s="5">
        <v>2</v>
      </c>
    </row>
    <row r="935" spans="1:5" x14ac:dyDescent="0.25">
      <c r="A935">
        <v>934</v>
      </c>
      <c r="C935" s="5">
        <v>2</v>
      </c>
    </row>
    <row r="936" spans="1:5" x14ac:dyDescent="0.25">
      <c r="A936">
        <v>935</v>
      </c>
      <c r="C936" s="5">
        <v>2</v>
      </c>
    </row>
    <row r="937" spans="1:5" x14ac:dyDescent="0.25">
      <c r="A937">
        <v>936</v>
      </c>
      <c r="C937" s="5">
        <v>2</v>
      </c>
    </row>
    <row r="938" spans="1:5" x14ac:dyDescent="0.25">
      <c r="A938">
        <v>937</v>
      </c>
      <c r="B938" s="2">
        <v>1</v>
      </c>
      <c r="C938" s="5">
        <v>2</v>
      </c>
    </row>
    <row r="939" spans="1:5" x14ac:dyDescent="0.25">
      <c r="A939">
        <v>938</v>
      </c>
      <c r="B939" s="2">
        <v>1</v>
      </c>
      <c r="C939" s="5">
        <v>2</v>
      </c>
    </row>
    <row r="940" spans="1:5" x14ac:dyDescent="0.25">
      <c r="A940">
        <v>939</v>
      </c>
      <c r="B940" s="2">
        <v>1</v>
      </c>
      <c r="C940" s="5">
        <v>2</v>
      </c>
    </row>
    <row r="941" spans="1:5" x14ac:dyDescent="0.25">
      <c r="A941">
        <v>940</v>
      </c>
      <c r="B941" s="2">
        <v>1</v>
      </c>
    </row>
    <row r="942" spans="1:5" x14ac:dyDescent="0.25">
      <c r="A942">
        <v>941</v>
      </c>
      <c r="B942" s="2">
        <v>1</v>
      </c>
    </row>
    <row r="943" spans="1:5" x14ac:dyDescent="0.25">
      <c r="A943">
        <v>942</v>
      </c>
      <c r="B943" s="2">
        <v>1</v>
      </c>
    </row>
    <row r="944" spans="1:5" x14ac:dyDescent="0.25">
      <c r="A944">
        <v>943</v>
      </c>
      <c r="B944" s="2">
        <v>1</v>
      </c>
    </row>
    <row r="945" spans="1:5" x14ac:dyDescent="0.25">
      <c r="A945">
        <v>944</v>
      </c>
      <c r="B945" s="2">
        <v>1</v>
      </c>
      <c r="E945" s="3">
        <v>4</v>
      </c>
    </row>
    <row r="946" spans="1:5" x14ac:dyDescent="0.25">
      <c r="A946">
        <v>945</v>
      </c>
      <c r="B946" s="2">
        <v>1</v>
      </c>
      <c r="E946" s="3">
        <v>4</v>
      </c>
    </row>
    <row r="947" spans="1:5" x14ac:dyDescent="0.25">
      <c r="A947">
        <v>946</v>
      </c>
      <c r="E947" s="3">
        <v>4</v>
      </c>
    </row>
    <row r="948" spans="1:5" x14ac:dyDescent="0.25">
      <c r="A948">
        <v>947</v>
      </c>
      <c r="D948" s="4">
        <v>3</v>
      </c>
      <c r="E948" s="3">
        <v>4</v>
      </c>
    </row>
    <row r="949" spans="1:5" x14ac:dyDescent="0.25">
      <c r="A949">
        <v>948</v>
      </c>
      <c r="D949" s="4">
        <v>3</v>
      </c>
      <c r="E949" s="3">
        <v>4</v>
      </c>
    </row>
    <row r="950" spans="1:5" x14ac:dyDescent="0.25">
      <c r="A950">
        <v>949</v>
      </c>
      <c r="D950" s="4">
        <v>3</v>
      </c>
      <c r="E950" s="3">
        <v>4</v>
      </c>
    </row>
    <row r="951" spans="1:5" x14ac:dyDescent="0.25">
      <c r="A951">
        <v>950</v>
      </c>
      <c r="D951" s="4">
        <v>3</v>
      </c>
      <c r="E951" s="3">
        <v>4</v>
      </c>
    </row>
    <row r="952" spans="1:5" x14ac:dyDescent="0.25">
      <c r="A952">
        <v>951</v>
      </c>
      <c r="C952" s="5">
        <v>2</v>
      </c>
      <c r="D952" s="4">
        <v>3</v>
      </c>
      <c r="E952" s="3">
        <v>4</v>
      </c>
    </row>
    <row r="953" spans="1:5" x14ac:dyDescent="0.25">
      <c r="A953">
        <v>952</v>
      </c>
      <c r="C953" s="5">
        <v>2</v>
      </c>
      <c r="D953" s="4">
        <v>3</v>
      </c>
      <c r="E953" s="3">
        <v>4</v>
      </c>
    </row>
    <row r="954" spans="1:5" x14ac:dyDescent="0.25">
      <c r="A954">
        <v>953</v>
      </c>
      <c r="C954" s="5">
        <v>2</v>
      </c>
      <c r="D954" s="4">
        <v>3</v>
      </c>
      <c r="E954" s="3">
        <v>4</v>
      </c>
    </row>
    <row r="955" spans="1:5" x14ac:dyDescent="0.25">
      <c r="A955">
        <v>954</v>
      </c>
      <c r="C955" s="5">
        <v>2</v>
      </c>
      <c r="D955" s="4">
        <v>3</v>
      </c>
    </row>
    <row r="956" spans="1:5" x14ac:dyDescent="0.25">
      <c r="A956">
        <v>955</v>
      </c>
      <c r="C956" s="5">
        <v>2</v>
      </c>
      <c r="D956" s="4">
        <v>3</v>
      </c>
    </row>
    <row r="957" spans="1:5" x14ac:dyDescent="0.25">
      <c r="A957">
        <v>956</v>
      </c>
      <c r="C957" s="5">
        <v>2</v>
      </c>
      <c r="D957" s="4">
        <v>3</v>
      </c>
    </row>
    <row r="958" spans="1:5" x14ac:dyDescent="0.25">
      <c r="A958">
        <v>957</v>
      </c>
      <c r="C958" s="5">
        <v>2</v>
      </c>
      <c r="D958" s="4">
        <v>3</v>
      </c>
    </row>
    <row r="959" spans="1:5" x14ac:dyDescent="0.25">
      <c r="A959">
        <v>958</v>
      </c>
      <c r="C959" s="5">
        <v>2</v>
      </c>
      <c r="D959" s="4">
        <v>3</v>
      </c>
    </row>
    <row r="960" spans="1:5" x14ac:dyDescent="0.25">
      <c r="A960">
        <v>959</v>
      </c>
      <c r="B960" s="2">
        <v>1</v>
      </c>
      <c r="C960" s="5">
        <v>2</v>
      </c>
    </row>
    <row r="961" spans="1:6" x14ac:dyDescent="0.25">
      <c r="A961">
        <v>960</v>
      </c>
      <c r="B961" s="2">
        <v>1</v>
      </c>
      <c r="C961" s="5">
        <v>2</v>
      </c>
    </row>
    <row r="962" spans="1:6" x14ac:dyDescent="0.25">
      <c r="A962">
        <v>961</v>
      </c>
      <c r="B962" s="2">
        <v>1</v>
      </c>
      <c r="C962" s="5">
        <v>2</v>
      </c>
    </row>
    <row r="963" spans="1:6" x14ac:dyDescent="0.25">
      <c r="A963">
        <v>962</v>
      </c>
      <c r="B963" s="2">
        <v>1</v>
      </c>
      <c r="C963" s="5">
        <v>2</v>
      </c>
    </row>
    <row r="964" spans="1:6" x14ac:dyDescent="0.25">
      <c r="A964">
        <v>963</v>
      </c>
      <c r="B964" s="2">
        <v>1</v>
      </c>
      <c r="C964" s="5">
        <v>2</v>
      </c>
    </row>
    <row r="965" spans="1:6" x14ac:dyDescent="0.25">
      <c r="A965">
        <v>964</v>
      </c>
      <c r="B965" s="2">
        <v>1</v>
      </c>
    </row>
    <row r="966" spans="1:6" x14ac:dyDescent="0.25">
      <c r="A966">
        <v>965</v>
      </c>
      <c r="B966" s="2">
        <v>1</v>
      </c>
      <c r="F966" t="s">
        <v>22</v>
      </c>
    </row>
    <row r="967" spans="1:6" x14ac:dyDescent="0.25">
      <c r="A967">
        <v>966</v>
      </c>
    </row>
    <row r="968" spans="1:6" x14ac:dyDescent="0.25">
      <c r="A968">
        <v>967</v>
      </c>
      <c r="F968" t="s">
        <v>22</v>
      </c>
    </row>
    <row r="969" spans="1:6" x14ac:dyDescent="0.25">
      <c r="A969">
        <v>968</v>
      </c>
      <c r="C969" s="5">
        <v>2</v>
      </c>
    </row>
    <row r="970" spans="1:6" x14ac:dyDescent="0.25">
      <c r="A970">
        <v>969</v>
      </c>
      <c r="C970" s="5">
        <v>2</v>
      </c>
    </row>
    <row r="971" spans="1:6" x14ac:dyDescent="0.25">
      <c r="A971">
        <v>970</v>
      </c>
      <c r="C971" s="5">
        <v>2</v>
      </c>
    </row>
    <row r="972" spans="1:6" x14ac:dyDescent="0.25">
      <c r="A972">
        <v>971</v>
      </c>
      <c r="C972" s="5">
        <v>2</v>
      </c>
    </row>
    <row r="973" spans="1:6" x14ac:dyDescent="0.25">
      <c r="A973">
        <v>972</v>
      </c>
      <c r="C973" s="5">
        <v>2</v>
      </c>
      <c r="D973" s="4">
        <v>3</v>
      </c>
    </row>
    <row r="974" spans="1:6" x14ac:dyDescent="0.25">
      <c r="A974">
        <v>973</v>
      </c>
      <c r="C974" s="5">
        <v>2</v>
      </c>
      <c r="D974" s="4">
        <v>3</v>
      </c>
    </row>
    <row r="975" spans="1:6" x14ac:dyDescent="0.25">
      <c r="A975">
        <v>974</v>
      </c>
      <c r="C975" s="5">
        <v>2</v>
      </c>
      <c r="D975" s="4">
        <v>3</v>
      </c>
    </row>
    <row r="976" spans="1:6" x14ac:dyDescent="0.25">
      <c r="A976">
        <v>975</v>
      </c>
      <c r="C976" s="5">
        <v>2</v>
      </c>
      <c r="D976" s="4">
        <v>3</v>
      </c>
    </row>
    <row r="977" spans="1:5" x14ac:dyDescent="0.25">
      <c r="A977">
        <v>976</v>
      </c>
      <c r="C977" s="5">
        <v>2</v>
      </c>
      <c r="D977" s="4">
        <v>3</v>
      </c>
    </row>
    <row r="978" spans="1:5" x14ac:dyDescent="0.25">
      <c r="A978">
        <v>977</v>
      </c>
      <c r="C978" s="5">
        <v>2</v>
      </c>
      <c r="D978" s="4">
        <v>3</v>
      </c>
    </row>
    <row r="979" spans="1:5" x14ac:dyDescent="0.25">
      <c r="A979">
        <v>978</v>
      </c>
      <c r="C979" s="5">
        <v>2</v>
      </c>
      <c r="D979" s="4">
        <v>3</v>
      </c>
    </row>
    <row r="980" spans="1:5" x14ac:dyDescent="0.25">
      <c r="A980">
        <v>979</v>
      </c>
      <c r="C980" s="5">
        <v>2</v>
      </c>
      <c r="D980" s="4">
        <v>3</v>
      </c>
    </row>
    <row r="981" spans="1:5" x14ac:dyDescent="0.25">
      <c r="A981">
        <v>980</v>
      </c>
      <c r="C981" s="5">
        <v>2</v>
      </c>
      <c r="D981" s="4">
        <v>3</v>
      </c>
    </row>
    <row r="982" spans="1:5" x14ac:dyDescent="0.25">
      <c r="A982">
        <v>981</v>
      </c>
      <c r="C982" s="5">
        <v>2</v>
      </c>
      <c r="D982" s="4">
        <v>3</v>
      </c>
    </row>
    <row r="983" spans="1:5" x14ac:dyDescent="0.25">
      <c r="A983">
        <v>982</v>
      </c>
      <c r="C983" s="5">
        <v>2</v>
      </c>
      <c r="D983" s="4">
        <v>3</v>
      </c>
    </row>
    <row r="984" spans="1:5" x14ac:dyDescent="0.25">
      <c r="A984">
        <v>983</v>
      </c>
      <c r="B984" s="2">
        <v>1</v>
      </c>
      <c r="D984" s="4">
        <v>3</v>
      </c>
    </row>
    <row r="985" spans="1:5" x14ac:dyDescent="0.25">
      <c r="A985">
        <v>984</v>
      </c>
      <c r="B985" s="2">
        <v>1</v>
      </c>
      <c r="D985" s="4">
        <v>3</v>
      </c>
      <c r="E985" s="3">
        <v>4</v>
      </c>
    </row>
    <row r="986" spans="1:5" x14ac:dyDescent="0.25">
      <c r="A986">
        <v>985</v>
      </c>
      <c r="B986" s="2">
        <v>1</v>
      </c>
      <c r="D986" s="4">
        <v>3</v>
      </c>
      <c r="E986" s="3">
        <v>4</v>
      </c>
    </row>
    <row r="987" spans="1:5" x14ac:dyDescent="0.25">
      <c r="A987">
        <v>986</v>
      </c>
      <c r="B987" s="2">
        <v>1</v>
      </c>
      <c r="E987" s="3">
        <v>4</v>
      </c>
    </row>
    <row r="988" spans="1:5" x14ac:dyDescent="0.25">
      <c r="A988">
        <v>987</v>
      </c>
      <c r="B988" s="2">
        <v>1</v>
      </c>
      <c r="E988" s="3">
        <v>4</v>
      </c>
    </row>
    <row r="989" spans="1:5" x14ac:dyDescent="0.25">
      <c r="A989">
        <v>988</v>
      </c>
      <c r="B989" s="2">
        <v>1</v>
      </c>
      <c r="E989" s="3">
        <v>4</v>
      </c>
    </row>
    <row r="990" spans="1:5" x14ac:dyDescent="0.25">
      <c r="A990">
        <v>989</v>
      </c>
      <c r="B990" s="2">
        <v>1</v>
      </c>
      <c r="E990" s="3">
        <v>4</v>
      </c>
    </row>
    <row r="991" spans="1:5" x14ac:dyDescent="0.25">
      <c r="A991">
        <v>990</v>
      </c>
      <c r="B991" s="2">
        <v>1</v>
      </c>
      <c r="E991" s="3">
        <v>4</v>
      </c>
    </row>
    <row r="992" spans="1:5" x14ac:dyDescent="0.25">
      <c r="A992">
        <v>991</v>
      </c>
      <c r="B992" s="2">
        <v>1</v>
      </c>
      <c r="E992" s="3">
        <v>4</v>
      </c>
    </row>
    <row r="993" spans="1:5" x14ac:dyDescent="0.25">
      <c r="A993">
        <v>992</v>
      </c>
      <c r="B993" s="2">
        <v>1</v>
      </c>
      <c r="E993" s="3">
        <v>4</v>
      </c>
    </row>
    <row r="994" spans="1:5" x14ac:dyDescent="0.25">
      <c r="A994">
        <v>993</v>
      </c>
      <c r="B994" s="2">
        <v>1</v>
      </c>
      <c r="E994" s="3">
        <v>4</v>
      </c>
    </row>
    <row r="995" spans="1:5" x14ac:dyDescent="0.25">
      <c r="A995">
        <v>994</v>
      </c>
      <c r="B995" s="2">
        <v>1</v>
      </c>
      <c r="E995" s="3">
        <v>4</v>
      </c>
    </row>
    <row r="996" spans="1:5" x14ac:dyDescent="0.25">
      <c r="A996">
        <v>995</v>
      </c>
      <c r="B996" s="2">
        <v>1</v>
      </c>
      <c r="E996" s="3">
        <v>4</v>
      </c>
    </row>
    <row r="997" spans="1:5" x14ac:dyDescent="0.25">
      <c r="A997">
        <v>996</v>
      </c>
      <c r="B997" s="2">
        <v>1</v>
      </c>
      <c r="E997" s="3">
        <v>4</v>
      </c>
    </row>
    <row r="998" spans="1:5" x14ac:dyDescent="0.25">
      <c r="A998">
        <v>997</v>
      </c>
      <c r="B998" s="2">
        <v>1</v>
      </c>
      <c r="E998" s="3">
        <v>4</v>
      </c>
    </row>
    <row r="999" spans="1:5" x14ac:dyDescent="0.25">
      <c r="A999">
        <v>998</v>
      </c>
      <c r="C999" s="5">
        <v>2</v>
      </c>
    </row>
    <row r="1000" spans="1:5" x14ac:dyDescent="0.25">
      <c r="A1000">
        <v>999</v>
      </c>
      <c r="C1000" s="5">
        <v>2</v>
      </c>
    </row>
    <row r="1001" spans="1:5" x14ac:dyDescent="0.25">
      <c r="A1001">
        <v>1000</v>
      </c>
      <c r="C1001" s="5">
        <v>2</v>
      </c>
    </row>
    <row r="1002" spans="1:5" x14ac:dyDescent="0.25">
      <c r="A1002">
        <v>1001</v>
      </c>
      <c r="C1002" s="5">
        <v>2</v>
      </c>
      <c r="D1002" s="4">
        <v>3</v>
      </c>
    </row>
    <row r="1003" spans="1:5" x14ac:dyDescent="0.25">
      <c r="A1003">
        <v>1002</v>
      </c>
      <c r="C1003" s="5">
        <v>2</v>
      </c>
      <c r="D1003" s="4">
        <v>3</v>
      </c>
    </row>
    <row r="1004" spans="1:5" x14ac:dyDescent="0.25">
      <c r="A1004">
        <v>1003</v>
      </c>
      <c r="C1004" s="5">
        <v>2</v>
      </c>
      <c r="D1004" s="4">
        <v>3</v>
      </c>
    </row>
    <row r="1005" spans="1:5" x14ac:dyDescent="0.25">
      <c r="A1005">
        <v>1004</v>
      </c>
      <c r="C1005" s="5">
        <v>2</v>
      </c>
      <c r="D1005" s="4">
        <v>3</v>
      </c>
    </row>
    <row r="1006" spans="1:5" x14ac:dyDescent="0.25">
      <c r="A1006">
        <v>1005</v>
      </c>
      <c r="C1006" s="5">
        <v>2</v>
      </c>
      <c r="D1006" s="4">
        <v>3</v>
      </c>
    </row>
    <row r="1007" spans="1:5" x14ac:dyDescent="0.25">
      <c r="A1007">
        <v>1006</v>
      </c>
      <c r="C1007" s="5">
        <v>2</v>
      </c>
      <c r="D1007" s="4">
        <v>3</v>
      </c>
    </row>
    <row r="1008" spans="1:5" x14ac:dyDescent="0.25">
      <c r="A1008">
        <v>1007</v>
      </c>
      <c r="C1008" s="5">
        <v>2</v>
      </c>
      <c r="D1008" s="4">
        <v>3</v>
      </c>
    </row>
    <row r="1009" spans="1:5" x14ac:dyDescent="0.25">
      <c r="A1009">
        <v>1008</v>
      </c>
      <c r="C1009" s="5">
        <v>2</v>
      </c>
      <c r="D1009" s="4">
        <v>3</v>
      </c>
    </row>
    <row r="1010" spans="1:5" x14ac:dyDescent="0.25">
      <c r="A1010">
        <v>1009</v>
      </c>
      <c r="C1010" s="5">
        <v>2</v>
      </c>
      <c r="D1010" s="4">
        <v>3</v>
      </c>
    </row>
    <row r="1011" spans="1:5" x14ac:dyDescent="0.25">
      <c r="A1011">
        <v>1010</v>
      </c>
      <c r="C1011" s="5">
        <v>2</v>
      </c>
      <c r="D1011" s="4">
        <v>3</v>
      </c>
    </row>
    <row r="1012" spans="1:5" x14ac:dyDescent="0.25">
      <c r="A1012">
        <v>1011</v>
      </c>
      <c r="C1012" s="5">
        <v>2</v>
      </c>
      <c r="D1012" s="4">
        <v>3</v>
      </c>
    </row>
    <row r="1013" spans="1:5" x14ac:dyDescent="0.25">
      <c r="A1013">
        <v>1012</v>
      </c>
      <c r="C1013" s="5">
        <v>2</v>
      </c>
      <c r="D1013" s="4">
        <v>3</v>
      </c>
    </row>
    <row r="1014" spans="1:5" x14ac:dyDescent="0.25">
      <c r="A1014">
        <v>1013</v>
      </c>
      <c r="D1014" s="4">
        <v>3</v>
      </c>
      <c r="E1014" s="3">
        <v>4</v>
      </c>
    </row>
    <row r="1015" spans="1:5" x14ac:dyDescent="0.25">
      <c r="A1015">
        <v>1014</v>
      </c>
      <c r="B1015" s="2">
        <v>1</v>
      </c>
      <c r="E1015" s="3">
        <v>4</v>
      </c>
    </row>
    <row r="1016" spans="1:5" x14ac:dyDescent="0.25">
      <c r="A1016">
        <v>1015</v>
      </c>
      <c r="B1016" s="2">
        <v>1</v>
      </c>
      <c r="E1016" s="3">
        <v>4</v>
      </c>
    </row>
    <row r="1017" spans="1:5" x14ac:dyDescent="0.25">
      <c r="A1017">
        <v>1016</v>
      </c>
      <c r="B1017" s="2">
        <v>1</v>
      </c>
      <c r="E1017" s="3">
        <v>4</v>
      </c>
    </row>
    <row r="1018" spans="1:5" x14ac:dyDescent="0.25">
      <c r="A1018">
        <v>1017</v>
      </c>
      <c r="B1018" s="2">
        <v>1</v>
      </c>
      <c r="E1018" s="3">
        <v>4</v>
      </c>
    </row>
    <row r="1019" spans="1:5" x14ac:dyDescent="0.25">
      <c r="A1019">
        <v>1018</v>
      </c>
      <c r="B1019" s="2">
        <v>1</v>
      </c>
      <c r="E1019" s="3">
        <v>4</v>
      </c>
    </row>
    <row r="1020" spans="1:5" x14ac:dyDescent="0.25">
      <c r="A1020">
        <v>1019</v>
      </c>
      <c r="B1020" s="2">
        <v>1</v>
      </c>
      <c r="E1020" s="3">
        <v>4</v>
      </c>
    </row>
    <row r="1021" spans="1:5" x14ac:dyDescent="0.25">
      <c r="A1021">
        <v>1020</v>
      </c>
      <c r="B1021" s="2">
        <v>1</v>
      </c>
      <c r="E1021" s="3">
        <v>4</v>
      </c>
    </row>
    <row r="1022" spans="1:5" x14ac:dyDescent="0.25">
      <c r="A1022">
        <v>1021</v>
      </c>
      <c r="B1022" s="2">
        <v>1</v>
      </c>
      <c r="E1022" s="3">
        <v>4</v>
      </c>
    </row>
    <row r="1023" spans="1:5" x14ac:dyDescent="0.25">
      <c r="A1023">
        <v>1022</v>
      </c>
      <c r="B1023" s="2">
        <v>1</v>
      </c>
      <c r="E1023" s="3">
        <v>4</v>
      </c>
    </row>
    <row r="1024" spans="1:5" x14ac:dyDescent="0.25">
      <c r="A1024">
        <v>1023</v>
      </c>
      <c r="B1024" s="2">
        <v>1</v>
      </c>
      <c r="E1024" s="3">
        <v>4</v>
      </c>
    </row>
    <row r="1025" spans="1:5" x14ac:dyDescent="0.25">
      <c r="A1025">
        <v>1024</v>
      </c>
      <c r="B1025" s="2">
        <v>1</v>
      </c>
      <c r="E1025" s="3">
        <v>4</v>
      </c>
    </row>
    <row r="1026" spans="1:5" x14ac:dyDescent="0.25">
      <c r="A1026">
        <v>1025</v>
      </c>
      <c r="B1026" s="2">
        <v>1</v>
      </c>
      <c r="E1026" s="3">
        <v>4</v>
      </c>
    </row>
    <row r="1027" spans="1:5" x14ac:dyDescent="0.25">
      <c r="A1027">
        <v>1026</v>
      </c>
      <c r="B1027" s="2">
        <v>1</v>
      </c>
    </row>
    <row r="1028" spans="1:5" x14ac:dyDescent="0.25">
      <c r="A1028">
        <v>1027</v>
      </c>
      <c r="B1028" s="2">
        <v>1</v>
      </c>
      <c r="C1028" s="5">
        <v>2</v>
      </c>
    </row>
    <row r="1029" spans="1:5" x14ac:dyDescent="0.25">
      <c r="A1029">
        <v>1028</v>
      </c>
      <c r="C1029" s="5">
        <v>2</v>
      </c>
    </row>
    <row r="1030" spans="1:5" x14ac:dyDescent="0.25">
      <c r="A1030">
        <v>1029</v>
      </c>
      <c r="C1030" s="5">
        <v>2</v>
      </c>
    </row>
    <row r="1031" spans="1:5" x14ac:dyDescent="0.25">
      <c r="A1031">
        <v>1030</v>
      </c>
      <c r="C1031" s="5">
        <v>2</v>
      </c>
    </row>
    <row r="1032" spans="1:5" x14ac:dyDescent="0.25">
      <c r="A1032">
        <v>1031</v>
      </c>
      <c r="C1032" s="5">
        <v>2</v>
      </c>
      <c r="D1032" s="4">
        <v>3</v>
      </c>
    </row>
    <row r="1033" spans="1:5" x14ac:dyDescent="0.25">
      <c r="A1033">
        <v>1032</v>
      </c>
      <c r="C1033" s="5">
        <v>2</v>
      </c>
      <c r="D1033" s="4">
        <v>3</v>
      </c>
    </row>
    <row r="1034" spans="1:5" x14ac:dyDescent="0.25">
      <c r="A1034">
        <v>1033</v>
      </c>
      <c r="C1034" s="5">
        <v>2</v>
      </c>
      <c r="D1034" s="4">
        <v>3</v>
      </c>
    </row>
    <row r="1035" spans="1:5" x14ac:dyDescent="0.25">
      <c r="A1035">
        <v>1034</v>
      </c>
      <c r="C1035" s="5">
        <v>2</v>
      </c>
      <c r="D1035" s="4">
        <v>3</v>
      </c>
    </row>
    <row r="1036" spans="1:5" x14ac:dyDescent="0.25">
      <c r="A1036">
        <v>1035</v>
      </c>
      <c r="C1036" s="5">
        <v>2</v>
      </c>
      <c r="D1036" s="4">
        <v>3</v>
      </c>
    </row>
    <row r="1037" spans="1:5" x14ac:dyDescent="0.25">
      <c r="A1037">
        <v>1036</v>
      </c>
      <c r="C1037" s="5">
        <v>2</v>
      </c>
      <c r="D1037" s="4">
        <v>3</v>
      </c>
    </row>
    <row r="1038" spans="1:5" x14ac:dyDescent="0.25">
      <c r="A1038">
        <v>1037</v>
      </c>
      <c r="C1038" s="5">
        <v>2</v>
      </c>
      <c r="D1038" s="4">
        <v>3</v>
      </c>
    </row>
    <row r="1039" spans="1:5" x14ac:dyDescent="0.25">
      <c r="A1039">
        <v>1038</v>
      </c>
      <c r="C1039" s="5">
        <v>2</v>
      </c>
      <c r="D1039" s="4">
        <v>3</v>
      </c>
    </row>
    <row r="1040" spans="1:5" x14ac:dyDescent="0.25">
      <c r="A1040">
        <v>1039</v>
      </c>
      <c r="D1040" s="4">
        <v>3</v>
      </c>
      <c r="E1040" s="3">
        <v>4</v>
      </c>
    </row>
    <row r="1041" spans="1:5" x14ac:dyDescent="0.25">
      <c r="A1041">
        <v>1040</v>
      </c>
      <c r="D1041" s="4">
        <v>3</v>
      </c>
      <c r="E1041" s="3">
        <v>4</v>
      </c>
    </row>
    <row r="1042" spans="1:5" x14ac:dyDescent="0.25">
      <c r="A1042">
        <v>1041</v>
      </c>
      <c r="D1042" s="4">
        <v>3</v>
      </c>
      <c r="E1042" s="3">
        <v>4</v>
      </c>
    </row>
    <row r="1043" spans="1:5" x14ac:dyDescent="0.25">
      <c r="A1043">
        <v>1042</v>
      </c>
      <c r="B1043" s="2">
        <v>1</v>
      </c>
      <c r="D1043" s="4">
        <v>3</v>
      </c>
      <c r="E1043" s="3">
        <v>4</v>
      </c>
    </row>
    <row r="1044" spans="1:5" x14ac:dyDescent="0.25">
      <c r="A1044">
        <v>1043</v>
      </c>
      <c r="B1044" s="2">
        <v>1</v>
      </c>
      <c r="E1044" s="3">
        <v>4</v>
      </c>
    </row>
    <row r="1045" spans="1:5" x14ac:dyDescent="0.25">
      <c r="A1045">
        <v>1044</v>
      </c>
      <c r="B1045" s="2">
        <v>1</v>
      </c>
      <c r="E1045" s="3">
        <v>4</v>
      </c>
    </row>
    <row r="1046" spans="1:5" x14ac:dyDescent="0.25">
      <c r="A1046">
        <v>1045</v>
      </c>
      <c r="B1046" s="2">
        <v>1</v>
      </c>
      <c r="E1046" s="3">
        <v>4</v>
      </c>
    </row>
    <row r="1047" spans="1:5" x14ac:dyDescent="0.25">
      <c r="A1047">
        <v>1046</v>
      </c>
      <c r="B1047" s="2">
        <v>1</v>
      </c>
      <c r="E1047" s="3">
        <v>4</v>
      </c>
    </row>
    <row r="1048" spans="1:5" x14ac:dyDescent="0.25">
      <c r="A1048">
        <v>1047</v>
      </c>
      <c r="B1048" s="2">
        <v>1</v>
      </c>
      <c r="E1048" s="3">
        <v>4</v>
      </c>
    </row>
    <row r="1049" spans="1:5" x14ac:dyDescent="0.25">
      <c r="A1049">
        <v>1048</v>
      </c>
      <c r="B1049" s="2">
        <v>1</v>
      </c>
      <c r="E1049" s="3">
        <v>4</v>
      </c>
    </row>
    <row r="1050" spans="1:5" x14ac:dyDescent="0.25">
      <c r="A1050">
        <v>1049</v>
      </c>
      <c r="B1050" s="2">
        <v>1</v>
      </c>
      <c r="E1050" s="3">
        <v>4</v>
      </c>
    </row>
    <row r="1051" spans="1:5" x14ac:dyDescent="0.25">
      <c r="A1051">
        <v>1050</v>
      </c>
      <c r="B1051" s="2">
        <v>1</v>
      </c>
    </row>
    <row r="1052" spans="1:5" x14ac:dyDescent="0.25">
      <c r="A1052">
        <v>1051</v>
      </c>
      <c r="B1052" s="2">
        <v>1</v>
      </c>
    </row>
    <row r="1053" spans="1:5" x14ac:dyDescent="0.25">
      <c r="A1053">
        <v>1052</v>
      </c>
      <c r="B1053" s="2">
        <v>1</v>
      </c>
    </row>
    <row r="1054" spans="1:5" x14ac:dyDescent="0.25">
      <c r="A1054">
        <v>1053</v>
      </c>
      <c r="B1054" s="2">
        <v>1</v>
      </c>
    </row>
    <row r="1055" spans="1:5" x14ac:dyDescent="0.25">
      <c r="A1055">
        <v>1054</v>
      </c>
      <c r="B1055" s="2">
        <v>1</v>
      </c>
    </row>
    <row r="1056" spans="1:5" x14ac:dyDescent="0.25">
      <c r="A1056">
        <v>1055</v>
      </c>
      <c r="C1056" s="5">
        <v>2</v>
      </c>
    </row>
    <row r="1057" spans="1:5" x14ac:dyDescent="0.25">
      <c r="A1057">
        <v>1056</v>
      </c>
      <c r="C1057" s="5">
        <v>2</v>
      </c>
    </row>
    <row r="1058" spans="1:5" x14ac:dyDescent="0.25">
      <c r="A1058">
        <v>1057</v>
      </c>
      <c r="C1058" s="5">
        <v>2</v>
      </c>
      <c r="D1058" s="4">
        <v>3</v>
      </c>
    </row>
    <row r="1059" spans="1:5" x14ac:dyDescent="0.25">
      <c r="A1059">
        <v>1058</v>
      </c>
      <c r="C1059" s="5">
        <v>2</v>
      </c>
      <c r="D1059" s="4">
        <v>3</v>
      </c>
    </row>
    <row r="1060" spans="1:5" x14ac:dyDescent="0.25">
      <c r="A1060">
        <v>1059</v>
      </c>
      <c r="C1060" s="5">
        <v>2</v>
      </c>
      <c r="D1060" s="4">
        <v>3</v>
      </c>
    </row>
    <row r="1061" spans="1:5" x14ac:dyDescent="0.25">
      <c r="A1061">
        <v>1060</v>
      </c>
      <c r="C1061" s="5">
        <v>2</v>
      </c>
      <c r="D1061" s="4">
        <v>3</v>
      </c>
    </row>
    <row r="1062" spans="1:5" x14ac:dyDescent="0.25">
      <c r="A1062">
        <v>1061</v>
      </c>
      <c r="C1062" s="5">
        <v>2</v>
      </c>
      <c r="D1062" s="4">
        <v>3</v>
      </c>
    </row>
    <row r="1063" spans="1:5" x14ac:dyDescent="0.25">
      <c r="A1063">
        <v>1062</v>
      </c>
      <c r="C1063" s="5">
        <v>2</v>
      </c>
      <c r="D1063" s="4">
        <v>3</v>
      </c>
    </row>
    <row r="1064" spans="1:5" x14ac:dyDescent="0.25">
      <c r="A1064">
        <v>1063</v>
      </c>
      <c r="C1064" s="5">
        <v>2</v>
      </c>
      <c r="D1064" s="4">
        <v>3</v>
      </c>
    </row>
    <row r="1065" spans="1:5" x14ac:dyDescent="0.25">
      <c r="A1065">
        <v>1064</v>
      </c>
      <c r="C1065" s="5">
        <v>2</v>
      </c>
      <c r="D1065" s="4">
        <v>3</v>
      </c>
    </row>
    <row r="1066" spans="1:5" x14ac:dyDescent="0.25">
      <c r="A1066">
        <v>1065</v>
      </c>
      <c r="D1066" s="4">
        <v>3</v>
      </c>
      <c r="E1066" s="3">
        <v>4</v>
      </c>
    </row>
    <row r="1067" spans="1:5" x14ac:dyDescent="0.25">
      <c r="A1067">
        <v>1066</v>
      </c>
      <c r="D1067" s="4">
        <v>3</v>
      </c>
      <c r="E1067" s="3">
        <v>4</v>
      </c>
    </row>
    <row r="1068" spans="1:5" x14ac:dyDescent="0.25">
      <c r="A1068">
        <v>1067</v>
      </c>
      <c r="D1068" s="4">
        <v>3</v>
      </c>
      <c r="E1068" s="3">
        <v>4</v>
      </c>
    </row>
    <row r="1069" spans="1:5" x14ac:dyDescent="0.25">
      <c r="A1069">
        <v>1068</v>
      </c>
      <c r="E1069" s="3">
        <v>4</v>
      </c>
    </row>
    <row r="1070" spans="1:5" x14ac:dyDescent="0.25">
      <c r="A1070">
        <v>1069</v>
      </c>
      <c r="B1070" s="2">
        <v>1</v>
      </c>
      <c r="E1070" s="3">
        <v>4</v>
      </c>
    </row>
    <row r="1071" spans="1:5" x14ac:dyDescent="0.25">
      <c r="A1071">
        <v>1070</v>
      </c>
      <c r="B1071" s="2">
        <v>1</v>
      </c>
      <c r="E1071" s="3">
        <v>4</v>
      </c>
    </row>
    <row r="1072" spans="1:5" x14ac:dyDescent="0.25">
      <c r="A1072">
        <v>1071</v>
      </c>
      <c r="B1072" s="2">
        <v>1</v>
      </c>
      <c r="E1072" s="3">
        <v>4</v>
      </c>
    </row>
    <row r="1073" spans="1:5" x14ac:dyDescent="0.25">
      <c r="A1073">
        <v>1072</v>
      </c>
      <c r="B1073" s="2">
        <v>1</v>
      </c>
      <c r="E1073" s="3">
        <v>4</v>
      </c>
    </row>
    <row r="1074" spans="1:5" x14ac:dyDescent="0.25">
      <c r="A1074">
        <v>1073</v>
      </c>
      <c r="B1074" s="2">
        <v>1</v>
      </c>
      <c r="E1074" s="3">
        <v>4</v>
      </c>
    </row>
    <row r="1075" spans="1:5" x14ac:dyDescent="0.25">
      <c r="A1075">
        <v>1074</v>
      </c>
      <c r="B1075" s="2">
        <v>1</v>
      </c>
    </row>
    <row r="1076" spans="1:5" x14ac:dyDescent="0.25">
      <c r="A1076">
        <v>1075</v>
      </c>
      <c r="B1076" s="2">
        <v>1</v>
      </c>
    </row>
    <row r="1077" spans="1:5" x14ac:dyDescent="0.25">
      <c r="A1077">
        <v>1076</v>
      </c>
      <c r="B1077" s="2">
        <v>1</v>
      </c>
    </row>
    <row r="1078" spans="1:5" x14ac:dyDescent="0.25">
      <c r="A1078">
        <v>1077</v>
      </c>
      <c r="B1078" s="2">
        <v>1</v>
      </c>
    </row>
    <row r="1079" spans="1:5" x14ac:dyDescent="0.25">
      <c r="A1079">
        <v>1078</v>
      </c>
      <c r="B1079" s="2">
        <v>1</v>
      </c>
    </row>
    <row r="1080" spans="1:5" x14ac:dyDescent="0.25">
      <c r="A1080">
        <v>1079</v>
      </c>
      <c r="B1080" s="2">
        <v>1</v>
      </c>
      <c r="C1080" s="5">
        <v>2</v>
      </c>
    </row>
    <row r="1081" spans="1:5" x14ac:dyDescent="0.25">
      <c r="A1081">
        <v>1080</v>
      </c>
      <c r="B1081" s="2">
        <v>1</v>
      </c>
      <c r="C1081" s="5">
        <v>2</v>
      </c>
    </row>
    <row r="1082" spans="1:5" x14ac:dyDescent="0.25">
      <c r="A1082">
        <v>1081</v>
      </c>
      <c r="C1082" s="5">
        <v>2</v>
      </c>
    </row>
    <row r="1083" spans="1:5" x14ac:dyDescent="0.25">
      <c r="A1083">
        <v>1082</v>
      </c>
      <c r="C1083" s="5">
        <v>2</v>
      </c>
    </row>
    <row r="1084" spans="1:5" x14ac:dyDescent="0.25">
      <c r="A1084">
        <v>1083</v>
      </c>
      <c r="C1084" s="5">
        <v>2</v>
      </c>
      <c r="D1084" s="4">
        <v>3</v>
      </c>
    </row>
    <row r="1085" spans="1:5" x14ac:dyDescent="0.25">
      <c r="A1085">
        <v>1084</v>
      </c>
      <c r="C1085" s="5">
        <v>2</v>
      </c>
      <c r="D1085" s="4">
        <v>3</v>
      </c>
    </row>
    <row r="1086" spans="1:5" x14ac:dyDescent="0.25">
      <c r="A1086">
        <v>1085</v>
      </c>
      <c r="C1086" s="5">
        <v>2</v>
      </c>
      <c r="D1086" s="4">
        <v>3</v>
      </c>
    </row>
    <row r="1087" spans="1:5" x14ac:dyDescent="0.25">
      <c r="A1087">
        <v>1086</v>
      </c>
      <c r="C1087" s="5">
        <v>2</v>
      </c>
      <c r="D1087" s="4">
        <v>3</v>
      </c>
    </row>
    <row r="1088" spans="1:5" x14ac:dyDescent="0.25">
      <c r="A1088">
        <v>1087</v>
      </c>
      <c r="C1088" s="5">
        <v>2</v>
      </c>
      <c r="D1088" s="4">
        <v>3</v>
      </c>
    </row>
    <row r="1089" spans="1:5" x14ac:dyDescent="0.25">
      <c r="A1089">
        <v>1088</v>
      </c>
      <c r="C1089" s="5">
        <v>2</v>
      </c>
      <c r="D1089" s="4">
        <v>3</v>
      </c>
      <c r="E1089" s="3">
        <v>4</v>
      </c>
    </row>
    <row r="1090" spans="1:5" x14ac:dyDescent="0.25">
      <c r="A1090">
        <v>1089</v>
      </c>
      <c r="D1090" s="4">
        <v>3</v>
      </c>
      <c r="E1090" s="3">
        <v>4</v>
      </c>
    </row>
    <row r="1091" spans="1:5" x14ac:dyDescent="0.25">
      <c r="A1091">
        <v>1090</v>
      </c>
      <c r="D1091" s="4">
        <v>3</v>
      </c>
      <c r="E1091" s="3">
        <v>4</v>
      </c>
    </row>
    <row r="1092" spans="1:5" x14ac:dyDescent="0.25">
      <c r="A1092">
        <v>1091</v>
      </c>
      <c r="D1092" s="4">
        <v>3</v>
      </c>
      <c r="E1092" s="3">
        <v>4</v>
      </c>
    </row>
    <row r="1093" spans="1:5" x14ac:dyDescent="0.25">
      <c r="A1093">
        <v>1092</v>
      </c>
      <c r="D1093" s="4">
        <v>3</v>
      </c>
      <c r="E1093" s="3">
        <v>4</v>
      </c>
    </row>
    <row r="1094" spans="1:5" x14ac:dyDescent="0.25">
      <c r="A1094">
        <v>1093</v>
      </c>
      <c r="E1094" s="3">
        <v>4</v>
      </c>
    </row>
    <row r="1095" spans="1:5" x14ac:dyDescent="0.25">
      <c r="A1095">
        <v>1094</v>
      </c>
      <c r="E1095" s="3">
        <v>4</v>
      </c>
    </row>
    <row r="1096" spans="1:5" x14ac:dyDescent="0.25">
      <c r="A1096">
        <v>1095</v>
      </c>
      <c r="B1096" s="2">
        <v>1</v>
      </c>
      <c r="E1096" s="3">
        <v>4</v>
      </c>
    </row>
    <row r="1097" spans="1:5" x14ac:dyDescent="0.25">
      <c r="A1097">
        <v>1096</v>
      </c>
      <c r="B1097" s="2">
        <v>1</v>
      </c>
      <c r="E1097" s="3">
        <v>4</v>
      </c>
    </row>
    <row r="1098" spans="1:5" x14ac:dyDescent="0.25">
      <c r="A1098">
        <v>1097</v>
      </c>
      <c r="B1098" s="2">
        <v>1</v>
      </c>
      <c r="E1098" s="3">
        <v>4</v>
      </c>
    </row>
    <row r="1099" spans="1:5" x14ac:dyDescent="0.25">
      <c r="A1099">
        <v>1098</v>
      </c>
      <c r="B1099" s="2">
        <v>1</v>
      </c>
    </row>
    <row r="1100" spans="1:5" x14ac:dyDescent="0.25">
      <c r="A1100">
        <v>1099</v>
      </c>
      <c r="B1100" s="2">
        <v>1</v>
      </c>
    </row>
    <row r="1101" spans="1:5" x14ac:dyDescent="0.25">
      <c r="A1101">
        <v>1100</v>
      </c>
      <c r="B1101" s="2">
        <v>1</v>
      </c>
    </row>
    <row r="1102" spans="1:5" x14ac:dyDescent="0.25">
      <c r="A1102">
        <v>1101</v>
      </c>
      <c r="B1102" s="2">
        <v>1</v>
      </c>
    </row>
    <row r="1103" spans="1:5" x14ac:dyDescent="0.25">
      <c r="A1103">
        <v>1102</v>
      </c>
      <c r="B1103" s="2">
        <v>1</v>
      </c>
    </row>
    <row r="1104" spans="1:5" x14ac:dyDescent="0.25">
      <c r="A1104">
        <v>1103</v>
      </c>
      <c r="B1104" s="2">
        <v>1</v>
      </c>
    </row>
    <row r="1105" spans="1:5" x14ac:dyDescent="0.25">
      <c r="A1105">
        <v>1104</v>
      </c>
      <c r="B1105" s="2">
        <v>1</v>
      </c>
      <c r="C1105" s="5">
        <v>2</v>
      </c>
    </row>
    <row r="1106" spans="1:5" x14ac:dyDescent="0.25">
      <c r="A1106">
        <v>1105</v>
      </c>
      <c r="C1106" s="5">
        <v>2</v>
      </c>
    </row>
    <row r="1107" spans="1:5" x14ac:dyDescent="0.25">
      <c r="A1107">
        <v>1106</v>
      </c>
      <c r="C1107" s="5">
        <v>2</v>
      </c>
    </row>
    <row r="1108" spans="1:5" x14ac:dyDescent="0.25">
      <c r="A1108">
        <v>1107</v>
      </c>
      <c r="C1108" s="5">
        <v>2</v>
      </c>
      <c r="D1108" s="4">
        <v>3</v>
      </c>
    </row>
    <row r="1109" spans="1:5" x14ac:dyDescent="0.25">
      <c r="A1109">
        <v>1108</v>
      </c>
      <c r="C1109" s="5">
        <v>2</v>
      </c>
      <c r="D1109" s="4">
        <v>3</v>
      </c>
    </row>
    <row r="1110" spans="1:5" x14ac:dyDescent="0.25">
      <c r="A1110">
        <v>1109</v>
      </c>
      <c r="C1110" s="5">
        <v>2</v>
      </c>
      <c r="D1110" s="4">
        <v>3</v>
      </c>
    </row>
    <row r="1111" spans="1:5" x14ac:dyDescent="0.25">
      <c r="A1111">
        <v>1110</v>
      </c>
      <c r="C1111" s="5">
        <v>2</v>
      </c>
      <c r="D1111" s="4">
        <v>3</v>
      </c>
    </row>
    <row r="1112" spans="1:5" x14ac:dyDescent="0.25">
      <c r="A1112">
        <v>1111</v>
      </c>
      <c r="C1112" s="5">
        <v>2</v>
      </c>
      <c r="D1112" s="4">
        <v>3</v>
      </c>
      <c r="E1112" s="3">
        <v>4</v>
      </c>
    </row>
    <row r="1113" spans="1:5" x14ac:dyDescent="0.25">
      <c r="A1113">
        <v>1112</v>
      </c>
      <c r="D1113" s="4">
        <v>3</v>
      </c>
      <c r="E1113" s="3">
        <v>4</v>
      </c>
    </row>
    <row r="1114" spans="1:5" x14ac:dyDescent="0.25">
      <c r="A1114">
        <v>1113</v>
      </c>
      <c r="D1114" s="4">
        <v>3</v>
      </c>
      <c r="E1114" s="3">
        <v>4</v>
      </c>
    </row>
    <row r="1115" spans="1:5" x14ac:dyDescent="0.25">
      <c r="A1115">
        <v>1114</v>
      </c>
      <c r="D1115" s="4">
        <v>3</v>
      </c>
      <c r="E1115" s="3">
        <v>4</v>
      </c>
    </row>
    <row r="1116" spans="1:5" x14ac:dyDescent="0.25">
      <c r="A1116">
        <v>1115</v>
      </c>
      <c r="D1116" s="4">
        <v>3</v>
      </c>
      <c r="E1116" s="3">
        <v>4</v>
      </c>
    </row>
    <row r="1117" spans="1:5" x14ac:dyDescent="0.25">
      <c r="A1117">
        <v>1116</v>
      </c>
      <c r="D1117" s="4">
        <v>3</v>
      </c>
      <c r="E1117" s="3">
        <v>4</v>
      </c>
    </row>
    <row r="1118" spans="1:5" x14ac:dyDescent="0.25">
      <c r="A1118">
        <v>1117</v>
      </c>
      <c r="E1118" s="3">
        <v>4</v>
      </c>
    </row>
    <row r="1119" spans="1:5" x14ac:dyDescent="0.25">
      <c r="A1119">
        <v>1118</v>
      </c>
      <c r="E1119" s="3">
        <v>4</v>
      </c>
    </row>
    <row r="1120" spans="1:5" x14ac:dyDescent="0.25">
      <c r="A1120">
        <v>1119</v>
      </c>
      <c r="E1120" s="3">
        <v>4</v>
      </c>
    </row>
    <row r="1121" spans="1:5" x14ac:dyDescent="0.25">
      <c r="A1121">
        <v>1120</v>
      </c>
    </row>
    <row r="1122" spans="1:5" x14ac:dyDescent="0.25">
      <c r="A1122">
        <v>1121</v>
      </c>
    </row>
    <row r="1123" spans="1:5" x14ac:dyDescent="0.25">
      <c r="A1123">
        <v>1122</v>
      </c>
      <c r="B1123" s="2">
        <v>1</v>
      </c>
    </row>
    <row r="1124" spans="1:5" x14ac:dyDescent="0.25">
      <c r="A1124">
        <v>1123</v>
      </c>
      <c r="B1124" s="2">
        <v>1</v>
      </c>
    </row>
    <row r="1125" spans="1:5" x14ac:dyDescent="0.25">
      <c r="A1125">
        <v>1124</v>
      </c>
      <c r="B1125" s="2">
        <v>1</v>
      </c>
    </row>
    <row r="1126" spans="1:5" x14ac:dyDescent="0.25">
      <c r="A1126">
        <v>1125</v>
      </c>
      <c r="B1126" s="2">
        <v>1</v>
      </c>
    </row>
    <row r="1127" spans="1:5" x14ac:dyDescent="0.25">
      <c r="A1127">
        <v>1126</v>
      </c>
      <c r="B1127" s="2">
        <v>1</v>
      </c>
    </row>
    <row r="1128" spans="1:5" x14ac:dyDescent="0.25">
      <c r="A1128">
        <v>1127</v>
      </c>
      <c r="B1128" s="2">
        <v>1</v>
      </c>
    </row>
    <row r="1129" spans="1:5" x14ac:dyDescent="0.25">
      <c r="A1129">
        <v>1128</v>
      </c>
      <c r="B1129" s="2">
        <v>1</v>
      </c>
      <c r="C1129" s="5">
        <v>2</v>
      </c>
    </row>
    <row r="1130" spans="1:5" x14ac:dyDescent="0.25">
      <c r="A1130">
        <v>1129</v>
      </c>
      <c r="B1130" s="2">
        <v>1</v>
      </c>
      <c r="C1130" s="5">
        <v>2</v>
      </c>
    </row>
    <row r="1131" spans="1:5" x14ac:dyDescent="0.25">
      <c r="A1131">
        <v>1130</v>
      </c>
      <c r="B1131" s="2">
        <v>1</v>
      </c>
      <c r="C1131" s="5">
        <v>2</v>
      </c>
    </row>
    <row r="1132" spans="1:5" x14ac:dyDescent="0.25">
      <c r="A1132">
        <v>1131</v>
      </c>
      <c r="C1132" s="5">
        <v>2</v>
      </c>
    </row>
    <row r="1133" spans="1:5" x14ac:dyDescent="0.25">
      <c r="A1133">
        <v>1132</v>
      </c>
      <c r="C1133" s="5">
        <v>2</v>
      </c>
      <c r="D1133" s="4">
        <v>3</v>
      </c>
    </row>
    <row r="1134" spans="1:5" x14ac:dyDescent="0.25">
      <c r="A1134">
        <v>1133</v>
      </c>
      <c r="C1134" s="5">
        <v>2</v>
      </c>
      <c r="D1134" s="4">
        <v>3</v>
      </c>
    </row>
    <row r="1135" spans="1:5" x14ac:dyDescent="0.25">
      <c r="A1135">
        <v>1134</v>
      </c>
      <c r="C1135" s="5">
        <v>2</v>
      </c>
      <c r="D1135" s="4">
        <v>3</v>
      </c>
    </row>
    <row r="1136" spans="1:5" x14ac:dyDescent="0.25">
      <c r="A1136">
        <v>1135</v>
      </c>
      <c r="C1136" s="5">
        <v>2</v>
      </c>
      <c r="D1136" s="4">
        <v>3</v>
      </c>
      <c r="E1136" s="3">
        <v>4</v>
      </c>
    </row>
    <row r="1137" spans="1:5" x14ac:dyDescent="0.25">
      <c r="A1137">
        <v>1136</v>
      </c>
      <c r="D1137" s="4">
        <v>3</v>
      </c>
      <c r="E1137" s="3">
        <v>4</v>
      </c>
    </row>
    <row r="1138" spans="1:5" x14ac:dyDescent="0.25">
      <c r="A1138">
        <v>1137</v>
      </c>
      <c r="D1138" s="4">
        <v>3</v>
      </c>
      <c r="E1138" s="3">
        <v>4</v>
      </c>
    </row>
    <row r="1139" spans="1:5" x14ac:dyDescent="0.25">
      <c r="A1139">
        <v>1138</v>
      </c>
      <c r="D1139" s="4">
        <v>3</v>
      </c>
      <c r="E1139" s="3">
        <v>4</v>
      </c>
    </row>
    <row r="1140" spans="1:5" x14ac:dyDescent="0.25">
      <c r="A1140">
        <v>1139</v>
      </c>
      <c r="D1140" s="4">
        <v>3</v>
      </c>
      <c r="E1140" s="3">
        <v>4</v>
      </c>
    </row>
    <row r="1141" spans="1:5" x14ac:dyDescent="0.25">
      <c r="A1141">
        <v>1140</v>
      </c>
      <c r="D1141" s="4">
        <v>3</v>
      </c>
      <c r="E1141" s="3">
        <v>4</v>
      </c>
    </row>
    <row r="1142" spans="1:5" x14ac:dyDescent="0.25">
      <c r="A1142">
        <v>1141</v>
      </c>
      <c r="D1142" s="4">
        <v>3</v>
      </c>
      <c r="E1142" s="3">
        <v>4</v>
      </c>
    </row>
    <row r="1143" spans="1:5" x14ac:dyDescent="0.25">
      <c r="A1143">
        <v>1142</v>
      </c>
      <c r="E1143" s="3">
        <v>4</v>
      </c>
    </row>
    <row r="1144" spans="1:5" x14ac:dyDescent="0.25">
      <c r="A1144">
        <v>1143</v>
      </c>
    </row>
    <row r="1145" spans="1:5" x14ac:dyDescent="0.25">
      <c r="A1145">
        <v>1144</v>
      </c>
      <c r="B1145" s="2">
        <v>1</v>
      </c>
    </row>
    <row r="1146" spans="1:5" x14ac:dyDescent="0.25">
      <c r="A1146">
        <v>1145</v>
      </c>
      <c r="B1146" s="2">
        <v>1</v>
      </c>
    </row>
    <row r="1147" spans="1:5" x14ac:dyDescent="0.25">
      <c r="A1147">
        <v>1146</v>
      </c>
      <c r="B1147" s="2">
        <v>1</v>
      </c>
    </row>
    <row r="1148" spans="1:5" x14ac:dyDescent="0.25">
      <c r="A1148">
        <v>1147</v>
      </c>
      <c r="B1148" s="2">
        <v>1</v>
      </c>
    </row>
    <row r="1149" spans="1:5" x14ac:dyDescent="0.25">
      <c r="A1149">
        <v>1148</v>
      </c>
      <c r="B1149" s="2">
        <v>1</v>
      </c>
    </row>
    <row r="1150" spans="1:5" x14ac:dyDescent="0.25">
      <c r="A1150">
        <v>1149</v>
      </c>
      <c r="B1150" s="2">
        <v>1</v>
      </c>
    </row>
    <row r="1151" spans="1:5" x14ac:dyDescent="0.25">
      <c r="A1151">
        <v>1150</v>
      </c>
      <c r="B1151" s="2">
        <v>1</v>
      </c>
    </row>
    <row r="1152" spans="1:5" x14ac:dyDescent="0.25">
      <c r="A1152">
        <v>1151</v>
      </c>
      <c r="B1152" s="2">
        <v>1</v>
      </c>
      <c r="C1152" s="5">
        <v>2</v>
      </c>
    </row>
    <row r="1153" spans="1:5" x14ac:dyDescent="0.25">
      <c r="A1153">
        <v>1152</v>
      </c>
      <c r="B1153" s="2">
        <v>1</v>
      </c>
      <c r="C1153" s="5">
        <v>2</v>
      </c>
    </row>
    <row r="1154" spans="1:5" x14ac:dyDescent="0.25">
      <c r="A1154">
        <v>1153</v>
      </c>
      <c r="C1154" s="5">
        <v>2</v>
      </c>
    </row>
    <row r="1155" spans="1:5" x14ac:dyDescent="0.25">
      <c r="A1155">
        <v>1154</v>
      </c>
      <c r="C1155" s="5">
        <v>2</v>
      </c>
    </row>
    <row r="1156" spans="1:5" x14ac:dyDescent="0.25">
      <c r="A1156">
        <v>1155</v>
      </c>
      <c r="C1156" s="5">
        <v>2</v>
      </c>
    </row>
    <row r="1157" spans="1:5" x14ac:dyDescent="0.25">
      <c r="A1157">
        <v>1156</v>
      </c>
      <c r="C1157" s="5">
        <v>2</v>
      </c>
      <c r="D1157" s="4">
        <v>3</v>
      </c>
    </row>
    <row r="1158" spans="1:5" x14ac:dyDescent="0.25">
      <c r="A1158">
        <v>1157</v>
      </c>
      <c r="C1158" s="5">
        <v>2</v>
      </c>
      <c r="D1158" s="4">
        <v>3</v>
      </c>
    </row>
    <row r="1159" spans="1:5" x14ac:dyDescent="0.25">
      <c r="A1159">
        <v>1158</v>
      </c>
      <c r="C1159" s="5">
        <v>2</v>
      </c>
      <c r="D1159" s="4">
        <v>3</v>
      </c>
    </row>
    <row r="1160" spans="1:5" x14ac:dyDescent="0.25">
      <c r="A1160">
        <v>1159</v>
      </c>
      <c r="D1160" s="4">
        <v>3</v>
      </c>
      <c r="E1160" s="3">
        <v>4</v>
      </c>
    </row>
    <row r="1161" spans="1:5" x14ac:dyDescent="0.25">
      <c r="A1161">
        <v>1160</v>
      </c>
      <c r="D1161" s="4">
        <v>3</v>
      </c>
      <c r="E1161" s="3">
        <v>4</v>
      </c>
    </row>
    <row r="1162" spans="1:5" x14ac:dyDescent="0.25">
      <c r="A1162">
        <v>1161</v>
      </c>
      <c r="D1162" s="4">
        <v>3</v>
      </c>
      <c r="E1162" s="3">
        <v>4</v>
      </c>
    </row>
    <row r="1163" spans="1:5" x14ac:dyDescent="0.25">
      <c r="A1163">
        <v>1162</v>
      </c>
      <c r="D1163" s="4">
        <v>3</v>
      </c>
      <c r="E1163" s="3">
        <v>4</v>
      </c>
    </row>
    <row r="1164" spans="1:5" x14ac:dyDescent="0.25">
      <c r="A1164">
        <v>1163</v>
      </c>
      <c r="D1164" s="4">
        <v>3</v>
      </c>
      <c r="E1164" s="3">
        <v>4</v>
      </c>
    </row>
    <row r="1165" spans="1:5" x14ac:dyDescent="0.25">
      <c r="A1165">
        <v>1164</v>
      </c>
      <c r="D1165" s="4">
        <v>3</v>
      </c>
      <c r="E1165" s="3">
        <v>4</v>
      </c>
    </row>
    <row r="1166" spans="1:5" x14ac:dyDescent="0.25">
      <c r="A1166">
        <v>1165</v>
      </c>
      <c r="E1166" s="3">
        <v>4</v>
      </c>
    </row>
    <row r="1167" spans="1:5" x14ac:dyDescent="0.25">
      <c r="A1167">
        <v>1166</v>
      </c>
      <c r="B1167" s="2">
        <v>1</v>
      </c>
      <c r="E1167" s="3">
        <v>4</v>
      </c>
    </row>
    <row r="1168" spans="1:5" x14ac:dyDescent="0.25">
      <c r="A1168">
        <v>1167</v>
      </c>
      <c r="B1168" s="2">
        <v>1</v>
      </c>
      <c r="E1168" s="3">
        <v>4</v>
      </c>
    </row>
    <row r="1169" spans="1:5" x14ac:dyDescent="0.25">
      <c r="A1169">
        <v>1168</v>
      </c>
      <c r="B1169" s="2">
        <v>1</v>
      </c>
    </row>
    <row r="1170" spans="1:5" x14ac:dyDescent="0.25">
      <c r="A1170">
        <v>1169</v>
      </c>
      <c r="B1170" s="2">
        <v>1</v>
      </c>
    </row>
    <row r="1171" spans="1:5" x14ac:dyDescent="0.25">
      <c r="A1171">
        <v>1170</v>
      </c>
      <c r="B1171" s="2">
        <v>1</v>
      </c>
    </row>
    <row r="1172" spans="1:5" x14ac:dyDescent="0.25">
      <c r="A1172">
        <v>1171</v>
      </c>
      <c r="B1172" s="2">
        <v>1</v>
      </c>
    </row>
    <row r="1173" spans="1:5" x14ac:dyDescent="0.25">
      <c r="A1173">
        <v>1172</v>
      </c>
      <c r="B1173" s="2">
        <v>1</v>
      </c>
    </row>
    <row r="1174" spans="1:5" x14ac:dyDescent="0.25">
      <c r="A1174">
        <v>1173</v>
      </c>
      <c r="B1174" s="2">
        <v>1</v>
      </c>
      <c r="C1174" s="5">
        <v>2</v>
      </c>
    </row>
    <row r="1175" spans="1:5" x14ac:dyDescent="0.25">
      <c r="A1175">
        <v>1174</v>
      </c>
      <c r="B1175" s="2">
        <v>1</v>
      </c>
      <c r="C1175" s="5">
        <v>2</v>
      </c>
    </row>
    <row r="1176" spans="1:5" x14ac:dyDescent="0.25">
      <c r="A1176">
        <v>1175</v>
      </c>
      <c r="C1176" s="5">
        <v>2</v>
      </c>
    </row>
    <row r="1177" spans="1:5" x14ac:dyDescent="0.25">
      <c r="A1177">
        <v>1176</v>
      </c>
      <c r="C1177" s="5">
        <v>2</v>
      </c>
    </row>
    <row r="1178" spans="1:5" x14ac:dyDescent="0.25">
      <c r="A1178">
        <v>1177</v>
      </c>
      <c r="C1178" s="5">
        <v>2</v>
      </c>
    </row>
    <row r="1179" spans="1:5" x14ac:dyDescent="0.25">
      <c r="A1179">
        <v>1178</v>
      </c>
      <c r="C1179" s="5">
        <v>2</v>
      </c>
    </row>
    <row r="1180" spans="1:5" x14ac:dyDescent="0.25">
      <c r="A1180">
        <v>1179</v>
      </c>
      <c r="C1180" s="5">
        <v>2</v>
      </c>
      <c r="D1180" s="4">
        <v>3</v>
      </c>
    </row>
    <row r="1181" spans="1:5" x14ac:dyDescent="0.25">
      <c r="A1181">
        <v>1180</v>
      </c>
      <c r="C1181" s="5">
        <v>2</v>
      </c>
      <c r="D1181" s="4">
        <v>3</v>
      </c>
    </row>
    <row r="1182" spans="1:5" x14ac:dyDescent="0.25">
      <c r="A1182">
        <v>1181</v>
      </c>
      <c r="D1182" s="4">
        <v>3</v>
      </c>
    </row>
    <row r="1183" spans="1:5" x14ac:dyDescent="0.25">
      <c r="A1183">
        <v>1182</v>
      </c>
      <c r="D1183" s="4">
        <v>3</v>
      </c>
    </row>
    <row r="1184" spans="1:5" x14ac:dyDescent="0.25">
      <c r="A1184">
        <v>1183</v>
      </c>
      <c r="D1184" s="4">
        <v>3</v>
      </c>
      <c r="E1184" s="3">
        <v>4</v>
      </c>
    </row>
    <row r="1185" spans="1:5" x14ac:dyDescent="0.25">
      <c r="A1185">
        <v>1184</v>
      </c>
      <c r="D1185" s="4">
        <v>3</v>
      </c>
      <c r="E1185" s="3">
        <v>4</v>
      </c>
    </row>
    <row r="1186" spans="1:5" x14ac:dyDescent="0.25">
      <c r="A1186">
        <v>1185</v>
      </c>
      <c r="D1186" s="4">
        <v>3</v>
      </c>
      <c r="E1186" s="3">
        <v>4</v>
      </c>
    </row>
    <row r="1187" spans="1:5" x14ac:dyDescent="0.25">
      <c r="A1187">
        <v>1186</v>
      </c>
      <c r="D1187" s="4">
        <v>3</v>
      </c>
      <c r="E1187" s="3">
        <v>4</v>
      </c>
    </row>
    <row r="1188" spans="1:5" x14ac:dyDescent="0.25">
      <c r="A1188">
        <v>1187</v>
      </c>
      <c r="B1188" s="2">
        <v>1</v>
      </c>
      <c r="D1188" s="4">
        <v>3</v>
      </c>
      <c r="E1188" s="3">
        <v>4</v>
      </c>
    </row>
    <row r="1189" spans="1:5" x14ac:dyDescent="0.25">
      <c r="A1189">
        <v>1188</v>
      </c>
      <c r="B1189" s="2">
        <v>1</v>
      </c>
      <c r="D1189" s="4">
        <v>3</v>
      </c>
      <c r="E1189" s="3">
        <v>4</v>
      </c>
    </row>
    <row r="1190" spans="1:5" x14ac:dyDescent="0.25">
      <c r="A1190">
        <v>1189</v>
      </c>
      <c r="B1190" s="2">
        <v>1</v>
      </c>
      <c r="E1190" s="3">
        <v>4</v>
      </c>
    </row>
    <row r="1191" spans="1:5" x14ac:dyDescent="0.25">
      <c r="A1191">
        <v>1190</v>
      </c>
      <c r="B1191" s="2">
        <v>1</v>
      </c>
      <c r="E1191" s="3">
        <v>4</v>
      </c>
    </row>
    <row r="1192" spans="1:5" x14ac:dyDescent="0.25">
      <c r="A1192">
        <v>1191</v>
      </c>
      <c r="B1192" s="2">
        <v>1</v>
      </c>
      <c r="E1192" s="3">
        <v>4</v>
      </c>
    </row>
    <row r="1193" spans="1:5" x14ac:dyDescent="0.25">
      <c r="A1193">
        <v>1192</v>
      </c>
      <c r="B1193" s="2">
        <v>1</v>
      </c>
      <c r="E1193" s="3">
        <v>4</v>
      </c>
    </row>
    <row r="1194" spans="1:5" x14ac:dyDescent="0.25">
      <c r="A1194">
        <v>1193</v>
      </c>
      <c r="B1194" s="2">
        <v>1</v>
      </c>
    </row>
    <row r="1195" spans="1:5" x14ac:dyDescent="0.25">
      <c r="A1195">
        <v>1194</v>
      </c>
      <c r="B1195" s="2">
        <v>1</v>
      </c>
    </row>
    <row r="1196" spans="1:5" x14ac:dyDescent="0.25">
      <c r="A1196">
        <v>1195</v>
      </c>
      <c r="B1196" s="2">
        <v>1</v>
      </c>
    </row>
    <row r="1197" spans="1:5" x14ac:dyDescent="0.25">
      <c r="A1197">
        <v>1196</v>
      </c>
      <c r="B1197" s="2">
        <v>1</v>
      </c>
      <c r="C1197" s="5">
        <v>2</v>
      </c>
    </row>
    <row r="1198" spans="1:5" x14ac:dyDescent="0.25">
      <c r="A1198">
        <v>1197</v>
      </c>
      <c r="B1198" s="2">
        <v>1</v>
      </c>
      <c r="C1198" s="5">
        <v>2</v>
      </c>
    </row>
    <row r="1199" spans="1:5" x14ac:dyDescent="0.25">
      <c r="A1199">
        <v>1198</v>
      </c>
      <c r="C1199" s="5">
        <v>2</v>
      </c>
    </row>
    <row r="1200" spans="1:5" x14ac:dyDescent="0.25">
      <c r="A1200">
        <v>1199</v>
      </c>
      <c r="C1200" s="5">
        <v>2</v>
      </c>
    </row>
    <row r="1201" spans="1:6" x14ac:dyDescent="0.25">
      <c r="A1201">
        <v>1200</v>
      </c>
      <c r="C1201" s="5">
        <v>2</v>
      </c>
    </row>
    <row r="1202" spans="1:6" x14ac:dyDescent="0.25">
      <c r="A1202">
        <v>1201</v>
      </c>
      <c r="C1202" s="5">
        <v>2</v>
      </c>
    </row>
    <row r="1203" spans="1:6" x14ac:dyDescent="0.25">
      <c r="A1203">
        <v>1202</v>
      </c>
      <c r="C1203" s="5">
        <v>2</v>
      </c>
    </row>
    <row r="1204" spans="1:6" x14ac:dyDescent="0.25">
      <c r="A1204">
        <v>1203</v>
      </c>
      <c r="C1204" s="5">
        <v>2</v>
      </c>
      <c r="D1204" s="4">
        <v>3</v>
      </c>
    </row>
    <row r="1205" spans="1:6" x14ac:dyDescent="0.25">
      <c r="A1205">
        <v>1204</v>
      </c>
      <c r="C1205" s="5">
        <v>2</v>
      </c>
      <c r="D1205" s="4">
        <v>3</v>
      </c>
    </row>
    <row r="1206" spans="1:6" x14ac:dyDescent="0.25">
      <c r="A1206">
        <v>1205</v>
      </c>
      <c r="C1206" s="5">
        <v>2</v>
      </c>
      <c r="D1206" s="4">
        <v>3</v>
      </c>
    </row>
    <row r="1207" spans="1:6" x14ac:dyDescent="0.25">
      <c r="A1207">
        <v>1206</v>
      </c>
      <c r="D1207" s="4">
        <v>3</v>
      </c>
      <c r="E1207" s="3">
        <v>4</v>
      </c>
    </row>
    <row r="1208" spans="1:6" x14ac:dyDescent="0.25">
      <c r="A1208">
        <v>1207</v>
      </c>
      <c r="D1208" s="4">
        <v>3</v>
      </c>
      <c r="E1208" s="3">
        <v>4</v>
      </c>
      <c r="F1208" t="s">
        <v>22</v>
      </c>
    </row>
    <row r="1209" spans="1:6" x14ac:dyDescent="0.25">
      <c r="A1209">
        <v>1208</v>
      </c>
    </row>
    <row r="1210" spans="1:6" x14ac:dyDescent="0.25">
      <c r="A1210">
        <v>1209</v>
      </c>
      <c r="F1210" t="s">
        <v>22</v>
      </c>
    </row>
    <row r="1211" spans="1:6" x14ac:dyDescent="0.25">
      <c r="A1211">
        <v>1210</v>
      </c>
      <c r="B1211" s="2">
        <v>1</v>
      </c>
    </row>
    <row r="1212" spans="1:6" x14ac:dyDescent="0.25">
      <c r="A1212">
        <v>1211</v>
      </c>
      <c r="B1212" s="2">
        <v>1</v>
      </c>
    </row>
    <row r="1213" spans="1:6" x14ac:dyDescent="0.25">
      <c r="A1213">
        <v>1212</v>
      </c>
      <c r="B1213" s="2">
        <v>1</v>
      </c>
    </row>
    <row r="1214" spans="1:6" x14ac:dyDescent="0.25">
      <c r="A1214">
        <v>1213</v>
      </c>
      <c r="B1214" s="2">
        <v>1</v>
      </c>
    </row>
    <row r="1215" spans="1:6" x14ac:dyDescent="0.25">
      <c r="A1215">
        <v>1214</v>
      </c>
      <c r="B1215" s="2">
        <v>1</v>
      </c>
    </row>
    <row r="1216" spans="1:6" x14ac:dyDescent="0.25">
      <c r="A1216">
        <v>1215</v>
      </c>
      <c r="B1216" s="2">
        <v>1</v>
      </c>
    </row>
    <row r="1217" spans="1:5" x14ac:dyDescent="0.25">
      <c r="A1217">
        <v>1216</v>
      </c>
      <c r="B1217" s="2">
        <v>1</v>
      </c>
    </row>
    <row r="1218" spans="1:5" x14ac:dyDescent="0.25">
      <c r="A1218">
        <v>1217</v>
      </c>
      <c r="B1218" s="2">
        <v>1</v>
      </c>
    </row>
    <row r="1219" spans="1:5" x14ac:dyDescent="0.25">
      <c r="A1219">
        <v>1218</v>
      </c>
      <c r="B1219" s="2">
        <v>1</v>
      </c>
    </row>
    <row r="1220" spans="1:5" x14ac:dyDescent="0.25">
      <c r="A1220">
        <v>1219</v>
      </c>
      <c r="B1220" s="2">
        <v>1</v>
      </c>
    </row>
    <row r="1221" spans="1:5" x14ac:dyDescent="0.25">
      <c r="A1221">
        <v>1220</v>
      </c>
      <c r="B1221" s="2">
        <v>1</v>
      </c>
      <c r="C1221" s="5">
        <v>2</v>
      </c>
    </row>
    <row r="1222" spans="1:5" x14ac:dyDescent="0.25">
      <c r="A1222">
        <v>1221</v>
      </c>
      <c r="C1222" s="5">
        <v>2</v>
      </c>
    </row>
    <row r="1223" spans="1:5" x14ac:dyDescent="0.25">
      <c r="A1223">
        <v>1222</v>
      </c>
      <c r="C1223" s="5">
        <v>2</v>
      </c>
    </row>
    <row r="1224" spans="1:5" x14ac:dyDescent="0.25">
      <c r="A1224">
        <v>1223</v>
      </c>
      <c r="C1224" s="5">
        <v>2</v>
      </c>
      <c r="D1224" s="4">
        <v>3</v>
      </c>
    </row>
    <row r="1225" spans="1:5" x14ac:dyDescent="0.25">
      <c r="A1225">
        <v>1224</v>
      </c>
      <c r="C1225" s="5">
        <v>2</v>
      </c>
      <c r="D1225" s="4">
        <v>3</v>
      </c>
    </row>
    <row r="1226" spans="1:5" x14ac:dyDescent="0.25">
      <c r="A1226">
        <v>1225</v>
      </c>
      <c r="C1226" s="5">
        <v>2</v>
      </c>
      <c r="D1226" s="4">
        <v>3</v>
      </c>
    </row>
    <row r="1227" spans="1:5" x14ac:dyDescent="0.25">
      <c r="A1227">
        <v>1226</v>
      </c>
      <c r="C1227" s="5">
        <v>2</v>
      </c>
      <c r="D1227" s="4">
        <v>3</v>
      </c>
    </row>
    <row r="1228" spans="1:5" x14ac:dyDescent="0.25">
      <c r="A1228">
        <v>1227</v>
      </c>
      <c r="C1228" s="5">
        <v>2</v>
      </c>
      <c r="D1228" s="4">
        <v>3</v>
      </c>
    </row>
    <row r="1229" spans="1:5" x14ac:dyDescent="0.25">
      <c r="A1229">
        <v>1228</v>
      </c>
      <c r="C1229" s="5">
        <v>2</v>
      </c>
      <c r="D1229" s="4">
        <v>3</v>
      </c>
      <c r="E1229" s="3">
        <v>4</v>
      </c>
    </row>
    <row r="1230" spans="1:5" x14ac:dyDescent="0.25">
      <c r="A1230">
        <v>1229</v>
      </c>
      <c r="C1230" s="5">
        <v>2</v>
      </c>
      <c r="D1230" s="4">
        <v>3</v>
      </c>
      <c r="E1230" s="3">
        <v>4</v>
      </c>
    </row>
    <row r="1231" spans="1:5" x14ac:dyDescent="0.25">
      <c r="A1231">
        <v>1230</v>
      </c>
      <c r="C1231" s="5">
        <v>2</v>
      </c>
      <c r="D1231" s="4">
        <v>3</v>
      </c>
      <c r="E1231" s="3">
        <v>4</v>
      </c>
    </row>
    <row r="1232" spans="1:5" x14ac:dyDescent="0.25">
      <c r="A1232">
        <v>1231</v>
      </c>
      <c r="D1232" s="4">
        <v>3</v>
      </c>
      <c r="E1232" s="3">
        <v>4</v>
      </c>
    </row>
    <row r="1233" spans="1:5" x14ac:dyDescent="0.25">
      <c r="A1233">
        <v>1232</v>
      </c>
      <c r="B1233" s="2">
        <v>1</v>
      </c>
      <c r="D1233" s="4">
        <v>3</v>
      </c>
      <c r="E1233" s="3">
        <v>4</v>
      </c>
    </row>
    <row r="1234" spans="1:5" x14ac:dyDescent="0.25">
      <c r="A1234">
        <v>1233</v>
      </c>
      <c r="B1234" s="2">
        <v>1</v>
      </c>
      <c r="D1234" s="4">
        <v>3</v>
      </c>
      <c r="E1234" s="3">
        <v>4</v>
      </c>
    </row>
    <row r="1235" spans="1:5" x14ac:dyDescent="0.25">
      <c r="A1235">
        <v>1234</v>
      </c>
      <c r="B1235" s="2">
        <v>1</v>
      </c>
      <c r="D1235" s="4">
        <v>3</v>
      </c>
      <c r="E1235" s="3">
        <v>4</v>
      </c>
    </row>
    <row r="1236" spans="1:5" x14ac:dyDescent="0.25">
      <c r="A1236">
        <v>1235</v>
      </c>
      <c r="B1236" s="2">
        <v>1</v>
      </c>
      <c r="E1236" s="3">
        <v>4</v>
      </c>
    </row>
    <row r="1237" spans="1:5" x14ac:dyDescent="0.25">
      <c r="A1237">
        <v>1236</v>
      </c>
      <c r="B1237" s="2">
        <v>1</v>
      </c>
      <c r="E1237" s="3">
        <v>4</v>
      </c>
    </row>
    <row r="1238" spans="1:5" x14ac:dyDescent="0.25">
      <c r="A1238">
        <v>1237</v>
      </c>
      <c r="B1238" s="2">
        <v>1</v>
      </c>
      <c r="E1238" s="3">
        <v>4</v>
      </c>
    </row>
    <row r="1239" spans="1:5" x14ac:dyDescent="0.25">
      <c r="A1239">
        <v>1238</v>
      </c>
      <c r="B1239" s="2">
        <v>1</v>
      </c>
      <c r="E1239" s="3">
        <v>4</v>
      </c>
    </row>
    <row r="1240" spans="1:5" x14ac:dyDescent="0.25">
      <c r="A1240">
        <v>1239</v>
      </c>
      <c r="B1240" s="2">
        <v>1</v>
      </c>
      <c r="E1240" s="3">
        <v>4</v>
      </c>
    </row>
    <row r="1241" spans="1:5" x14ac:dyDescent="0.25">
      <c r="A1241">
        <v>1240</v>
      </c>
      <c r="B1241" s="2">
        <v>1</v>
      </c>
    </row>
    <row r="1242" spans="1:5" x14ac:dyDescent="0.25">
      <c r="A1242">
        <v>1241</v>
      </c>
      <c r="B1242" s="2">
        <v>1</v>
      </c>
    </row>
    <row r="1243" spans="1:5" x14ac:dyDescent="0.25">
      <c r="A1243">
        <v>1242</v>
      </c>
      <c r="B1243" s="2">
        <v>1</v>
      </c>
      <c r="C1243" s="5">
        <v>2</v>
      </c>
    </row>
    <row r="1244" spans="1:5" x14ac:dyDescent="0.25">
      <c r="A1244">
        <v>1243</v>
      </c>
      <c r="B1244" s="2">
        <v>1</v>
      </c>
      <c r="C1244" s="5">
        <v>2</v>
      </c>
    </row>
    <row r="1245" spans="1:5" x14ac:dyDescent="0.25">
      <c r="A1245">
        <v>1244</v>
      </c>
      <c r="B1245" s="2">
        <v>1</v>
      </c>
      <c r="C1245" s="5">
        <v>2</v>
      </c>
    </row>
    <row r="1246" spans="1:5" x14ac:dyDescent="0.25">
      <c r="A1246">
        <v>1245</v>
      </c>
      <c r="C1246" s="5">
        <v>2</v>
      </c>
    </row>
    <row r="1247" spans="1:5" x14ac:dyDescent="0.25">
      <c r="A1247">
        <v>1246</v>
      </c>
      <c r="C1247" s="5">
        <v>2</v>
      </c>
    </row>
    <row r="1248" spans="1:5" x14ac:dyDescent="0.25">
      <c r="A1248">
        <v>1247</v>
      </c>
      <c r="C1248" s="5">
        <v>2</v>
      </c>
    </row>
    <row r="1249" spans="1:5" x14ac:dyDescent="0.25">
      <c r="A1249">
        <v>1248</v>
      </c>
      <c r="C1249" s="5">
        <v>2</v>
      </c>
      <c r="D1249" s="4">
        <v>3</v>
      </c>
    </row>
    <row r="1250" spans="1:5" x14ac:dyDescent="0.25">
      <c r="A1250">
        <v>1249</v>
      </c>
      <c r="C1250" s="5">
        <v>2</v>
      </c>
      <c r="D1250" s="4">
        <v>3</v>
      </c>
    </row>
    <row r="1251" spans="1:5" x14ac:dyDescent="0.25">
      <c r="A1251">
        <v>1250</v>
      </c>
      <c r="C1251" s="5">
        <v>2</v>
      </c>
      <c r="D1251" s="4">
        <v>3</v>
      </c>
    </row>
    <row r="1252" spans="1:5" x14ac:dyDescent="0.25">
      <c r="A1252">
        <v>1251</v>
      </c>
      <c r="C1252" s="5">
        <v>2</v>
      </c>
      <c r="D1252" s="4">
        <v>3</v>
      </c>
    </row>
    <row r="1253" spans="1:5" x14ac:dyDescent="0.25">
      <c r="A1253">
        <v>1252</v>
      </c>
      <c r="C1253" s="5">
        <v>2</v>
      </c>
      <c r="D1253" s="4">
        <v>3</v>
      </c>
      <c r="E1253" s="3">
        <v>4</v>
      </c>
    </row>
    <row r="1254" spans="1:5" x14ac:dyDescent="0.25">
      <c r="A1254">
        <v>1253</v>
      </c>
      <c r="C1254" s="5">
        <v>2</v>
      </c>
      <c r="D1254" s="4">
        <v>3</v>
      </c>
      <c r="E1254" s="3">
        <v>4</v>
      </c>
    </row>
    <row r="1255" spans="1:5" x14ac:dyDescent="0.25">
      <c r="A1255">
        <v>1254</v>
      </c>
      <c r="C1255" s="5">
        <v>2</v>
      </c>
      <c r="D1255" s="4">
        <v>3</v>
      </c>
      <c r="E1255" s="3">
        <v>4</v>
      </c>
    </row>
    <row r="1256" spans="1:5" x14ac:dyDescent="0.25">
      <c r="A1256">
        <v>1255</v>
      </c>
      <c r="D1256" s="4">
        <v>3</v>
      </c>
      <c r="E1256" s="3">
        <v>4</v>
      </c>
    </row>
    <row r="1257" spans="1:5" x14ac:dyDescent="0.25">
      <c r="A1257">
        <v>1256</v>
      </c>
      <c r="D1257" s="4">
        <v>3</v>
      </c>
      <c r="E1257" s="3">
        <v>4</v>
      </c>
    </row>
    <row r="1258" spans="1:5" x14ac:dyDescent="0.25">
      <c r="A1258">
        <v>1257</v>
      </c>
      <c r="B1258" s="2">
        <v>1</v>
      </c>
      <c r="D1258" s="4">
        <v>3</v>
      </c>
      <c r="E1258" s="3">
        <v>4</v>
      </c>
    </row>
    <row r="1259" spans="1:5" x14ac:dyDescent="0.25">
      <c r="A1259">
        <v>1258</v>
      </c>
      <c r="B1259" s="2">
        <v>1</v>
      </c>
      <c r="D1259" s="4">
        <v>3</v>
      </c>
      <c r="E1259" s="3">
        <v>4</v>
      </c>
    </row>
    <row r="1260" spans="1:5" x14ac:dyDescent="0.25">
      <c r="A1260">
        <v>1259</v>
      </c>
      <c r="B1260" s="2">
        <v>1</v>
      </c>
      <c r="E1260" s="3">
        <v>4</v>
      </c>
    </row>
    <row r="1261" spans="1:5" x14ac:dyDescent="0.25">
      <c r="A1261">
        <v>1260</v>
      </c>
      <c r="B1261" s="2">
        <v>1</v>
      </c>
      <c r="E1261" s="3">
        <v>4</v>
      </c>
    </row>
    <row r="1262" spans="1:5" x14ac:dyDescent="0.25">
      <c r="A1262">
        <v>1261</v>
      </c>
      <c r="B1262" s="2">
        <v>1</v>
      </c>
      <c r="E1262" s="3">
        <v>4</v>
      </c>
    </row>
    <row r="1263" spans="1:5" x14ac:dyDescent="0.25">
      <c r="A1263">
        <v>1262</v>
      </c>
      <c r="B1263" s="2">
        <v>1</v>
      </c>
      <c r="E1263" s="3">
        <v>4</v>
      </c>
    </row>
    <row r="1264" spans="1:5" x14ac:dyDescent="0.25">
      <c r="A1264">
        <v>1263</v>
      </c>
      <c r="B1264" s="2">
        <v>1</v>
      </c>
      <c r="E1264" s="3">
        <v>4</v>
      </c>
    </row>
    <row r="1265" spans="1:5" x14ac:dyDescent="0.25">
      <c r="A1265">
        <v>1264</v>
      </c>
      <c r="B1265" s="2">
        <v>1</v>
      </c>
      <c r="E1265" s="3">
        <v>4</v>
      </c>
    </row>
    <row r="1266" spans="1:5" x14ac:dyDescent="0.25">
      <c r="A1266">
        <v>1265</v>
      </c>
      <c r="B1266" s="2">
        <v>1</v>
      </c>
      <c r="E1266" s="3">
        <v>4</v>
      </c>
    </row>
    <row r="1267" spans="1:5" x14ac:dyDescent="0.25">
      <c r="A1267">
        <v>1266</v>
      </c>
      <c r="B1267" s="2">
        <v>1</v>
      </c>
    </row>
    <row r="1268" spans="1:5" x14ac:dyDescent="0.25">
      <c r="A1268">
        <v>1267</v>
      </c>
      <c r="B1268" s="2">
        <v>1</v>
      </c>
    </row>
    <row r="1269" spans="1:5" x14ac:dyDescent="0.25">
      <c r="A1269">
        <v>1268</v>
      </c>
      <c r="B1269" s="2">
        <v>1</v>
      </c>
    </row>
    <row r="1270" spans="1:5" x14ac:dyDescent="0.25">
      <c r="A1270">
        <v>1269</v>
      </c>
      <c r="C1270" s="5">
        <v>2</v>
      </c>
    </row>
    <row r="1271" spans="1:5" x14ac:dyDescent="0.25">
      <c r="A1271">
        <v>1270</v>
      </c>
      <c r="C1271" s="5">
        <v>2</v>
      </c>
    </row>
    <row r="1272" spans="1:5" x14ac:dyDescent="0.25">
      <c r="A1272">
        <v>1271</v>
      </c>
      <c r="C1272" s="5">
        <v>2</v>
      </c>
    </row>
    <row r="1273" spans="1:5" x14ac:dyDescent="0.25">
      <c r="A1273">
        <v>1272</v>
      </c>
      <c r="C1273" s="5">
        <v>2</v>
      </c>
      <c r="D1273" s="4">
        <v>3</v>
      </c>
    </row>
    <row r="1274" spans="1:5" x14ac:dyDescent="0.25">
      <c r="A1274">
        <v>1273</v>
      </c>
      <c r="C1274" s="5">
        <v>2</v>
      </c>
      <c r="D1274" s="4">
        <v>3</v>
      </c>
    </row>
    <row r="1275" spans="1:5" x14ac:dyDescent="0.25">
      <c r="A1275">
        <v>1274</v>
      </c>
      <c r="C1275" s="5">
        <v>2</v>
      </c>
      <c r="D1275" s="4">
        <v>3</v>
      </c>
    </row>
    <row r="1276" spans="1:5" x14ac:dyDescent="0.25">
      <c r="A1276">
        <v>1275</v>
      </c>
      <c r="C1276" s="5">
        <v>2</v>
      </c>
      <c r="D1276" s="4">
        <v>3</v>
      </c>
    </row>
    <row r="1277" spans="1:5" x14ac:dyDescent="0.25">
      <c r="A1277">
        <v>1276</v>
      </c>
      <c r="C1277" s="5">
        <v>2</v>
      </c>
      <c r="D1277" s="4">
        <v>3</v>
      </c>
    </row>
    <row r="1278" spans="1:5" x14ac:dyDescent="0.25">
      <c r="A1278">
        <v>1277</v>
      </c>
      <c r="C1278" s="5">
        <v>2</v>
      </c>
      <c r="D1278" s="4">
        <v>3</v>
      </c>
      <c r="E1278" s="3">
        <v>4</v>
      </c>
    </row>
    <row r="1279" spans="1:5" x14ac:dyDescent="0.25">
      <c r="A1279">
        <v>1278</v>
      </c>
      <c r="C1279" s="5">
        <v>2</v>
      </c>
      <c r="D1279" s="4">
        <v>3</v>
      </c>
      <c r="E1279" s="3">
        <v>4</v>
      </c>
    </row>
    <row r="1280" spans="1:5" x14ac:dyDescent="0.25">
      <c r="A1280">
        <v>1279</v>
      </c>
      <c r="C1280" s="5">
        <v>2</v>
      </c>
      <c r="D1280" s="4">
        <v>3</v>
      </c>
      <c r="E1280" s="3">
        <v>4</v>
      </c>
    </row>
    <row r="1281" spans="1:5" x14ac:dyDescent="0.25">
      <c r="A1281">
        <v>1280</v>
      </c>
      <c r="D1281" s="4">
        <v>3</v>
      </c>
      <c r="E1281" s="3">
        <v>4</v>
      </c>
    </row>
    <row r="1282" spans="1:5" x14ac:dyDescent="0.25">
      <c r="A1282">
        <v>1281</v>
      </c>
      <c r="D1282" s="4">
        <v>3</v>
      </c>
      <c r="E1282" s="3">
        <v>4</v>
      </c>
    </row>
    <row r="1283" spans="1:5" x14ac:dyDescent="0.25">
      <c r="A1283">
        <v>1282</v>
      </c>
      <c r="D1283" s="4">
        <v>3</v>
      </c>
      <c r="E1283" s="3">
        <v>4</v>
      </c>
    </row>
    <row r="1284" spans="1:5" x14ac:dyDescent="0.25">
      <c r="A1284">
        <v>1283</v>
      </c>
      <c r="D1284" s="4">
        <v>3</v>
      </c>
      <c r="E1284" s="3">
        <v>4</v>
      </c>
    </row>
    <row r="1285" spans="1:5" x14ac:dyDescent="0.25">
      <c r="A1285">
        <v>1284</v>
      </c>
      <c r="B1285" s="2">
        <v>1</v>
      </c>
      <c r="E1285" s="3">
        <v>4</v>
      </c>
    </row>
    <row r="1286" spans="1:5" x14ac:dyDescent="0.25">
      <c r="A1286">
        <v>1285</v>
      </c>
      <c r="B1286" s="2">
        <v>1</v>
      </c>
      <c r="E1286" s="3">
        <v>4</v>
      </c>
    </row>
    <row r="1287" spans="1:5" x14ac:dyDescent="0.25">
      <c r="A1287">
        <v>1286</v>
      </c>
      <c r="B1287" s="2">
        <v>1</v>
      </c>
      <c r="E1287" s="3">
        <v>4</v>
      </c>
    </row>
    <row r="1288" spans="1:5" x14ac:dyDescent="0.25">
      <c r="A1288">
        <v>1287</v>
      </c>
      <c r="B1288" s="2">
        <v>1</v>
      </c>
      <c r="E1288" s="3">
        <v>4</v>
      </c>
    </row>
    <row r="1289" spans="1:5" x14ac:dyDescent="0.25">
      <c r="A1289">
        <v>1288</v>
      </c>
      <c r="B1289" s="2">
        <v>1</v>
      </c>
      <c r="E1289" s="3">
        <v>4</v>
      </c>
    </row>
    <row r="1290" spans="1:5" x14ac:dyDescent="0.25">
      <c r="A1290">
        <v>1289</v>
      </c>
      <c r="B1290" s="2">
        <v>1</v>
      </c>
    </row>
    <row r="1291" spans="1:5" x14ac:dyDescent="0.25">
      <c r="A1291">
        <v>1290</v>
      </c>
      <c r="B1291" s="2">
        <v>1</v>
      </c>
    </row>
    <row r="1292" spans="1:5" x14ac:dyDescent="0.25">
      <c r="A1292">
        <v>1291</v>
      </c>
      <c r="B1292" s="2">
        <v>1</v>
      </c>
    </row>
    <row r="1293" spans="1:5" x14ac:dyDescent="0.25">
      <c r="A1293">
        <v>1292</v>
      </c>
      <c r="B1293" s="2">
        <v>1</v>
      </c>
    </row>
    <row r="1294" spans="1:5" x14ac:dyDescent="0.25">
      <c r="A1294">
        <v>1293</v>
      </c>
      <c r="B1294" s="2">
        <v>1</v>
      </c>
      <c r="C1294" s="5">
        <v>2</v>
      </c>
    </row>
    <row r="1295" spans="1:5" x14ac:dyDescent="0.25">
      <c r="A1295">
        <v>1294</v>
      </c>
      <c r="B1295" s="2">
        <v>1</v>
      </c>
      <c r="C1295" s="5">
        <v>2</v>
      </c>
    </row>
    <row r="1296" spans="1:5" x14ac:dyDescent="0.25">
      <c r="A1296">
        <v>1295</v>
      </c>
      <c r="C1296" s="5">
        <v>2</v>
      </c>
    </row>
    <row r="1297" spans="1:5" x14ac:dyDescent="0.25">
      <c r="A1297">
        <v>1296</v>
      </c>
      <c r="C1297" s="5">
        <v>2</v>
      </c>
    </row>
    <row r="1298" spans="1:5" x14ac:dyDescent="0.25">
      <c r="A1298">
        <v>1297</v>
      </c>
      <c r="C1298" s="5">
        <v>2</v>
      </c>
      <c r="D1298" s="4">
        <v>3</v>
      </c>
    </row>
    <row r="1299" spans="1:5" x14ac:dyDescent="0.25">
      <c r="A1299">
        <v>1298</v>
      </c>
      <c r="C1299" s="5">
        <v>2</v>
      </c>
      <c r="D1299" s="4">
        <v>3</v>
      </c>
    </row>
    <row r="1300" spans="1:5" x14ac:dyDescent="0.25">
      <c r="A1300">
        <v>1299</v>
      </c>
      <c r="C1300" s="5">
        <v>2</v>
      </c>
      <c r="D1300" s="4">
        <v>3</v>
      </c>
    </row>
    <row r="1301" spans="1:5" x14ac:dyDescent="0.25">
      <c r="A1301">
        <v>1300</v>
      </c>
      <c r="C1301" s="5">
        <v>2</v>
      </c>
      <c r="D1301" s="4">
        <v>3</v>
      </c>
    </row>
    <row r="1302" spans="1:5" x14ac:dyDescent="0.25">
      <c r="A1302">
        <v>1301</v>
      </c>
      <c r="C1302" s="5">
        <v>2</v>
      </c>
      <c r="D1302" s="4">
        <v>3</v>
      </c>
    </row>
    <row r="1303" spans="1:5" x14ac:dyDescent="0.25">
      <c r="A1303">
        <v>1302</v>
      </c>
      <c r="C1303" s="5">
        <v>2</v>
      </c>
      <c r="D1303" s="4">
        <v>3</v>
      </c>
      <c r="E1303" s="3">
        <v>4</v>
      </c>
    </row>
    <row r="1304" spans="1:5" x14ac:dyDescent="0.25">
      <c r="A1304">
        <v>1303</v>
      </c>
      <c r="C1304" s="5">
        <v>2</v>
      </c>
      <c r="D1304" s="4">
        <v>3</v>
      </c>
      <c r="E1304" s="3">
        <v>4</v>
      </c>
    </row>
    <row r="1305" spans="1:5" x14ac:dyDescent="0.25">
      <c r="A1305">
        <v>1304</v>
      </c>
      <c r="D1305" s="4">
        <v>3</v>
      </c>
      <c r="E1305" s="3">
        <v>4</v>
      </c>
    </row>
    <row r="1306" spans="1:5" x14ac:dyDescent="0.25">
      <c r="A1306">
        <v>1305</v>
      </c>
      <c r="D1306" s="4">
        <v>3</v>
      </c>
      <c r="E1306" s="3">
        <v>4</v>
      </c>
    </row>
    <row r="1307" spans="1:5" x14ac:dyDescent="0.25">
      <c r="A1307">
        <v>1306</v>
      </c>
      <c r="D1307" s="4">
        <v>3</v>
      </c>
      <c r="E1307" s="3">
        <v>4</v>
      </c>
    </row>
    <row r="1308" spans="1:5" x14ac:dyDescent="0.25">
      <c r="A1308">
        <v>1307</v>
      </c>
      <c r="B1308" s="2">
        <v>1</v>
      </c>
      <c r="D1308" s="4">
        <v>3</v>
      </c>
      <c r="E1308" s="3">
        <v>4</v>
      </c>
    </row>
    <row r="1309" spans="1:5" x14ac:dyDescent="0.25">
      <c r="A1309">
        <v>1308</v>
      </c>
      <c r="B1309" s="2">
        <v>1</v>
      </c>
      <c r="E1309" s="3">
        <v>4</v>
      </c>
    </row>
    <row r="1310" spans="1:5" x14ac:dyDescent="0.25">
      <c r="A1310">
        <v>1309</v>
      </c>
      <c r="B1310" s="2">
        <v>1</v>
      </c>
      <c r="E1310" s="3">
        <v>4</v>
      </c>
    </row>
    <row r="1311" spans="1:5" x14ac:dyDescent="0.25">
      <c r="A1311">
        <v>1310</v>
      </c>
      <c r="B1311" s="2">
        <v>1</v>
      </c>
      <c r="E1311" s="3">
        <v>4</v>
      </c>
    </row>
    <row r="1312" spans="1:5" x14ac:dyDescent="0.25">
      <c r="A1312">
        <v>1311</v>
      </c>
      <c r="B1312" s="2">
        <v>1</v>
      </c>
      <c r="E1312" s="3">
        <v>4</v>
      </c>
    </row>
    <row r="1313" spans="1:5" x14ac:dyDescent="0.25">
      <c r="A1313">
        <v>1312</v>
      </c>
      <c r="B1313" s="2">
        <v>1</v>
      </c>
      <c r="E1313" s="3">
        <v>4</v>
      </c>
    </row>
    <row r="1314" spans="1:5" x14ac:dyDescent="0.25">
      <c r="A1314">
        <v>1313</v>
      </c>
      <c r="B1314" s="2">
        <v>1</v>
      </c>
    </row>
    <row r="1315" spans="1:5" x14ac:dyDescent="0.25">
      <c r="A1315">
        <v>1314</v>
      </c>
      <c r="B1315" s="2">
        <v>1</v>
      </c>
    </row>
    <row r="1316" spans="1:5" x14ac:dyDescent="0.25">
      <c r="A1316">
        <v>1315</v>
      </c>
      <c r="B1316" s="2">
        <v>1</v>
      </c>
    </row>
    <row r="1317" spans="1:5" x14ac:dyDescent="0.25">
      <c r="A1317">
        <v>1316</v>
      </c>
      <c r="B1317" s="2">
        <v>1</v>
      </c>
    </row>
    <row r="1318" spans="1:5" x14ac:dyDescent="0.25">
      <c r="A1318">
        <v>1317</v>
      </c>
      <c r="B1318" s="2">
        <v>1</v>
      </c>
      <c r="C1318" s="5">
        <v>2</v>
      </c>
    </row>
    <row r="1319" spans="1:5" x14ac:dyDescent="0.25">
      <c r="A1319">
        <v>1318</v>
      </c>
      <c r="B1319" s="2">
        <v>1</v>
      </c>
      <c r="C1319" s="5">
        <v>2</v>
      </c>
    </row>
    <row r="1320" spans="1:5" x14ac:dyDescent="0.25">
      <c r="A1320">
        <v>1319</v>
      </c>
      <c r="C1320" s="5">
        <v>2</v>
      </c>
    </row>
    <row r="1321" spans="1:5" x14ac:dyDescent="0.25">
      <c r="A1321">
        <v>1320</v>
      </c>
      <c r="C1321" s="5">
        <v>2</v>
      </c>
      <c r="D1321" s="4">
        <v>3</v>
      </c>
    </row>
    <row r="1322" spans="1:5" x14ac:dyDescent="0.25">
      <c r="A1322">
        <v>1321</v>
      </c>
      <c r="C1322" s="5">
        <v>2</v>
      </c>
      <c r="D1322" s="4">
        <v>3</v>
      </c>
    </row>
    <row r="1323" spans="1:5" x14ac:dyDescent="0.25">
      <c r="A1323">
        <v>1322</v>
      </c>
      <c r="C1323" s="5">
        <v>2</v>
      </c>
      <c r="D1323" s="4">
        <v>3</v>
      </c>
    </row>
    <row r="1324" spans="1:5" x14ac:dyDescent="0.25">
      <c r="A1324">
        <v>1323</v>
      </c>
      <c r="C1324" s="5">
        <v>2</v>
      </c>
      <c r="D1324" s="4">
        <v>3</v>
      </c>
    </row>
    <row r="1325" spans="1:5" x14ac:dyDescent="0.25">
      <c r="A1325">
        <v>1324</v>
      </c>
      <c r="C1325" s="5">
        <v>2</v>
      </c>
      <c r="D1325" s="4">
        <v>3</v>
      </c>
    </row>
    <row r="1326" spans="1:5" x14ac:dyDescent="0.25">
      <c r="A1326">
        <v>1325</v>
      </c>
      <c r="C1326" s="5">
        <v>2</v>
      </c>
      <c r="D1326" s="4">
        <v>3</v>
      </c>
      <c r="E1326" s="3">
        <v>4</v>
      </c>
    </row>
    <row r="1327" spans="1:5" x14ac:dyDescent="0.25">
      <c r="A1327">
        <v>1326</v>
      </c>
      <c r="C1327" s="5">
        <v>2</v>
      </c>
      <c r="D1327" s="4">
        <v>3</v>
      </c>
      <c r="E1327" s="3">
        <v>4</v>
      </c>
    </row>
    <row r="1328" spans="1:5" x14ac:dyDescent="0.25">
      <c r="A1328">
        <v>1327</v>
      </c>
      <c r="D1328" s="4">
        <v>3</v>
      </c>
      <c r="E1328" s="3">
        <v>4</v>
      </c>
    </row>
    <row r="1329" spans="1:5" x14ac:dyDescent="0.25">
      <c r="A1329">
        <v>1328</v>
      </c>
      <c r="D1329" s="4">
        <v>3</v>
      </c>
      <c r="E1329" s="3">
        <v>4</v>
      </c>
    </row>
    <row r="1330" spans="1:5" x14ac:dyDescent="0.25">
      <c r="A1330">
        <v>1329</v>
      </c>
      <c r="D1330" s="4">
        <v>3</v>
      </c>
      <c r="E1330" s="3">
        <v>4</v>
      </c>
    </row>
    <row r="1331" spans="1:5" x14ac:dyDescent="0.25">
      <c r="A1331">
        <v>1330</v>
      </c>
      <c r="D1331" s="4">
        <v>3</v>
      </c>
      <c r="E1331" s="3">
        <v>4</v>
      </c>
    </row>
    <row r="1332" spans="1:5" x14ac:dyDescent="0.25">
      <c r="A1332">
        <v>1331</v>
      </c>
      <c r="D1332" s="4">
        <v>3</v>
      </c>
      <c r="E1332" s="3">
        <v>4</v>
      </c>
    </row>
    <row r="1333" spans="1:5" x14ac:dyDescent="0.25">
      <c r="A1333">
        <v>1332</v>
      </c>
      <c r="E1333" s="3">
        <v>4</v>
      </c>
    </row>
    <row r="1334" spans="1:5" x14ac:dyDescent="0.25">
      <c r="A1334">
        <v>1333</v>
      </c>
      <c r="B1334" s="2">
        <v>1</v>
      </c>
      <c r="E1334" s="3">
        <v>4</v>
      </c>
    </row>
    <row r="1335" spans="1:5" x14ac:dyDescent="0.25">
      <c r="A1335">
        <v>1334</v>
      </c>
      <c r="B1335" s="2">
        <v>1</v>
      </c>
      <c r="E1335" s="3">
        <v>4</v>
      </c>
    </row>
    <row r="1336" spans="1:5" x14ac:dyDescent="0.25">
      <c r="A1336">
        <v>1335</v>
      </c>
      <c r="B1336" s="2">
        <v>1</v>
      </c>
    </row>
    <row r="1337" spans="1:5" x14ac:dyDescent="0.25">
      <c r="A1337">
        <v>1336</v>
      </c>
      <c r="B1337" s="2">
        <v>1</v>
      </c>
    </row>
    <row r="1338" spans="1:5" x14ac:dyDescent="0.25">
      <c r="A1338">
        <v>1337</v>
      </c>
      <c r="B1338" s="2">
        <v>1</v>
      </c>
    </row>
    <row r="1339" spans="1:5" x14ac:dyDescent="0.25">
      <c r="A1339">
        <v>1338</v>
      </c>
      <c r="B1339" s="2">
        <v>1</v>
      </c>
    </row>
    <row r="1340" spans="1:5" x14ac:dyDescent="0.25">
      <c r="A1340">
        <v>1339</v>
      </c>
      <c r="B1340" s="2">
        <v>1</v>
      </c>
    </row>
    <row r="1341" spans="1:5" x14ac:dyDescent="0.25">
      <c r="A1341">
        <v>1340</v>
      </c>
      <c r="B1341" s="2">
        <v>1</v>
      </c>
    </row>
    <row r="1342" spans="1:5" x14ac:dyDescent="0.25">
      <c r="A1342">
        <v>1341</v>
      </c>
      <c r="B1342" s="2">
        <v>1</v>
      </c>
      <c r="C1342" s="5">
        <v>2</v>
      </c>
    </row>
    <row r="1343" spans="1:5" x14ac:dyDescent="0.25">
      <c r="A1343">
        <v>1342</v>
      </c>
      <c r="B1343" s="2">
        <v>1</v>
      </c>
      <c r="C1343" s="5">
        <v>2</v>
      </c>
    </row>
    <row r="1344" spans="1:5" x14ac:dyDescent="0.25">
      <c r="A1344">
        <v>1343</v>
      </c>
      <c r="C1344" s="5">
        <v>2</v>
      </c>
    </row>
    <row r="1345" spans="1:5" x14ac:dyDescent="0.25">
      <c r="A1345">
        <v>1344</v>
      </c>
      <c r="C1345" s="5">
        <v>2</v>
      </c>
    </row>
    <row r="1346" spans="1:5" x14ac:dyDescent="0.25">
      <c r="A1346">
        <v>1345</v>
      </c>
      <c r="C1346" s="5">
        <v>2</v>
      </c>
      <c r="D1346" s="4">
        <v>3</v>
      </c>
    </row>
    <row r="1347" spans="1:5" x14ac:dyDescent="0.25">
      <c r="A1347">
        <v>1346</v>
      </c>
      <c r="C1347" s="5">
        <v>2</v>
      </c>
      <c r="D1347" s="4">
        <v>3</v>
      </c>
    </row>
    <row r="1348" spans="1:5" x14ac:dyDescent="0.25">
      <c r="A1348">
        <v>1347</v>
      </c>
      <c r="C1348" s="5">
        <v>2</v>
      </c>
      <c r="D1348" s="4">
        <v>3</v>
      </c>
    </row>
    <row r="1349" spans="1:5" x14ac:dyDescent="0.25">
      <c r="A1349">
        <v>1348</v>
      </c>
      <c r="C1349" s="5">
        <v>2</v>
      </c>
      <c r="D1349" s="4">
        <v>3</v>
      </c>
    </row>
    <row r="1350" spans="1:5" x14ac:dyDescent="0.25">
      <c r="A1350">
        <v>1349</v>
      </c>
      <c r="C1350" s="5">
        <v>2</v>
      </c>
      <c r="D1350" s="4">
        <v>3</v>
      </c>
      <c r="E1350" s="3">
        <v>4</v>
      </c>
    </row>
    <row r="1351" spans="1:5" x14ac:dyDescent="0.25">
      <c r="A1351">
        <v>1350</v>
      </c>
      <c r="D1351" s="4">
        <v>3</v>
      </c>
      <c r="E1351" s="3">
        <v>4</v>
      </c>
    </row>
    <row r="1352" spans="1:5" x14ac:dyDescent="0.25">
      <c r="A1352">
        <v>1351</v>
      </c>
      <c r="D1352" s="4">
        <v>3</v>
      </c>
      <c r="E1352" s="3">
        <v>4</v>
      </c>
    </row>
    <row r="1353" spans="1:5" x14ac:dyDescent="0.25">
      <c r="A1353">
        <v>1352</v>
      </c>
      <c r="D1353" s="4">
        <v>3</v>
      </c>
      <c r="E1353" s="3">
        <v>4</v>
      </c>
    </row>
    <row r="1354" spans="1:5" x14ac:dyDescent="0.25">
      <c r="A1354">
        <v>1353</v>
      </c>
      <c r="D1354" s="4">
        <v>3</v>
      </c>
      <c r="E1354" s="3">
        <v>4</v>
      </c>
    </row>
    <row r="1355" spans="1:5" x14ac:dyDescent="0.25">
      <c r="A1355">
        <v>1354</v>
      </c>
      <c r="D1355" s="4">
        <v>3</v>
      </c>
      <c r="E1355" s="3">
        <v>4</v>
      </c>
    </row>
    <row r="1356" spans="1:5" x14ac:dyDescent="0.25">
      <c r="A1356">
        <v>1355</v>
      </c>
      <c r="E1356" s="3">
        <v>4</v>
      </c>
    </row>
    <row r="1357" spans="1:5" x14ac:dyDescent="0.25">
      <c r="A1357">
        <v>1356</v>
      </c>
      <c r="E1357" s="3">
        <v>4</v>
      </c>
    </row>
    <row r="1358" spans="1:5" x14ac:dyDescent="0.25">
      <c r="A1358">
        <v>1357</v>
      </c>
      <c r="E1358" s="3">
        <v>4</v>
      </c>
    </row>
    <row r="1359" spans="1:5" x14ac:dyDescent="0.25">
      <c r="A1359">
        <v>1358</v>
      </c>
      <c r="B1359" s="2">
        <v>1</v>
      </c>
    </row>
    <row r="1360" spans="1:5" x14ac:dyDescent="0.25">
      <c r="A1360">
        <v>1359</v>
      </c>
      <c r="B1360" s="2">
        <v>1</v>
      </c>
    </row>
    <row r="1361" spans="1:5" x14ac:dyDescent="0.25">
      <c r="A1361">
        <v>1360</v>
      </c>
      <c r="B1361" s="2">
        <v>1</v>
      </c>
    </row>
    <row r="1362" spans="1:5" x14ac:dyDescent="0.25">
      <c r="A1362">
        <v>1361</v>
      </c>
      <c r="B1362" s="2">
        <v>1</v>
      </c>
    </row>
    <row r="1363" spans="1:5" x14ac:dyDescent="0.25">
      <c r="A1363">
        <v>1362</v>
      </c>
      <c r="B1363" s="2">
        <v>1</v>
      </c>
    </row>
    <row r="1364" spans="1:5" x14ac:dyDescent="0.25">
      <c r="A1364">
        <v>1363</v>
      </c>
      <c r="B1364" s="2">
        <v>1</v>
      </c>
    </row>
    <row r="1365" spans="1:5" x14ac:dyDescent="0.25">
      <c r="A1365">
        <v>1364</v>
      </c>
      <c r="B1365" s="2">
        <v>1</v>
      </c>
    </row>
    <row r="1366" spans="1:5" x14ac:dyDescent="0.25">
      <c r="A1366">
        <v>1365</v>
      </c>
      <c r="B1366" s="2">
        <v>1</v>
      </c>
      <c r="C1366" s="5">
        <v>2</v>
      </c>
    </row>
    <row r="1367" spans="1:5" x14ac:dyDescent="0.25">
      <c r="A1367">
        <v>1366</v>
      </c>
      <c r="B1367" s="2">
        <v>1</v>
      </c>
      <c r="C1367" s="5">
        <v>2</v>
      </c>
    </row>
    <row r="1368" spans="1:5" x14ac:dyDescent="0.25">
      <c r="A1368">
        <v>1367</v>
      </c>
      <c r="B1368" s="2">
        <v>1</v>
      </c>
      <c r="C1368" s="5">
        <v>2</v>
      </c>
    </row>
    <row r="1369" spans="1:5" x14ac:dyDescent="0.25">
      <c r="A1369">
        <v>1368</v>
      </c>
      <c r="C1369" s="5">
        <v>2</v>
      </c>
    </row>
    <row r="1370" spans="1:5" x14ac:dyDescent="0.25">
      <c r="A1370">
        <v>1369</v>
      </c>
      <c r="C1370" s="5">
        <v>2</v>
      </c>
    </row>
    <row r="1371" spans="1:5" x14ac:dyDescent="0.25">
      <c r="A1371">
        <v>1370</v>
      </c>
      <c r="C1371" s="5">
        <v>2</v>
      </c>
      <c r="D1371" s="4">
        <v>3</v>
      </c>
    </row>
    <row r="1372" spans="1:5" x14ac:dyDescent="0.25">
      <c r="A1372">
        <v>1371</v>
      </c>
      <c r="C1372" s="5">
        <v>2</v>
      </c>
      <c r="D1372" s="4">
        <v>3</v>
      </c>
    </row>
    <row r="1373" spans="1:5" x14ac:dyDescent="0.25">
      <c r="A1373">
        <v>1372</v>
      </c>
      <c r="C1373" s="5">
        <v>2</v>
      </c>
      <c r="D1373" s="4">
        <v>3</v>
      </c>
      <c r="E1373" s="3">
        <v>4</v>
      </c>
    </row>
    <row r="1374" spans="1:5" x14ac:dyDescent="0.25">
      <c r="A1374">
        <v>1373</v>
      </c>
      <c r="D1374" s="4">
        <v>3</v>
      </c>
      <c r="E1374" s="3">
        <v>4</v>
      </c>
    </row>
    <row r="1375" spans="1:5" x14ac:dyDescent="0.25">
      <c r="A1375">
        <v>1374</v>
      </c>
      <c r="D1375" s="4">
        <v>3</v>
      </c>
      <c r="E1375" s="3">
        <v>4</v>
      </c>
    </row>
    <row r="1376" spans="1:5" x14ac:dyDescent="0.25">
      <c r="A1376">
        <v>1375</v>
      </c>
      <c r="D1376" s="4">
        <v>3</v>
      </c>
      <c r="E1376" s="3">
        <v>4</v>
      </c>
    </row>
    <row r="1377" spans="1:5" x14ac:dyDescent="0.25">
      <c r="A1377">
        <v>1376</v>
      </c>
      <c r="D1377" s="4">
        <v>3</v>
      </c>
      <c r="E1377" s="3">
        <v>4</v>
      </c>
    </row>
    <row r="1378" spans="1:5" x14ac:dyDescent="0.25">
      <c r="A1378">
        <v>1377</v>
      </c>
      <c r="D1378" s="4">
        <v>3</v>
      </c>
      <c r="E1378" s="3">
        <v>4</v>
      </c>
    </row>
    <row r="1379" spans="1:5" x14ac:dyDescent="0.25">
      <c r="A1379">
        <v>1378</v>
      </c>
      <c r="D1379" s="4">
        <v>3</v>
      </c>
      <c r="E1379" s="3">
        <v>4</v>
      </c>
    </row>
    <row r="1380" spans="1:5" x14ac:dyDescent="0.25">
      <c r="A1380">
        <v>1379</v>
      </c>
      <c r="D1380" s="4">
        <v>3</v>
      </c>
      <c r="E1380" s="3">
        <v>4</v>
      </c>
    </row>
    <row r="1381" spans="1:5" x14ac:dyDescent="0.25">
      <c r="A1381">
        <v>1380</v>
      </c>
      <c r="E1381" s="3">
        <v>4</v>
      </c>
    </row>
    <row r="1382" spans="1:5" x14ac:dyDescent="0.25">
      <c r="A1382">
        <v>1381</v>
      </c>
      <c r="B1382" s="2">
        <v>1</v>
      </c>
    </row>
    <row r="1383" spans="1:5" x14ac:dyDescent="0.25">
      <c r="A1383">
        <v>1382</v>
      </c>
      <c r="B1383" s="2">
        <v>1</v>
      </c>
    </row>
    <row r="1384" spans="1:5" x14ac:dyDescent="0.25">
      <c r="A1384">
        <v>1383</v>
      </c>
      <c r="B1384" s="2">
        <v>1</v>
      </c>
    </row>
    <row r="1385" spans="1:5" x14ac:dyDescent="0.25">
      <c r="A1385">
        <v>1384</v>
      </c>
      <c r="B1385" s="2">
        <v>1</v>
      </c>
    </row>
    <row r="1386" spans="1:5" x14ac:dyDescent="0.25">
      <c r="A1386">
        <v>1385</v>
      </c>
      <c r="B1386" s="2">
        <v>1</v>
      </c>
    </row>
    <row r="1387" spans="1:5" x14ac:dyDescent="0.25">
      <c r="A1387">
        <v>1386</v>
      </c>
      <c r="B1387" s="2">
        <v>1</v>
      </c>
    </row>
    <row r="1388" spans="1:5" x14ac:dyDescent="0.25">
      <c r="A1388">
        <v>1387</v>
      </c>
      <c r="B1388" s="2">
        <v>1</v>
      </c>
    </row>
    <row r="1389" spans="1:5" x14ac:dyDescent="0.25">
      <c r="A1389">
        <v>1388</v>
      </c>
      <c r="B1389" s="2">
        <v>1</v>
      </c>
      <c r="C1389" s="5">
        <v>2</v>
      </c>
    </row>
    <row r="1390" spans="1:5" x14ac:dyDescent="0.25">
      <c r="A1390">
        <v>1389</v>
      </c>
      <c r="B1390" s="2">
        <v>1</v>
      </c>
      <c r="C1390" s="5">
        <v>2</v>
      </c>
    </row>
    <row r="1391" spans="1:5" x14ac:dyDescent="0.25">
      <c r="A1391">
        <v>1390</v>
      </c>
      <c r="C1391" s="5">
        <v>2</v>
      </c>
    </row>
    <row r="1392" spans="1:5" x14ac:dyDescent="0.25">
      <c r="A1392">
        <v>1391</v>
      </c>
      <c r="C1392" s="5">
        <v>2</v>
      </c>
    </row>
    <row r="1393" spans="1:5" x14ac:dyDescent="0.25">
      <c r="A1393">
        <v>1392</v>
      </c>
      <c r="C1393" s="5">
        <v>2</v>
      </c>
    </row>
    <row r="1394" spans="1:5" x14ac:dyDescent="0.25">
      <c r="A1394">
        <v>1393</v>
      </c>
      <c r="C1394" s="5">
        <v>2</v>
      </c>
      <c r="D1394" s="4">
        <v>3</v>
      </c>
    </row>
    <row r="1395" spans="1:5" x14ac:dyDescent="0.25">
      <c r="A1395">
        <v>1394</v>
      </c>
      <c r="C1395" s="5">
        <v>2</v>
      </c>
      <c r="D1395" s="4">
        <v>3</v>
      </c>
    </row>
    <row r="1396" spans="1:5" x14ac:dyDescent="0.25">
      <c r="A1396">
        <v>1395</v>
      </c>
      <c r="C1396" s="5">
        <v>2</v>
      </c>
      <c r="D1396" s="4">
        <v>3</v>
      </c>
      <c r="E1396" s="3">
        <v>4</v>
      </c>
    </row>
    <row r="1397" spans="1:5" x14ac:dyDescent="0.25">
      <c r="A1397">
        <v>1396</v>
      </c>
      <c r="D1397" s="4">
        <v>3</v>
      </c>
      <c r="E1397" s="3">
        <v>4</v>
      </c>
    </row>
    <row r="1398" spans="1:5" x14ac:dyDescent="0.25">
      <c r="A1398">
        <v>1397</v>
      </c>
      <c r="D1398" s="4">
        <v>3</v>
      </c>
      <c r="E1398" s="3">
        <v>4</v>
      </c>
    </row>
    <row r="1399" spans="1:5" x14ac:dyDescent="0.25">
      <c r="A1399">
        <v>1398</v>
      </c>
      <c r="D1399" s="4">
        <v>3</v>
      </c>
      <c r="E1399" s="3">
        <v>4</v>
      </c>
    </row>
    <row r="1400" spans="1:5" x14ac:dyDescent="0.25">
      <c r="A1400">
        <v>1399</v>
      </c>
      <c r="D1400" s="4">
        <v>3</v>
      </c>
      <c r="E1400" s="3">
        <v>4</v>
      </c>
    </row>
    <row r="1401" spans="1:5" x14ac:dyDescent="0.25">
      <c r="A1401">
        <v>1400</v>
      </c>
      <c r="D1401" s="4">
        <v>3</v>
      </c>
      <c r="E1401" s="3">
        <v>4</v>
      </c>
    </row>
    <row r="1402" spans="1:5" x14ac:dyDescent="0.25">
      <c r="A1402">
        <v>1401</v>
      </c>
      <c r="D1402" s="4">
        <v>3</v>
      </c>
      <c r="E1402" s="3">
        <v>4</v>
      </c>
    </row>
    <row r="1403" spans="1:5" x14ac:dyDescent="0.25">
      <c r="A1403">
        <v>1402</v>
      </c>
      <c r="B1403" s="2">
        <v>1</v>
      </c>
      <c r="E1403" s="3">
        <v>4</v>
      </c>
    </row>
    <row r="1404" spans="1:5" x14ac:dyDescent="0.25">
      <c r="A1404">
        <v>1403</v>
      </c>
      <c r="B1404" s="2">
        <v>1</v>
      </c>
      <c r="E1404" s="3">
        <v>4</v>
      </c>
    </row>
    <row r="1405" spans="1:5" x14ac:dyDescent="0.25">
      <c r="A1405">
        <v>1404</v>
      </c>
      <c r="B1405" s="2">
        <v>1</v>
      </c>
    </row>
    <row r="1406" spans="1:5" x14ac:dyDescent="0.25">
      <c r="A1406">
        <v>1405</v>
      </c>
      <c r="B1406" s="2">
        <v>1</v>
      </c>
    </row>
    <row r="1407" spans="1:5" x14ac:dyDescent="0.25">
      <c r="A1407">
        <v>1406</v>
      </c>
      <c r="B1407" s="2">
        <v>1</v>
      </c>
    </row>
    <row r="1408" spans="1:5" x14ac:dyDescent="0.25">
      <c r="A1408">
        <v>1407</v>
      </c>
      <c r="B1408" s="2">
        <v>1</v>
      </c>
    </row>
    <row r="1409" spans="1:5" x14ac:dyDescent="0.25">
      <c r="A1409">
        <v>1408</v>
      </c>
      <c r="B1409" s="2">
        <v>1</v>
      </c>
    </row>
    <row r="1410" spans="1:5" x14ac:dyDescent="0.25">
      <c r="A1410">
        <v>1409</v>
      </c>
      <c r="B1410" s="2">
        <v>1</v>
      </c>
    </row>
    <row r="1411" spans="1:5" x14ac:dyDescent="0.25">
      <c r="A1411">
        <v>1410</v>
      </c>
      <c r="B1411" s="2">
        <v>1</v>
      </c>
      <c r="C1411" s="5">
        <v>2</v>
      </c>
    </row>
    <row r="1412" spans="1:5" x14ac:dyDescent="0.25">
      <c r="A1412">
        <v>1411</v>
      </c>
      <c r="B1412" s="2">
        <v>1</v>
      </c>
      <c r="C1412" s="5">
        <v>2</v>
      </c>
    </row>
    <row r="1413" spans="1:5" x14ac:dyDescent="0.25">
      <c r="A1413">
        <v>1412</v>
      </c>
      <c r="C1413" s="5">
        <v>2</v>
      </c>
    </row>
    <row r="1414" spans="1:5" x14ac:dyDescent="0.25">
      <c r="A1414">
        <v>1413</v>
      </c>
      <c r="C1414" s="5">
        <v>2</v>
      </c>
    </row>
    <row r="1415" spans="1:5" x14ac:dyDescent="0.25">
      <c r="A1415">
        <v>1414</v>
      </c>
      <c r="C1415" s="5">
        <v>2</v>
      </c>
    </row>
    <row r="1416" spans="1:5" x14ac:dyDescent="0.25">
      <c r="A1416">
        <v>1415</v>
      </c>
      <c r="C1416" s="5">
        <v>2</v>
      </c>
      <c r="D1416" s="4">
        <v>3</v>
      </c>
    </row>
    <row r="1417" spans="1:5" x14ac:dyDescent="0.25">
      <c r="A1417">
        <v>1416</v>
      </c>
      <c r="C1417" s="5">
        <v>2</v>
      </c>
      <c r="D1417" s="4">
        <v>3</v>
      </c>
    </row>
    <row r="1418" spans="1:5" x14ac:dyDescent="0.25">
      <c r="A1418">
        <v>1417</v>
      </c>
      <c r="C1418" s="5">
        <v>2</v>
      </c>
      <c r="D1418" s="4">
        <v>3</v>
      </c>
    </row>
    <row r="1419" spans="1:5" x14ac:dyDescent="0.25">
      <c r="A1419">
        <v>1418</v>
      </c>
      <c r="C1419" s="5">
        <v>2</v>
      </c>
      <c r="D1419" s="4">
        <v>3</v>
      </c>
    </row>
    <row r="1420" spans="1:5" x14ac:dyDescent="0.25">
      <c r="A1420">
        <v>1419</v>
      </c>
      <c r="C1420" s="5">
        <v>2</v>
      </c>
      <c r="D1420" s="4">
        <v>3</v>
      </c>
    </row>
    <row r="1421" spans="1:5" x14ac:dyDescent="0.25">
      <c r="A1421">
        <v>1420</v>
      </c>
      <c r="D1421" s="4">
        <v>3</v>
      </c>
      <c r="E1421" s="3">
        <v>4</v>
      </c>
    </row>
    <row r="1422" spans="1:5" x14ac:dyDescent="0.25">
      <c r="A1422">
        <v>1421</v>
      </c>
      <c r="D1422" s="4">
        <v>3</v>
      </c>
      <c r="E1422" s="3">
        <v>4</v>
      </c>
    </row>
    <row r="1423" spans="1:5" x14ac:dyDescent="0.25">
      <c r="A1423">
        <v>1422</v>
      </c>
      <c r="D1423" s="4">
        <v>3</v>
      </c>
      <c r="E1423" s="3">
        <v>4</v>
      </c>
    </row>
    <row r="1424" spans="1:5" x14ac:dyDescent="0.25">
      <c r="A1424">
        <v>1423</v>
      </c>
      <c r="B1424" s="2">
        <v>1</v>
      </c>
      <c r="D1424" s="4">
        <v>3</v>
      </c>
      <c r="E1424" s="3">
        <v>4</v>
      </c>
    </row>
    <row r="1425" spans="1:5" x14ac:dyDescent="0.25">
      <c r="A1425">
        <v>1424</v>
      </c>
      <c r="B1425" s="2">
        <v>1</v>
      </c>
      <c r="D1425" s="4">
        <v>3</v>
      </c>
      <c r="E1425" s="3">
        <v>4</v>
      </c>
    </row>
    <row r="1426" spans="1:5" x14ac:dyDescent="0.25">
      <c r="A1426">
        <v>1425</v>
      </c>
      <c r="B1426" s="2">
        <v>1</v>
      </c>
      <c r="D1426" s="4">
        <v>3</v>
      </c>
      <c r="E1426" s="3">
        <v>4</v>
      </c>
    </row>
    <row r="1427" spans="1:5" x14ac:dyDescent="0.25">
      <c r="A1427">
        <v>1426</v>
      </c>
      <c r="B1427" s="2">
        <v>1</v>
      </c>
      <c r="E1427" s="3">
        <v>4</v>
      </c>
    </row>
    <row r="1428" spans="1:5" x14ac:dyDescent="0.25">
      <c r="A1428">
        <v>1427</v>
      </c>
      <c r="B1428" s="2">
        <v>1</v>
      </c>
      <c r="E1428" s="3">
        <v>4</v>
      </c>
    </row>
    <row r="1429" spans="1:5" x14ac:dyDescent="0.25">
      <c r="A1429">
        <v>1428</v>
      </c>
      <c r="B1429" s="2">
        <v>1</v>
      </c>
      <c r="E1429" s="3">
        <v>4</v>
      </c>
    </row>
    <row r="1430" spans="1:5" x14ac:dyDescent="0.25">
      <c r="A1430">
        <v>1429</v>
      </c>
      <c r="B1430" s="2">
        <v>1</v>
      </c>
      <c r="E1430" s="3">
        <v>4</v>
      </c>
    </row>
    <row r="1431" spans="1:5" x14ac:dyDescent="0.25">
      <c r="A1431">
        <v>1430</v>
      </c>
      <c r="B1431" s="2">
        <v>1</v>
      </c>
      <c r="E1431" s="3">
        <v>4</v>
      </c>
    </row>
    <row r="1432" spans="1:5" x14ac:dyDescent="0.25">
      <c r="A1432">
        <v>1431</v>
      </c>
      <c r="B1432" s="2">
        <v>1</v>
      </c>
    </row>
    <row r="1433" spans="1:5" x14ac:dyDescent="0.25">
      <c r="A1433">
        <v>1432</v>
      </c>
      <c r="B1433" s="2">
        <v>1</v>
      </c>
    </row>
    <row r="1434" spans="1:5" x14ac:dyDescent="0.25">
      <c r="A1434">
        <v>1433</v>
      </c>
      <c r="B1434" s="2">
        <v>1</v>
      </c>
    </row>
    <row r="1435" spans="1:5" x14ac:dyDescent="0.25">
      <c r="A1435">
        <v>1434</v>
      </c>
      <c r="B1435" s="2">
        <v>1</v>
      </c>
      <c r="C1435" s="5">
        <v>2</v>
      </c>
    </row>
    <row r="1436" spans="1:5" x14ac:dyDescent="0.25">
      <c r="A1436">
        <v>1435</v>
      </c>
      <c r="B1436" s="2">
        <v>1</v>
      </c>
      <c r="C1436" s="5">
        <v>2</v>
      </c>
    </row>
    <row r="1437" spans="1:5" x14ac:dyDescent="0.25">
      <c r="A1437">
        <v>1436</v>
      </c>
      <c r="B1437" s="2">
        <v>1</v>
      </c>
      <c r="C1437" s="5">
        <v>2</v>
      </c>
    </row>
    <row r="1438" spans="1:5" x14ac:dyDescent="0.25">
      <c r="A1438">
        <v>1437</v>
      </c>
      <c r="C1438" s="5">
        <v>2</v>
      </c>
    </row>
    <row r="1439" spans="1:5" x14ac:dyDescent="0.25">
      <c r="A1439">
        <v>1438</v>
      </c>
      <c r="C1439" s="5">
        <v>2</v>
      </c>
    </row>
    <row r="1440" spans="1:5" x14ac:dyDescent="0.25">
      <c r="A1440">
        <v>1439</v>
      </c>
      <c r="C1440" s="5">
        <v>2</v>
      </c>
      <c r="D1440" s="4">
        <v>3</v>
      </c>
    </row>
    <row r="1441" spans="1:6" x14ac:dyDescent="0.25">
      <c r="A1441">
        <v>1440</v>
      </c>
      <c r="C1441" s="5">
        <v>2</v>
      </c>
      <c r="D1441" s="4">
        <v>3</v>
      </c>
    </row>
    <row r="1442" spans="1:6" x14ac:dyDescent="0.25">
      <c r="A1442">
        <v>1441</v>
      </c>
      <c r="C1442" s="5">
        <v>2</v>
      </c>
      <c r="D1442" s="4">
        <v>3</v>
      </c>
    </row>
    <row r="1443" spans="1:6" x14ac:dyDescent="0.25">
      <c r="A1443">
        <v>1442</v>
      </c>
      <c r="C1443" s="5">
        <v>2</v>
      </c>
      <c r="D1443" s="4">
        <v>3</v>
      </c>
    </row>
    <row r="1444" spans="1:6" x14ac:dyDescent="0.25">
      <c r="A1444">
        <v>1443</v>
      </c>
      <c r="C1444" s="5">
        <v>2</v>
      </c>
      <c r="D1444" s="4">
        <v>3</v>
      </c>
    </row>
    <row r="1445" spans="1:6" x14ac:dyDescent="0.25">
      <c r="A1445">
        <v>1444</v>
      </c>
      <c r="C1445" s="5">
        <v>2</v>
      </c>
      <c r="D1445" s="4">
        <v>3</v>
      </c>
    </row>
    <row r="1446" spans="1:6" x14ac:dyDescent="0.25">
      <c r="A1446">
        <v>1445</v>
      </c>
      <c r="C1446" s="5">
        <v>2</v>
      </c>
      <c r="D1446" s="4">
        <v>3</v>
      </c>
    </row>
    <row r="1447" spans="1:6" x14ac:dyDescent="0.25">
      <c r="A1447">
        <v>1446</v>
      </c>
      <c r="C1447" s="5">
        <v>2</v>
      </c>
      <c r="D1447" s="4">
        <v>3</v>
      </c>
    </row>
    <row r="1448" spans="1:6" x14ac:dyDescent="0.25">
      <c r="A1448">
        <v>1447</v>
      </c>
      <c r="C1448" s="5">
        <v>2</v>
      </c>
      <c r="D1448" s="4">
        <v>3</v>
      </c>
    </row>
    <row r="1449" spans="1:6" x14ac:dyDescent="0.25">
      <c r="A1449">
        <v>1448</v>
      </c>
      <c r="B1449" s="2">
        <v>1</v>
      </c>
      <c r="D1449" s="4">
        <v>3</v>
      </c>
      <c r="E1449" s="3">
        <v>4</v>
      </c>
    </row>
    <row r="1450" spans="1:6" x14ac:dyDescent="0.25">
      <c r="A1450">
        <v>1449</v>
      </c>
      <c r="B1450" s="2">
        <v>1</v>
      </c>
      <c r="D1450" s="4">
        <v>3</v>
      </c>
      <c r="E1450" s="3">
        <v>4</v>
      </c>
      <c r="F1450" t="s">
        <v>22</v>
      </c>
    </row>
    <row r="1451" spans="1:6" x14ac:dyDescent="0.25">
      <c r="A1451">
        <v>1450</v>
      </c>
    </row>
    <row r="1452" spans="1:6" x14ac:dyDescent="0.25">
      <c r="A1452">
        <v>1451</v>
      </c>
      <c r="F1452" t="s">
        <v>22</v>
      </c>
    </row>
    <row r="1453" spans="1:6" x14ac:dyDescent="0.25">
      <c r="A1453">
        <v>1452</v>
      </c>
      <c r="B1453" s="2">
        <v>1</v>
      </c>
      <c r="E1453" s="3">
        <v>4</v>
      </c>
    </row>
    <row r="1454" spans="1:6" x14ac:dyDescent="0.25">
      <c r="A1454">
        <v>1453</v>
      </c>
      <c r="B1454" s="2">
        <v>1</v>
      </c>
      <c r="E1454" s="3">
        <v>4</v>
      </c>
    </row>
    <row r="1455" spans="1:6" x14ac:dyDescent="0.25">
      <c r="A1455">
        <v>1454</v>
      </c>
      <c r="B1455" s="2">
        <v>1</v>
      </c>
      <c r="E1455" s="3">
        <v>4</v>
      </c>
    </row>
    <row r="1456" spans="1:6" x14ac:dyDescent="0.25">
      <c r="A1456">
        <v>1455</v>
      </c>
      <c r="B1456" s="2">
        <v>1</v>
      </c>
      <c r="E1456" s="3">
        <v>4</v>
      </c>
    </row>
    <row r="1457" spans="1:5" x14ac:dyDescent="0.25">
      <c r="A1457">
        <v>1456</v>
      </c>
      <c r="B1457" s="2">
        <v>1</v>
      </c>
      <c r="E1457" s="3">
        <v>4</v>
      </c>
    </row>
    <row r="1458" spans="1:5" x14ac:dyDescent="0.25">
      <c r="A1458">
        <v>1457</v>
      </c>
      <c r="B1458" s="2">
        <v>1</v>
      </c>
      <c r="E1458" s="3">
        <v>4</v>
      </c>
    </row>
    <row r="1459" spans="1:5" x14ac:dyDescent="0.25">
      <c r="A1459">
        <v>1458</v>
      </c>
      <c r="B1459" s="2">
        <v>1</v>
      </c>
      <c r="E1459" s="3">
        <v>4</v>
      </c>
    </row>
    <row r="1460" spans="1:5" x14ac:dyDescent="0.25">
      <c r="A1460">
        <v>1459</v>
      </c>
      <c r="B1460" s="2">
        <v>1</v>
      </c>
      <c r="E1460" s="3">
        <v>4</v>
      </c>
    </row>
    <row r="1461" spans="1:5" x14ac:dyDescent="0.25">
      <c r="A1461">
        <v>1460</v>
      </c>
      <c r="B1461" s="2">
        <v>1</v>
      </c>
      <c r="E1461" s="3">
        <v>4</v>
      </c>
    </row>
    <row r="1462" spans="1:5" x14ac:dyDescent="0.25">
      <c r="A1462">
        <v>1461</v>
      </c>
      <c r="B1462" s="2">
        <v>1</v>
      </c>
      <c r="E1462" s="3">
        <v>4</v>
      </c>
    </row>
    <row r="1463" spans="1:5" x14ac:dyDescent="0.25">
      <c r="A1463">
        <v>1462</v>
      </c>
      <c r="B1463" s="2">
        <v>1</v>
      </c>
      <c r="E1463" s="3">
        <v>4</v>
      </c>
    </row>
    <row r="1464" spans="1:5" x14ac:dyDescent="0.25">
      <c r="A1464">
        <v>1463</v>
      </c>
      <c r="B1464" s="2">
        <v>1</v>
      </c>
      <c r="E1464" s="3">
        <v>4</v>
      </c>
    </row>
    <row r="1465" spans="1:5" x14ac:dyDescent="0.25">
      <c r="A1465">
        <v>1464</v>
      </c>
      <c r="B1465" s="2">
        <v>1</v>
      </c>
      <c r="E1465" s="3">
        <v>4</v>
      </c>
    </row>
    <row r="1466" spans="1:5" x14ac:dyDescent="0.25">
      <c r="A1466">
        <v>1465</v>
      </c>
    </row>
    <row r="1467" spans="1:5" x14ac:dyDescent="0.25">
      <c r="A1467">
        <v>1466</v>
      </c>
      <c r="D1467" s="4">
        <v>3</v>
      </c>
    </row>
    <row r="1468" spans="1:5" x14ac:dyDescent="0.25">
      <c r="A1468">
        <v>1467</v>
      </c>
      <c r="C1468" s="5">
        <v>2</v>
      </c>
      <c r="D1468" s="4">
        <v>3</v>
      </c>
    </row>
    <row r="1469" spans="1:5" x14ac:dyDescent="0.25">
      <c r="A1469">
        <v>1468</v>
      </c>
      <c r="C1469" s="5">
        <v>2</v>
      </c>
      <c r="D1469" s="4">
        <v>3</v>
      </c>
    </row>
    <row r="1470" spans="1:5" x14ac:dyDescent="0.25">
      <c r="A1470">
        <v>1469</v>
      </c>
      <c r="C1470" s="5">
        <v>2</v>
      </c>
      <c r="D1470" s="4">
        <v>3</v>
      </c>
    </row>
    <row r="1471" spans="1:5" x14ac:dyDescent="0.25">
      <c r="A1471">
        <v>1470</v>
      </c>
      <c r="C1471" s="5">
        <v>2</v>
      </c>
      <c r="D1471" s="4">
        <v>3</v>
      </c>
    </row>
    <row r="1472" spans="1:5" x14ac:dyDescent="0.25">
      <c r="A1472">
        <v>1471</v>
      </c>
      <c r="C1472" s="5">
        <v>2</v>
      </c>
      <c r="D1472" s="4">
        <v>3</v>
      </c>
    </row>
    <row r="1473" spans="1:5" x14ac:dyDescent="0.25">
      <c r="A1473">
        <v>1472</v>
      </c>
      <c r="C1473" s="5">
        <v>2</v>
      </c>
      <c r="D1473" s="4">
        <v>3</v>
      </c>
    </row>
    <row r="1474" spans="1:5" x14ac:dyDescent="0.25">
      <c r="A1474">
        <v>1473</v>
      </c>
      <c r="C1474" s="5">
        <v>2</v>
      </c>
      <c r="D1474" s="4">
        <v>3</v>
      </c>
    </row>
    <row r="1475" spans="1:5" x14ac:dyDescent="0.25">
      <c r="A1475">
        <v>1474</v>
      </c>
      <c r="C1475" s="5">
        <v>2</v>
      </c>
      <c r="D1475" s="4">
        <v>3</v>
      </c>
    </row>
    <row r="1476" spans="1:5" x14ac:dyDescent="0.25">
      <c r="A1476">
        <v>1475</v>
      </c>
      <c r="C1476" s="5">
        <v>2</v>
      </c>
      <c r="D1476" s="4">
        <v>3</v>
      </c>
    </row>
    <row r="1477" spans="1:5" x14ac:dyDescent="0.25">
      <c r="A1477">
        <v>1476</v>
      </c>
      <c r="C1477" s="5">
        <v>2</v>
      </c>
      <c r="D1477" s="4">
        <v>3</v>
      </c>
    </row>
    <row r="1478" spans="1:5" x14ac:dyDescent="0.25">
      <c r="A1478">
        <v>1477</v>
      </c>
      <c r="C1478" s="5">
        <v>2</v>
      </c>
      <c r="D1478" s="4">
        <v>3</v>
      </c>
    </row>
    <row r="1479" spans="1:5" x14ac:dyDescent="0.25">
      <c r="A1479">
        <v>1478</v>
      </c>
      <c r="B1479" s="2">
        <v>1</v>
      </c>
    </row>
    <row r="1480" spans="1:5" x14ac:dyDescent="0.25">
      <c r="A1480">
        <v>1479</v>
      </c>
      <c r="B1480" s="2">
        <v>1</v>
      </c>
    </row>
    <row r="1481" spans="1:5" x14ac:dyDescent="0.25">
      <c r="A1481">
        <v>1480</v>
      </c>
      <c r="B1481" s="2">
        <v>1</v>
      </c>
      <c r="E1481" s="3">
        <v>4</v>
      </c>
    </row>
    <row r="1482" spans="1:5" x14ac:dyDescent="0.25">
      <c r="A1482">
        <v>1481</v>
      </c>
      <c r="B1482" s="2">
        <v>1</v>
      </c>
      <c r="E1482" s="3">
        <v>4</v>
      </c>
    </row>
    <row r="1483" spans="1:5" x14ac:dyDescent="0.25">
      <c r="A1483">
        <v>1482</v>
      </c>
      <c r="B1483" s="2">
        <v>1</v>
      </c>
      <c r="E1483" s="3">
        <v>4</v>
      </c>
    </row>
    <row r="1484" spans="1:5" x14ac:dyDescent="0.25">
      <c r="A1484">
        <v>1483</v>
      </c>
      <c r="B1484" s="2">
        <v>1</v>
      </c>
      <c r="E1484" s="3">
        <v>4</v>
      </c>
    </row>
    <row r="1485" spans="1:5" x14ac:dyDescent="0.25">
      <c r="A1485">
        <v>1484</v>
      </c>
      <c r="B1485" s="2">
        <v>1</v>
      </c>
      <c r="E1485" s="3">
        <v>4</v>
      </c>
    </row>
    <row r="1486" spans="1:5" x14ac:dyDescent="0.25">
      <c r="A1486">
        <v>1485</v>
      </c>
      <c r="B1486" s="2">
        <v>1</v>
      </c>
      <c r="E1486" s="3">
        <v>4</v>
      </c>
    </row>
    <row r="1487" spans="1:5" x14ac:dyDescent="0.25">
      <c r="A1487">
        <v>1486</v>
      </c>
      <c r="B1487" s="2">
        <v>1</v>
      </c>
      <c r="E1487" s="3">
        <v>4</v>
      </c>
    </row>
    <row r="1488" spans="1:5" x14ac:dyDescent="0.25">
      <c r="A1488">
        <v>1487</v>
      </c>
      <c r="B1488" s="2">
        <v>1</v>
      </c>
      <c r="E1488" s="3">
        <v>4</v>
      </c>
    </row>
    <row r="1489" spans="1:5" x14ac:dyDescent="0.25">
      <c r="A1489">
        <v>1488</v>
      </c>
      <c r="B1489" s="2">
        <v>1</v>
      </c>
      <c r="E1489" s="3">
        <v>4</v>
      </c>
    </row>
    <row r="1490" spans="1:5" x14ac:dyDescent="0.25">
      <c r="A1490">
        <v>1489</v>
      </c>
      <c r="B1490" s="2">
        <v>1</v>
      </c>
      <c r="E1490" s="3">
        <v>4</v>
      </c>
    </row>
    <row r="1491" spans="1:5" x14ac:dyDescent="0.25">
      <c r="A1491">
        <v>1490</v>
      </c>
    </row>
    <row r="1492" spans="1:5" x14ac:dyDescent="0.25">
      <c r="A1492">
        <v>1491</v>
      </c>
      <c r="D1492" s="4">
        <v>3</v>
      </c>
    </row>
    <row r="1493" spans="1:5" x14ac:dyDescent="0.25">
      <c r="A1493">
        <v>1492</v>
      </c>
      <c r="C1493" s="5">
        <v>2</v>
      </c>
      <c r="D1493" s="4">
        <v>3</v>
      </c>
    </row>
    <row r="1494" spans="1:5" x14ac:dyDescent="0.25">
      <c r="A1494">
        <v>1493</v>
      </c>
      <c r="C1494" s="5">
        <v>2</v>
      </c>
      <c r="D1494" s="4">
        <v>3</v>
      </c>
    </row>
    <row r="1495" spans="1:5" x14ac:dyDescent="0.25">
      <c r="A1495">
        <v>1494</v>
      </c>
      <c r="C1495" s="5">
        <v>2</v>
      </c>
      <c r="D1495" s="4">
        <v>3</v>
      </c>
    </row>
    <row r="1496" spans="1:5" x14ac:dyDescent="0.25">
      <c r="A1496">
        <v>1495</v>
      </c>
      <c r="C1496" s="5">
        <v>2</v>
      </c>
      <c r="D1496" s="4">
        <v>3</v>
      </c>
    </row>
    <row r="1497" spans="1:5" x14ac:dyDescent="0.25">
      <c r="A1497">
        <v>1496</v>
      </c>
      <c r="C1497" s="5">
        <v>2</v>
      </c>
      <c r="D1497" s="4">
        <v>3</v>
      </c>
    </row>
    <row r="1498" spans="1:5" x14ac:dyDescent="0.25">
      <c r="A1498">
        <v>1497</v>
      </c>
      <c r="C1498" s="5">
        <v>2</v>
      </c>
      <c r="D1498" s="4">
        <v>3</v>
      </c>
    </row>
    <row r="1499" spans="1:5" x14ac:dyDescent="0.25">
      <c r="A1499">
        <v>1498</v>
      </c>
      <c r="C1499" s="5">
        <v>2</v>
      </c>
      <c r="D1499" s="4">
        <v>3</v>
      </c>
    </row>
    <row r="1500" spans="1:5" x14ac:dyDescent="0.25">
      <c r="A1500">
        <v>1499</v>
      </c>
      <c r="C1500" s="5">
        <v>2</v>
      </c>
      <c r="D1500" s="4">
        <v>3</v>
      </c>
    </row>
    <row r="1501" spans="1:5" x14ac:dyDescent="0.25">
      <c r="A1501">
        <v>1500</v>
      </c>
      <c r="C1501" s="5">
        <v>2</v>
      </c>
      <c r="D1501" s="4">
        <v>3</v>
      </c>
    </row>
    <row r="1502" spans="1:5" x14ac:dyDescent="0.25">
      <c r="A1502">
        <v>1501</v>
      </c>
      <c r="C1502" s="5">
        <v>2</v>
      </c>
      <c r="D1502" s="4">
        <v>3</v>
      </c>
    </row>
    <row r="1503" spans="1:5" x14ac:dyDescent="0.25">
      <c r="A1503">
        <v>1502</v>
      </c>
      <c r="C1503" s="5">
        <v>2</v>
      </c>
      <c r="D1503" s="4">
        <v>3</v>
      </c>
    </row>
    <row r="1504" spans="1:5" x14ac:dyDescent="0.25">
      <c r="A1504">
        <v>1503</v>
      </c>
    </row>
    <row r="1505" spans="1:5" x14ac:dyDescent="0.25">
      <c r="A1505">
        <v>1504</v>
      </c>
      <c r="B1505" s="2">
        <v>1</v>
      </c>
      <c r="E1505" s="3">
        <v>4</v>
      </c>
    </row>
    <row r="1506" spans="1:5" x14ac:dyDescent="0.25">
      <c r="A1506">
        <v>1505</v>
      </c>
      <c r="B1506" s="2">
        <v>1</v>
      </c>
      <c r="E1506" s="3">
        <v>4</v>
      </c>
    </row>
    <row r="1507" spans="1:5" x14ac:dyDescent="0.25">
      <c r="A1507">
        <v>1506</v>
      </c>
      <c r="B1507" s="2">
        <v>1</v>
      </c>
      <c r="E1507" s="3">
        <v>4</v>
      </c>
    </row>
    <row r="1508" spans="1:5" x14ac:dyDescent="0.25">
      <c r="A1508">
        <v>1507</v>
      </c>
      <c r="B1508" s="2">
        <v>1</v>
      </c>
      <c r="E1508" s="3">
        <v>4</v>
      </c>
    </row>
    <row r="1509" spans="1:5" x14ac:dyDescent="0.25">
      <c r="A1509">
        <v>1508</v>
      </c>
      <c r="B1509" s="2">
        <v>1</v>
      </c>
      <c r="E1509" s="3">
        <v>4</v>
      </c>
    </row>
    <row r="1510" spans="1:5" x14ac:dyDescent="0.25">
      <c r="A1510">
        <v>1509</v>
      </c>
      <c r="B1510" s="2">
        <v>1</v>
      </c>
      <c r="E1510" s="3">
        <v>4</v>
      </c>
    </row>
    <row r="1511" spans="1:5" x14ac:dyDescent="0.25">
      <c r="A1511">
        <v>1510</v>
      </c>
      <c r="B1511" s="2">
        <v>1</v>
      </c>
      <c r="E1511" s="3">
        <v>4</v>
      </c>
    </row>
    <row r="1512" spans="1:5" x14ac:dyDescent="0.25">
      <c r="A1512">
        <v>1511</v>
      </c>
      <c r="B1512" s="2">
        <v>1</v>
      </c>
      <c r="E1512" s="3">
        <v>4</v>
      </c>
    </row>
    <row r="1513" spans="1:5" x14ac:dyDescent="0.25">
      <c r="A1513">
        <v>1512</v>
      </c>
      <c r="B1513" s="2">
        <v>1</v>
      </c>
      <c r="E1513" s="3">
        <v>4</v>
      </c>
    </row>
    <row r="1514" spans="1:5" x14ac:dyDescent="0.25">
      <c r="A1514">
        <v>1513</v>
      </c>
      <c r="B1514" s="2">
        <v>1</v>
      </c>
      <c r="E1514" s="3">
        <v>4</v>
      </c>
    </row>
    <row r="1515" spans="1:5" x14ac:dyDescent="0.25">
      <c r="A1515">
        <v>1514</v>
      </c>
      <c r="E1515" s="3">
        <v>4</v>
      </c>
    </row>
    <row r="1516" spans="1:5" x14ac:dyDescent="0.25">
      <c r="A1516">
        <v>1515</v>
      </c>
      <c r="E1516" s="3">
        <v>4</v>
      </c>
    </row>
    <row r="1517" spans="1:5" x14ac:dyDescent="0.25">
      <c r="A1517">
        <v>1516</v>
      </c>
      <c r="D1517" s="4">
        <v>3</v>
      </c>
    </row>
    <row r="1518" spans="1:5" x14ac:dyDescent="0.25">
      <c r="A1518">
        <v>1517</v>
      </c>
      <c r="C1518" s="5">
        <v>2</v>
      </c>
      <c r="D1518" s="4">
        <v>3</v>
      </c>
    </row>
    <row r="1519" spans="1:5" x14ac:dyDescent="0.25">
      <c r="A1519">
        <v>1518</v>
      </c>
      <c r="C1519" s="5">
        <v>2</v>
      </c>
      <c r="D1519" s="4">
        <v>3</v>
      </c>
    </row>
    <row r="1520" spans="1:5" x14ac:dyDescent="0.25">
      <c r="A1520">
        <v>1519</v>
      </c>
      <c r="C1520" s="5">
        <v>2</v>
      </c>
      <c r="D1520" s="4">
        <v>3</v>
      </c>
    </row>
    <row r="1521" spans="1:5" x14ac:dyDescent="0.25">
      <c r="A1521">
        <v>1520</v>
      </c>
      <c r="C1521" s="5">
        <v>2</v>
      </c>
      <c r="D1521" s="4">
        <v>3</v>
      </c>
    </row>
    <row r="1522" spans="1:5" x14ac:dyDescent="0.25">
      <c r="A1522">
        <v>1521</v>
      </c>
      <c r="C1522" s="5">
        <v>2</v>
      </c>
      <c r="D1522" s="4">
        <v>3</v>
      </c>
    </row>
    <row r="1523" spans="1:5" x14ac:dyDescent="0.25">
      <c r="A1523">
        <v>1522</v>
      </c>
      <c r="C1523" s="5">
        <v>2</v>
      </c>
      <c r="D1523" s="4">
        <v>3</v>
      </c>
    </row>
    <row r="1524" spans="1:5" x14ac:dyDescent="0.25">
      <c r="A1524">
        <v>1523</v>
      </c>
      <c r="C1524" s="5">
        <v>2</v>
      </c>
      <c r="D1524" s="4">
        <v>3</v>
      </c>
    </row>
    <row r="1525" spans="1:5" x14ac:dyDescent="0.25">
      <c r="A1525">
        <v>1524</v>
      </c>
      <c r="C1525" s="5">
        <v>2</v>
      </c>
      <c r="D1525" s="4">
        <v>3</v>
      </c>
    </row>
    <row r="1526" spans="1:5" x14ac:dyDescent="0.25">
      <c r="A1526">
        <v>1525</v>
      </c>
      <c r="C1526" s="5">
        <v>2</v>
      </c>
      <c r="D1526" s="4">
        <v>3</v>
      </c>
    </row>
    <row r="1527" spans="1:5" x14ac:dyDescent="0.25">
      <c r="A1527">
        <v>1526</v>
      </c>
      <c r="C1527" s="5">
        <v>2</v>
      </c>
    </row>
    <row r="1528" spans="1:5" x14ac:dyDescent="0.25">
      <c r="A1528">
        <v>1527</v>
      </c>
      <c r="C1528" s="5">
        <v>2</v>
      </c>
    </row>
    <row r="1529" spans="1:5" x14ac:dyDescent="0.25">
      <c r="A1529">
        <v>1528</v>
      </c>
      <c r="B1529" s="2">
        <v>1</v>
      </c>
    </row>
    <row r="1530" spans="1:5" x14ac:dyDescent="0.25">
      <c r="A1530">
        <v>1529</v>
      </c>
      <c r="B1530" s="2">
        <v>1</v>
      </c>
    </row>
    <row r="1531" spans="1:5" x14ac:dyDescent="0.25">
      <c r="A1531">
        <v>1530</v>
      </c>
      <c r="B1531" s="2">
        <v>1</v>
      </c>
    </row>
    <row r="1532" spans="1:5" x14ac:dyDescent="0.25">
      <c r="A1532">
        <v>1531</v>
      </c>
      <c r="B1532" s="2">
        <v>1</v>
      </c>
      <c r="E1532" s="3">
        <v>4</v>
      </c>
    </row>
    <row r="1533" spans="1:5" x14ac:dyDescent="0.25">
      <c r="A1533">
        <v>1532</v>
      </c>
      <c r="B1533" s="2">
        <v>1</v>
      </c>
      <c r="E1533" s="3">
        <v>4</v>
      </c>
    </row>
    <row r="1534" spans="1:5" x14ac:dyDescent="0.25">
      <c r="A1534">
        <v>1533</v>
      </c>
      <c r="B1534" s="2">
        <v>1</v>
      </c>
      <c r="E1534" s="3">
        <v>4</v>
      </c>
    </row>
    <row r="1535" spans="1:5" x14ac:dyDescent="0.25">
      <c r="A1535">
        <v>1534</v>
      </c>
      <c r="B1535" s="2">
        <v>1</v>
      </c>
      <c r="E1535" s="3">
        <v>4</v>
      </c>
    </row>
    <row r="1536" spans="1:5" x14ac:dyDescent="0.25">
      <c r="A1536">
        <v>1535</v>
      </c>
      <c r="B1536" s="2">
        <v>1</v>
      </c>
      <c r="E1536" s="3">
        <v>4</v>
      </c>
    </row>
    <row r="1537" spans="1:5" x14ac:dyDescent="0.25">
      <c r="A1537">
        <v>1536</v>
      </c>
      <c r="B1537" s="2">
        <v>1</v>
      </c>
      <c r="E1537" s="3">
        <v>4</v>
      </c>
    </row>
    <row r="1538" spans="1:5" x14ac:dyDescent="0.25">
      <c r="A1538">
        <v>1537</v>
      </c>
      <c r="B1538" s="2">
        <v>1</v>
      </c>
      <c r="E1538" s="3">
        <v>4</v>
      </c>
    </row>
    <row r="1539" spans="1:5" x14ac:dyDescent="0.25">
      <c r="A1539">
        <v>1538</v>
      </c>
      <c r="E1539" s="3">
        <v>4</v>
      </c>
    </row>
    <row r="1540" spans="1:5" x14ac:dyDescent="0.25">
      <c r="A1540">
        <v>1539</v>
      </c>
      <c r="E1540" s="3">
        <v>4</v>
      </c>
    </row>
    <row r="1541" spans="1:5" x14ac:dyDescent="0.25">
      <c r="A1541">
        <v>1540</v>
      </c>
      <c r="D1541" s="4">
        <v>3</v>
      </c>
      <c r="E1541" s="3">
        <v>4</v>
      </c>
    </row>
    <row r="1542" spans="1:5" x14ac:dyDescent="0.25">
      <c r="A1542">
        <v>1541</v>
      </c>
      <c r="D1542" s="4">
        <v>3</v>
      </c>
    </row>
    <row r="1543" spans="1:5" x14ac:dyDescent="0.25">
      <c r="A1543">
        <v>1542</v>
      </c>
      <c r="C1543" s="5">
        <v>2</v>
      </c>
      <c r="D1543" s="4">
        <v>3</v>
      </c>
    </row>
    <row r="1544" spans="1:5" x14ac:dyDescent="0.25">
      <c r="A1544">
        <v>1543</v>
      </c>
      <c r="C1544" s="5">
        <v>2</v>
      </c>
      <c r="D1544" s="4">
        <v>3</v>
      </c>
    </row>
    <row r="1545" spans="1:5" x14ac:dyDescent="0.25">
      <c r="A1545">
        <v>1544</v>
      </c>
      <c r="C1545" s="5">
        <v>2</v>
      </c>
      <c r="D1545" s="4">
        <v>3</v>
      </c>
    </row>
    <row r="1546" spans="1:5" x14ac:dyDescent="0.25">
      <c r="A1546">
        <v>1545</v>
      </c>
      <c r="C1546" s="5">
        <v>2</v>
      </c>
      <c r="D1546" s="4">
        <v>3</v>
      </c>
    </row>
    <row r="1547" spans="1:5" x14ac:dyDescent="0.25">
      <c r="A1547">
        <v>1546</v>
      </c>
      <c r="C1547" s="5">
        <v>2</v>
      </c>
      <c r="D1547" s="4">
        <v>3</v>
      </c>
    </row>
    <row r="1548" spans="1:5" x14ac:dyDescent="0.25">
      <c r="A1548">
        <v>1547</v>
      </c>
      <c r="C1548" s="5">
        <v>2</v>
      </c>
      <c r="D1548" s="4">
        <v>3</v>
      </c>
    </row>
    <row r="1549" spans="1:5" x14ac:dyDescent="0.25">
      <c r="A1549">
        <v>1548</v>
      </c>
      <c r="C1549" s="5">
        <v>2</v>
      </c>
    </row>
    <row r="1550" spans="1:5" x14ac:dyDescent="0.25">
      <c r="A1550">
        <v>1549</v>
      </c>
      <c r="B1550" s="2">
        <v>1</v>
      </c>
      <c r="C1550" s="5">
        <v>2</v>
      </c>
    </row>
    <row r="1551" spans="1:5" x14ac:dyDescent="0.25">
      <c r="A1551">
        <v>1550</v>
      </c>
      <c r="B1551" s="2">
        <v>1</v>
      </c>
      <c r="C1551" s="5">
        <v>2</v>
      </c>
    </row>
    <row r="1552" spans="1:5" x14ac:dyDescent="0.25">
      <c r="A1552">
        <v>1551</v>
      </c>
      <c r="B1552" s="2">
        <v>1</v>
      </c>
      <c r="C1552" s="5">
        <v>2</v>
      </c>
    </row>
    <row r="1553" spans="1:5" x14ac:dyDescent="0.25">
      <c r="A1553">
        <v>1552</v>
      </c>
      <c r="B1553" s="2">
        <v>1</v>
      </c>
    </row>
    <row r="1554" spans="1:5" x14ac:dyDescent="0.25">
      <c r="A1554">
        <v>1553</v>
      </c>
      <c r="B1554" s="2">
        <v>1</v>
      </c>
    </row>
    <row r="1555" spans="1:5" x14ac:dyDescent="0.25">
      <c r="A1555">
        <v>1554</v>
      </c>
      <c r="B1555" s="2">
        <v>1</v>
      </c>
    </row>
    <row r="1556" spans="1:5" x14ac:dyDescent="0.25">
      <c r="A1556">
        <v>1555</v>
      </c>
      <c r="B1556" s="2">
        <v>1</v>
      </c>
    </row>
    <row r="1557" spans="1:5" x14ac:dyDescent="0.25">
      <c r="A1557">
        <v>1556</v>
      </c>
      <c r="B1557" s="2">
        <v>1</v>
      </c>
      <c r="E1557" s="3">
        <v>4</v>
      </c>
    </row>
    <row r="1558" spans="1:5" x14ac:dyDescent="0.25">
      <c r="A1558">
        <v>1557</v>
      </c>
      <c r="B1558" s="2">
        <v>1</v>
      </c>
      <c r="E1558" s="3">
        <v>4</v>
      </c>
    </row>
    <row r="1559" spans="1:5" x14ac:dyDescent="0.25">
      <c r="A1559">
        <v>1558</v>
      </c>
      <c r="B1559" s="2">
        <v>1</v>
      </c>
      <c r="D1559" s="4">
        <v>3</v>
      </c>
      <c r="E1559" s="3">
        <v>4</v>
      </c>
    </row>
    <row r="1560" spans="1:5" x14ac:dyDescent="0.25">
      <c r="A1560">
        <v>1559</v>
      </c>
      <c r="D1560" s="4">
        <v>3</v>
      </c>
      <c r="E1560" s="3">
        <v>4</v>
      </c>
    </row>
    <row r="1561" spans="1:5" x14ac:dyDescent="0.25">
      <c r="A1561">
        <v>1560</v>
      </c>
      <c r="D1561" s="4">
        <v>3</v>
      </c>
      <c r="E1561" s="3">
        <v>4</v>
      </c>
    </row>
    <row r="1562" spans="1:5" x14ac:dyDescent="0.25">
      <c r="A1562">
        <v>1561</v>
      </c>
      <c r="D1562" s="4">
        <v>3</v>
      </c>
      <c r="E1562" s="3">
        <v>4</v>
      </c>
    </row>
    <row r="1563" spans="1:5" x14ac:dyDescent="0.25">
      <c r="A1563">
        <v>1562</v>
      </c>
      <c r="D1563" s="4">
        <v>3</v>
      </c>
      <c r="E1563" s="3">
        <v>4</v>
      </c>
    </row>
    <row r="1564" spans="1:5" x14ac:dyDescent="0.25">
      <c r="A1564">
        <v>1563</v>
      </c>
      <c r="D1564" s="4">
        <v>3</v>
      </c>
      <c r="E1564" s="3">
        <v>4</v>
      </c>
    </row>
    <row r="1565" spans="1:5" x14ac:dyDescent="0.25">
      <c r="A1565">
        <v>1564</v>
      </c>
      <c r="D1565" s="4">
        <v>3</v>
      </c>
      <c r="E1565" s="3">
        <v>4</v>
      </c>
    </row>
    <row r="1566" spans="1:5" x14ac:dyDescent="0.25">
      <c r="A1566">
        <v>1565</v>
      </c>
      <c r="D1566" s="4">
        <v>3</v>
      </c>
    </row>
    <row r="1567" spans="1:5" x14ac:dyDescent="0.25">
      <c r="A1567">
        <v>1566</v>
      </c>
      <c r="D1567" s="4">
        <v>3</v>
      </c>
    </row>
    <row r="1568" spans="1:5" x14ac:dyDescent="0.25">
      <c r="A1568">
        <v>1567</v>
      </c>
      <c r="C1568" s="5">
        <v>2</v>
      </c>
    </row>
    <row r="1569" spans="1:5" x14ac:dyDescent="0.25">
      <c r="A1569">
        <v>1568</v>
      </c>
      <c r="C1569" s="5">
        <v>2</v>
      </c>
    </row>
    <row r="1570" spans="1:5" x14ac:dyDescent="0.25">
      <c r="A1570">
        <v>1569</v>
      </c>
      <c r="C1570" s="5">
        <v>2</v>
      </c>
    </row>
    <row r="1571" spans="1:5" x14ac:dyDescent="0.25">
      <c r="A1571">
        <v>1570</v>
      </c>
      <c r="C1571" s="5">
        <v>2</v>
      </c>
    </row>
    <row r="1572" spans="1:5" x14ac:dyDescent="0.25">
      <c r="A1572">
        <v>1571</v>
      </c>
      <c r="C1572" s="5">
        <v>2</v>
      </c>
    </row>
    <row r="1573" spans="1:5" x14ac:dyDescent="0.25">
      <c r="A1573">
        <v>1572</v>
      </c>
      <c r="B1573" s="2">
        <v>1</v>
      </c>
      <c r="C1573" s="5">
        <v>2</v>
      </c>
    </row>
    <row r="1574" spans="1:5" x14ac:dyDescent="0.25">
      <c r="A1574">
        <v>1573</v>
      </c>
      <c r="B1574" s="2">
        <v>1</v>
      </c>
      <c r="C1574" s="5">
        <v>2</v>
      </c>
    </row>
    <row r="1575" spans="1:5" x14ac:dyDescent="0.25">
      <c r="A1575">
        <v>1574</v>
      </c>
      <c r="B1575" s="2">
        <v>1</v>
      </c>
      <c r="C1575" s="5">
        <v>2</v>
      </c>
    </row>
    <row r="1576" spans="1:5" x14ac:dyDescent="0.25">
      <c r="A1576">
        <v>1575</v>
      </c>
      <c r="B1576" s="2">
        <v>1</v>
      </c>
    </row>
    <row r="1577" spans="1:5" x14ac:dyDescent="0.25">
      <c r="A1577">
        <v>1576</v>
      </c>
      <c r="B1577" s="2">
        <v>1</v>
      </c>
    </row>
    <row r="1578" spans="1:5" x14ac:dyDescent="0.25">
      <c r="A1578">
        <v>1577</v>
      </c>
      <c r="B1578" s="2">
        <v>1</v>
      </c>
    </row>
    <row r="1579" spans="1:5" x14ac:dyDescent="0.25">
      <c r="A1579">
        <v>1578</v>
      </c>
      <c r="B1579" s="2">
        <v>1</v>
      </c>
    </row>
    <row r="1580" spans="1:5" x14ac:dyDescent="0.25">
      <c r="A1580">
        <v>1579</v>
      </c>
      <c r="B1580" s="2">
        <v>1</v>
      </c>
      <c r="E1580" s="3">
        <v>4</v>
      </c>
    </row>
    <row r="1581" spans="1:5" x14ac:dyDescent="0.25">
      <c r="A1581">
        <v>1580</v>
      </c>
      <c r="D1581" s="4">
        <v>3</v>
      </c>
      <c r="E1581" s="3">
        <v>4</v>
      </c>
    </row>
    <row r="1582" spans="1:5" x14ac:dyDescent="0.25">
      <c r="A1582">
        <v>1581</v>
      </c>
      <c r="D1582" s="4">
        <v>3</v>
      </c>
      <c r="E1582" s="3">
        <v>4</v>
      </c>
    </row>
    <row r="1583" spans="1:5" x14ac:dyDescent="0.25">
      <c r="A1583">
        <v>1582</v>
      </c>
      <c r="D1583" s="4">
        <v>3</v>
      </c>
      <c r="E1583" s="3">
        <v>4</v>
      </c>
    </row>
    <row r="1584" spans="1:5" x14ac:dyDescent="0.25">
      <c r="A1584">
        <v>1583</v>
      </c>
      <c r="D1584" s="4">
        <v>3</v>
      </c>
      <c r="E1584" s="3">
        <v>4</v>
      </c>
    </row>
    <row r="1585" spans="1:5" x14ac:dyDescent="0.25">
      <c r="A1585">
        <v>1584</v>
      </c>
      <c r="D1585" s="4">
        <v>3</v>
      </c>
      <c r="E1585" s="3">
        <v>4</v>
      </c>
    </row>
    <row r="1586" spans="1:5" x14ac:dyDescent="0.25">
      <c r="A1586">
        <v>1585</v>
      </c>
      <c r="D1586" s="4">
        <v>3</v>
      </c>
      <c r="E1586" s="3">
        <v>4</v>
      </c>
    </row>
    <row r="1587" spans="1:5" x14ac:dyDescent="0.25">
      <c r="A1587">
        <v>1586</v>
      </c>
      <c r="D1587" s="4">
        <v>3</v>
      </c>
      <c r="E1587" s="3">
        <v>4</v>
      </c>
    </row>
    <row r="1588" spans="1:5" x14ac:dyDescent="0.25">
      <c r="A1588">
        <v>1587</v>
      </c>
      <c r="D1588" s="4">
        <v>3</v>
      </c>
      <c r="E1588" s="3">
        <v>4</v>
      </c>
    </row>
    <row r="1589" spans="1:5" x14ac:dyDescent="0.25">
      <c r="A1589">
        <v>1588</v>
      </c>
      <c r="D1589" s="4">
        <v>3</v>
      </c>
      <c r="E1589" s="3">
        <v>4</v>
      </c>
    </row>
    <row r="1590" spans="1:5" x14ac:dyDescent="0.25">
      <c r="A1590">
        <v>1589</v>
      </c>
    </row>
    <row r="1591" spans="1:5" x14ac:dyDescent="0.25">
      <c r="A1591">
        <v>1590</v>
      </c>
      <c r="C1591" s="5">
        <v>2</v>
      </c>
    </row>
    <row r="1592" spans="1:5" x14ac:dyDescent="0.25">
      <c r="A1592">
        <v>1591</v>
      </c>
      <c r="C1592" s="5">
        <v>2</v>
      </c>
    </row>
    <row r="1593" spans="1:5" x14ac:dyDescent="0.25">
      <c r="A1593">
        <v>1592</v>
      </c>
      <c r="C1593" s="5">
        <v>2</v>
      </c>
    </row>
    <row r="1594" spans="1:5" x14ac:dyDescent="0.25">
      <c r="A1594">
        <v>1593</v>
      </c>
      <c r="C1594" s="5">
        <v>2</v>
      </c>
    </row>
    <row r="1595" spans="1:5" x14ac:dyDescent="0.25">
      <c r="A1595">
        <v>1594</v>
      </c>
      <c r="C1595" s="5">
        <v>2</v>
      </c>
    </row>
    <row r="1596" spans="1:5" x14ac:dyDescent="0.25">
      <c r="A1596">
        <v>1595</v>
      </c>
      <c r="B1596" s="2">
        <v>1</v>
      </c>
      <c r="C1596" s="5">
        <v>2</v>
      </c>
    </row>
    <row r="1597" spans="1:5" x14ac:dyDescent="0.25">
      <c r="A1597">
        <v>1596</v>
      </c>
      <c r="B1597" s="2">
        <v>1</v>
      </c>
      <c r="C1597" s="5">
        <v>2</v>
      </c>
    </row>
    <row r="1598" spans="1:5" x14ac:dyDescent="0.25">
      <c r="A1598">
        <v>1597</v>
      </c>
      <c r="B1598" s="2">
        <v>1</v>
      </c>
      <c r="C1598" s="5">
        <v>2</v>
      </c>
    </row>
    <row r="1599" spans="1:5" x14ac:dyDescent="0.25">
      <c r="A1599">
        <v>1598</v>
      </c>
      <c r="B1599" s="2">
        <v>1</v>
      </c>
      <c r="C1599" s="5">
        <v>2</v>
      </c>
    </row>
    <row r="1600" spans="1:5" x14ac:dyDescent="0.25">
      <c r="A1600">
        <v>1599</v>
      </c>
      <c r="B1600" s="2">
        <v>1</v>
      </c>
    </row>
    <row r="1601" spans="1:5" x14ac:dyDescent="0.25">
      <c r="A1601">
        <v>1600</v>
      </c>
      <c r="B1601" s="2">
        <v>1</v>
      </c>
    </row>
    <row r="1602" spans="1:5" x14ac:dyDescent="0.25">
      <c r="A1602">
        <v>1601</v>
      </c>
      <c r="B1602" s="2">
        <v>1</v>
      </c>
    </row>
    <row r="1603" spans="1:5" x14ac:dyDescent="0.25">
      <c r="A1603">
        <v>1602</v>
      </c>
      <c r="B1603" s="2">
        <v>1</v>
      </c>
    </row>
    <row r="1604" spans="1:5" x14ac:dyDescent="0.25">
      <c r="A1604">
        <v>1603</v>
      </c>
      <c r="E1604" s="3">
        <v>4</v>
      </c>
    </row>
    <row r="1605" spans="1:5" x14ac:dyDescent="0.25">
      <c r="A1605">
        <v>1604</v>
      </c>
      <c r="E1605" s="3">
        <v>4</v>
      </c>
    </row>
    <row r="1606" spans="1:5" x14ac:dyDescent="0.25">
      <c r="A1606">
        <v>1605</v>
      </c>
      <c r="D1606" s="4">
        <v>3</v>
      </c>
      <c r="E1606" s="3">
        <v>4</v>
      </c>
    </row>
    <row r="1607" spans="1:5" x14ac:dyDescent="0.25">
      <c r="A1607">
        <v>1606</v>
      </c>
      <c r="D1607" s="4">
        <v>3</v>
      </c>
      <c r="E1607" s="3">
        <v>4</v>
      </c>
    </row>
    <row r="1608" spans="1:5" x14ac:dyDescent="0.25">
      <c r="A1608">
        <v>1607</v>
      </c>
      <c r="D1608" s="4">
        <v>3</v>
      </c>
      <c r="E1608" s="3">
        <v>4</v>
      </c>
    </row>
    <row r="1609" spans="1:5" x14ac:dyDescent="0.25">
      <c r="A1609">
        <v>1608</v>
      </c>
      <c r="D1609" s="4">
        <v>3</v>
      </c>
      <c r="E1609" s="3">
        <v>4</v>
      </c>
    </row>
    <row r="1610" spans="1:5" x14ac:dyDescent="0.25">
      <c r="A1610">
        <v>1609</v>
      </c>
      <c r="D1610" s="4">
        <v>3</v>
      </c>
      <c r="E1610" s="3">
        <v>4</v>
      </c>
    </row>
    <row r="1611" spans="1:5" x14ac:dyDescent="0.25">
      <c r="A1611">
        <v>1610</v>
      </c>
      <c r="C1611" s="5">
        <v>2</v>
      </c>
      <c r="D1611" s="4">
        <v>3</v>
      </c>
      <c r="E1611" s="3">
        <v>4</v>
      </c>
    </row>
    <row r="1612" spans="1:5" x14ac:dyDescent="0.25">
      <c r="A1612">
        <v>1611</v>
      </c>
      <c r="C1612" s="5">
        <v>2</v>
      </c>
      <c r="D1612" s="4">
        <v>3</v>
      </c>
      <c r="E1612" s="3">
        <v>4</v>
      </c>
    </row>
    <row r="1613" spans="1:5" x14ac:dyDescent="0.25">
      <c r="A1613">
        <v>1612</v>
      </c>
      <c r="C1613" s="5">
        <v>2</v>
      </c>
      <c r="D1613" s="4">
        <v>3</v>
      </c>
    </row>
    <row r="1614" spans="1:5" x14ac:dyDescent="0.25">
      <c r="A1614">
        <v>1613</v>
      </c>
      <c r="C1614" s="5">
        <v>2</v>
      </c>
    </row>
    <row r="1615" spans="1:5" x14ac:dyDescent="0.25">
      <c r="A1615">
        <v>1614</v>
      </c>
      <c r="C1615" s="5">
        <v>2</v>
      </c>
    </row>
    <row r="1616" spans="1:5" x14ac:dyDescent="0.25">
      <c r="A1616">
        <v>1615</v>
      </c>
      <c r="C1616" s="5">
        <v>2</v>
      </c>
    </row>
    <row r="1617" spans="1:5" x14ac:dyDescent="0.25">
      <c r="A1617">
        <v>1616</v>
      </c>
      <c r="C1617" s="5">
        <v>2</v>
      </c>
    </row>
    <row r="1618" spans="1:5" x14ac:dyDescent="0.25">
      <c r="A1618">
        <v>1617</v>
      </c>
      <c r="B1618" s="2">
        <v>1</v>
      </c>
      <c r="C1618" s="5">
        <v>2</v>
      </c>
    </row>
    <row r="1619" spans="1:5" x14ac:dyDescent="0.25">
      <c r="A1619">
        <v>1618</v>
      </c>
      <c r="B1619" s="2">
        <v>1</v>
      </c>
      <c r="C1619" s="5">
        <v>2</v>
      </c>
    </row>
    <row r="1620" spans="1:5" x14ac:dyDescent="0.25">
      <c r="A1620">
        <v>1619</v>
      </c>
      <c r="B1620" s="2">
        <v>1</v>
      </c>
      <c r="C1620" s="5">
        <v>2</v>
      </c>
    </row>
    <row r="1621" spans="1:5" x14ac:dyDescent="0.25">
      <c r="A1621">
        <v>1620</v>
      </c>
      <c r="B1621" s="2">
        <v>1</v>
      </c>
    </row>
    <row r="1622" spans="1:5" x14ac:dyDescent="0.25">
      <c r="A1622">
        <v>1621</v>
      </c>
      <c r="B1622" s="2">
        <v>1</v>
      </c>
    </row>
    <row r="1623" spans="1:5" x14ac:dyDescent="0.25">
      <c r="A1623">
        <v>1622</v>
      </c>
      <c r="B1623" s="2">
        <v>1</v>
      </c>
    </row>
    <row r="1624" spans="1:5" x14ac:dyDescent="0.25">
      <c r="A1624">
        <v>1623</v>
      </c>
      <c r="B1624" s="2">
        <v>1</v>
      </c>
    </row>
    <row r="1625" spans="1:5" x14ac:dyDescent="0.25">
      <c r="A1625">
        <v>1624</v>
      </c>
      <c r="B1625" s="2">
        <v>1</v>
      </c>
      <c r="E1625" s="3">
        <v>4</v>
      </c>
    </row>
    <row r="1626" spans="1:5" x14ac:dyDescent="0.25">
      <c r="A1626">
        <v>1625</v>
      </c>
      <c r="B1626" s="2">
        <v>1</v>
      </c>
      <c r="D1626" s="4">
        <v>3</v>
      </c>
      <c r="E1626" s="3">
        <v>4</v>
      </c>
    </row>
    <row r="1627" spans="1:5" x14ac:dyDescent="0.25">
      <c r="A1627">
        <v>1626</v>
      </c>
      <c r="D1627" s="4">
        <v>3</v>
      </c>
      <c r="E1627" s="3">
        <v>4</v>
      </c>
    </row>
    <row r="1628" spans="1:5" x14ac:dyDescent="0.25">
      <c r="A1628">
        <v>1627</v>
      </c>
      <c r="D1628" s="4">
        <v>3</v>
      </c>
      <c r="E1628" s="3">
        <v>4</v>
      </c>
    </row>
    <row r="1629" spans="1:5" x14ac:dyDescent="0.25">
      <c r="A1629">
        <v>1628</v>
      </c>
      <c r="D1629" s="4">
        <v>3</v>
      </c>
      <c r="E1629" s="3">
        <v>4</v>
      </c>
    </row>
    <row r="1630" spans="1:5" x14ac:dyDescent="0.25">
      <c r="A1630">
        <v>1629</v>
      </c>
      <c r="D1630" s="4">
        <v>3</v>
      </c>
      <c r="E1630" s="3">
        <v>4</v>
      </c>
    </row>
    <row r="1631" spans="1:5" x14ac:dyDescent="0.25">
      <c r="A1631">
        <v>1630</v>
      </c>
      <c r="D1631" s="4">
        <v>3</v>
      </c>
      <c r="E1631" s="3">
        <v>4</v>
      </c>
    </row>
    <row r="1632" spans="1:5" x14ac:dyDescent="0.25">
      <c r="A1632">
        <v>1631</v>
      </c>
      <c r="D1632" s="4">
        <v>3</v>
      </c>
      <c r="E1632" s="3">
        <v>4</v>
      </c>
    </row>
    <row r="1633" spans="1:5" x14ac:dyDescent="0.25">
      <c r="A1633">
        <v>1632</v>
      </c>
      <c r="C1633" s="5">
        <v>2</v>
      </c>
      <c r="D1633" s="4">
        <v>3</v>
      </c>
      <c r="E1633" s="3">
        <v>4</v>
      </c>
    </row>
    <row r="1634" spans="1:5" x14ac:dyDescent="0.25">
      <c r="A1634">
        <v>1633</v>
      </c>
      <c r="C1634" s="5">
        <v>2</v>
      </c>
      <c r="D1634" s="4">
        <v>3</v>
      </c>
      <c r="E1634" s="3">
        <v>4</v>
      </c>
    </row>
    <row r="1635" spans="1:5" x14ac:dyDescent="0.25">
      <c r="A1635">
        <v>1634</v>
      </c>
      <c r="C1635" s="5">
        <v>2</v>
      </c>
      <c r="D1635" s="4">
        <v>3</v>
      </c>
    </row>
    <row r="1636" spans="1:5" x14ac:dyDescent="0.25">
      <c r="A1636">
        <v>1635</v>
      </c>
      <c r="C1636" s="5">
        <v>2</v>
      </c>
    </row>
    <row r="1637" spans="1:5" x14ac:dyDescent="0.25">
      <c r="A1637">
        <v>1636</v>
      </c>
      <c r="C1637" s="5">
        <v>2</v>
      </c>
    </row>
    <row r="1638" spans="1:5" x14ac:dyDescent="0.25">
      <c r="A1638">
        <v>1637</v>
      </c>
      <c r="C1638" s="5">
        <v>2</v>
      </c>
    </row>
    <row r="1639" spans="1:5" x14ac:dyDescent="0.25">
      <c r="A1639">
        <v>1638</v>
      </c>
      <c r="C1639" s="5">
        <v>2</v>
      </c>
    </row>
    <row r="1640" spans="1:5" x14ac:dyDescent="0.25">
      <c r="A1640">
        <v>1639</v>
      </c>
      <c r="B1640" s="2">
        <v>1</v>
      </c>
      <c r="C1640" s="5">
        <v>2</v>
      </c>
    </row>
    <row r="1641" spans="1:5" x14ac:dyDescent="0.25">
      <c r="A1641">
        <v>1640</v>
      </c>
      <c r="B1641" s="2">
        <v>1</v>
      </c>
      <c r="C1641" s="5">
        <v>2</v>
      </c>
    </row>
    <row r="1642" spans="1:5" x14ac:dyDescent="0.25">
      <c r="A1642">
        <v>1641</v>
      </c>
      <c r="B1642" s="2">
        <v>1</v>
      </c>
      <c r="C1642" s="5">
        <v>2</v>
      </c>
    </row>
    <row r="1643" spans="1:5" x14ac:dyDescent="0.25">
      <c r="A1643">
        <v>1642</v>
      </c>
      <c r="B1643" s="2">
        <v>1</v>
      </c>
      <c r="C1643" s="5">
        <v>2</v>
      </c>
    </row>
    <row r="1644" spans="1:5" x14ac:dyDescent="0.25">
      <c r="A1644">
        <v>1643</v>
      </c>
      <c r="B1644" s="2">
        <v>1</v>
      </c>
    </row>
    <row r="1645" spans="1:5" x14ac:dyDescent="0.25">
      <c r="A1645">
        <v>1644</v>
      </c>
      <c r="B1645" s="2">
        <v>1</v>
      </c>
    </row>
    <row r="1646" spans="1:5" x14ac:dyDescent="0.25">
      <c r="A1646">
        <v>1645</v>
      </c>
      <c r="B1646" s="2">
        <v>1</v>
      </c>
    </row>
    <row r="1647" spans="1:5" x14ac:dyDescent="0.25">
      <c r="A1647">
        <v>1646</v>
      </c>
      <c r="B1647" s="2">
        <v>1</v>
      </c>
    </row>
    <row r="1648" spans="1:5" x14ac:dyDescent="0.25">
      <c r="A1648">
        <v>1647</v>
      </c>
      <c r="B1648" s="2">
        <v>1</v>
      </c>
      <c r="E1648" s="3">
        <v>4</v>
      </c>
    </row>
    <row r="1649" spans="1:5" x14ac:dyDescent="0.25">
      <c r="A1649">
        <v>1648</v>
      </c>
      <c r="E1649" s="3">
        <v>4</v>
      </c>
    </row>
    <row r="1650" spans="1:5" x14ac:dyDescent="0.25">
      <c r="A1650">
        <v>1649</v>
      </c>
      <c r="E1650" s="3">
        <v>4</v>
      </c>
    </row>
    <row r="1651" spans="1:5" x14ac:dyDescent="0.25">
      <c r="A1651">
        <v>1650</v>
      </c>
      <c r="D1651" s="4">
        <v>3</v>
      </c>
      <c r="E1651" s="3">
        <v>4</v>
      </c>
    </row>
    <row r="1652" spans="1:5" x14ac:dyDescent="0.25">
      <c r="A1652">
        <v>1651</v>
      </c>
      <c r="D1652" s="4">
        <v>3</v>
      </c>
      <c r="E1652" s="3">
        <v>4</v>
      </c>
    </row>
    <row r="1653" spans="1:5" x14ac:dyDescent="0.25">
      <c r="A1653">
        <v>1652</v>
      </c>
      <c r="D1653" s="4">
        <v>3</v>
      </c>
      <c r="E1653" s="3">
        <v>4</v>
      </c>
    </row>
    <row r="1654" spans="1:5" x14ac:dyDescent="0.25">
      <c r="A1654">
        <v>1653</v>
      </c>
      <c r="C1654" s="5">
        <v>2</v>
      </c>
      <c r="D1654" s="4">
        <v>3</v>
      </c>
      <c r="E1654" s="3">
        <v>4</v>
      </c>
    </row>
    <row r="1655" spans="1:5" x14ac:dyDescent="0.25">
      <c r="A1655">
        <v>1654</v>
      </c>
      <c r="C1655" s="5">
        <v>2</v>
      </c>
      <c r="D1655" s="4">
        <v>3</v>
      </c>
      <c r="E1655" s="3">
        <v>4</v>
      </c>
    </row>
    <row r="1656" spans="1:5" x14ac:dyDescent="0.25">
      <c r="A1656">
        <v>1655</v>
      </c>
      <c r="C1656" s="5">
        <v>2</v>
      </c>
      <c r="D1656" s="4">
        <v>3</v>
      </c>
      <c r="E1656" s="3">
        <v>4</v>
      </c>
    </row>
    <row r="1657" spans="1:5" x14ac:dyDescent="0.25">
      <c r="A1657">
        <v>1656</v>
      </c>
      <c r="C1657" s="5">
        <v>2</v>
      </c>
      <c r="D1657" s="4">
        <v>3</v>
      </c>
      <c r="E1657" s="3">
        <v>4</v>
      </c>
    </row>
    <row r="1658" spans="1:5" x14ac:dyDescent="0.25">
      <c r="A1658">
        <v>1657</v>
      </c>
      <c r="C1658" s="5">
        <v>2</v>
      </c>
      <c r="D1658" s="4">
        <v>3</v>
      </c>
    </row>
    <row r="1659" spans="1:5" x14ac:dyDescent="0.25">
      <c r="A1659">
        <v>1658</v>
      </c>
      <c r="C1659" s="5">
        <v>2</v>
      </c>
      <c r="D1659" s="4">
        <v>3</v>
      </c>
    </row>
    <row r="1660" spans="1:5" x14ac:dyDescent="0.25">
      <c r="A1660">
        <v>1659</v>
      </c>
      <c r="C1660" s="5">
        <v>2</v>
      </c>
      <c r="D1660" s="4">
        <v>3</v>
      </c>
    </row>
    <row r="1661" spans="1:5" x14ac:dyDescent="0.25">
      <c r="A1661">
        <v>1660</v>
      </c>
      <c r="C1661" s="5">
        <v>2</v>
      </c>
      <c r="D1661" s="4">
        <v>3</v>
      </c>
    </row>
    <row r="1662" spans="1:5" x14ac:dyDescent="0.25">
      <c r="A1662">
        <v>1661</v>
      </c>
      <c r="B1662" s="2">
        <v>1</v>
      </c>
      <c r="C1662" s="5">
        <v>2</v>
      </c>
    </row>
    <row r="1663" spans="1:5" x14ac:dyDescent="0.25">
      <c r="A1663">
        <v>1662</v>
      </c>
      <c r="B1663" s="2">
        <v>1</v>
      </c>
      <c r="C1663" s="5">
        <v>2</v>
      </c>
    </row>
    <row r="1664" spans="1:5" x14ac:dyDescent="0.25">
      <c r="A1664">
        <v>1663</v>
      </c>
      <c r="B1664" s="2">
        <v>1</v>
      </c>
      <c r="C1664" s="5">
        <v>2</v>
      </c>
    </row>
    <row r="1665" spans="1:6" x14ac:dyDescent="0.25">
      <c r="A1665">
        <v>1664</v>
      </c>
      <c r="B1665" s="2">
        <v>1</v>
      </c>
      <c r="C1665" s="5">
        <v>2</v>
      </c>
    </row>
    <row r="1666" spans="1:6" x14ac:dyDescent="0.25">
      <c r="A1666">
        <v>1665</v>
      </c>
      <c r="B1666" s="2">
        <v>1</v>
      </c>
      <c r="C1666" s="5">
        <v>2</v>
      </c>
    </row>
    <row r="1667" spans="1:6" x14ac:dyDescent="0.25">
      <c r="A1667">
        <v>1666</v>
      </c>
      <c r="B1667" s="2">
        <v>1</v>
      </c>
    </row>
    <row r="1668" spans="1:6" x14ac:dyDescent="0.25">
      <c r="A1668">
        <v>1667</v>
      </c>
      <c r="B1668" s="2">
        <v>1</v>
      </c>
      <c r="F1668" t="s">
        <v>22</v>
      </c>
    </row>
    <row r="1669" spans="1:6" x14ac:dyDescent="0.25">
      <c r="A1669">
        <v>1668</v>
      </c>
    </row>
    <row r="1670" spans="1:6" x14ac:dyDescent="0.25">
      <c r="A1670">
        <v>1669</v>
      </c>
      <c r="F1670" t="s">
        <v>22</v>
      </c>
    </row>
    <row r="1671" spans="1:6" x14ac:dyDescent="0.25">
      <c r="A1671">
        <v>1670</v>
      </c>
      <c r="E1671" s="3">
        <v>4</v>
      </c>
    </row>
    <row r="1672" spans="1:6" x14ac:dyDescent="0.25">
      <c r="A1672">
        <v>1671</v>
      </c>
      <c r="E1672" s="3">
        <v>4</v>
      </c>
    </row>
    <row r="1673" spans="1:6" x14ac:dyDescent="0.25">
      <c r="A1673">
        <v>1672</v>
      </c>
      <c r="B1673" s="2">
        <v>1</v>
      </c>
      <c r="E1673" s="3">
        <v>4</v>
      </c>
    </row>
    <row r="1674" spans="1:6" x14ac:dyDescent="0.25">
      <c r="A1674">
        <v>1673</v>
      </c>
      <c r="B1674" s="2">
        <v>1</v>
      </c>
      <c r="E1674" s="3">
        <v>4</v>
      </c>
    </row>
    <row r="1675" spans="1:6" x14ac:dyDescent="0.25">
      <c r="A1675">
        <v>1674</v>
      </c>
      <c r="B1675" s="2">
        <v>1</v>
      </c>
      <c r="E1675" s="3">
        <v>4</v>
      </c>
    </row>
    <row r="1676" spans="1:6" x14ac:dyDescent="0.25">
      <c r="A1676">
        <v>1675</v>
      </c>
      <c r="B1676" s="2">
        <v>1</v>
      </c>
      <c r="E1676" s="3">
        <v>4</v>
      </c>
    </row>
    <row r="1677" spans="1:6" x14ac:dyDescent="0.25">
      <c r="A1677">
        <v>1676</v>
      </c>
      <c r="B1677" s="2">
        <v>1</v>
      </c>
      <c r="E1677" s="3">
        <v>4</v>
      </c>
    </row>
    <row r="1678" spans="1:6" x14ac:dyDescent="0.25">
      <c r="A1678">
        <v>1677</v>
      </c>
      <c r="B1678" s="2">
        <v>1</v>
      </c>
      <c r="E1678" s="3">
        <v>4</v>
      </c>
    </row>
    <row r="1679" spans="1:6" x14ac:dyDescent="0.25">
      <c r="A1679">
        <v>1678</v>
      </c>
      <c r="B1679" s="2">
        <v>1</v>
      </c>
      <c r="E1679" s="3">
        <v>4</v>
      </c>
    </row>
    <row r="1680" spans="1:6" x14ac:dyDescent="0.25">
      <c r="A1680">
        <v>1679</v>
      </c>
      <c r="B1680" s="2">
        <v>1</v>
      </c>
      <c r="E1680" s="3">
        <v>4</v>
      </c>
    </row>
    <row r="1681" spans="1:5" x14ac:dyDescent="0.25">
      <c r="A1681">
        <v>1680</v>
      </c>
      <c r="B1681" s="2">
        <v>1</v>
      </c>
      <c r="E1681" s="3">
        <v>4</v>
      </c>
    </row>
    <row r="1682" spans="1:5" x14ac:dyDescent="0.25">
      <c r="A1682">
        <v>1681</v>
      </c>
      <c r="B1682" s="2">
        <v>1</v>
      </c>
      <c r="E1682" s="3">
        <v>4</v>
      </c>
    </row>
    <row r="1683" spans="1:5" x14ac:dyDescent="0.25">
      <c r="A1683">
        <v>1682</v>
      </c>
      <c r="B1683" s="2">
        <v>1</v>
      </c>
      <c r="E1683" s="3">
        <v>4</v>
      </c>
    </row>
    <row r="1684" spans="1:5" x14ac:dyDescent="0.25">
      <c r="A1684">
        <v>1683</v>
      </c>
      <c r="B1684" s="2">
        <v>1</v>
      </c>
      <c r="E1684" s="3">
        <v>4</v>
      </c>
    </row>
    <row r="1685" spans="1:5" x14ac:dyDescent="0.25">
      <c r="A1685">
        <v>1684</v>
      </c>
      <c r="B1685" s="2">
        <v>1</v>
      </c>
      <c r="E1685" s="3">
        <v>4</v>
      </c>
    </row>
    <row r="1686" spans="1:5" x14ac:dyDescent="0.25">
      <c r="A1686">
        <v>1685</v>
      </c>
      <c r="B1686" s="2">
        <v>1</v>
      </c>
      <c r="E1686" s="3">
        <v>4</v>
      </c>
    </row>
    <row r="1687" spans="1:5" x14ac:dyDescent="0.25">
      <c r="A1687">
        <v>1686</v>
      </c>
      <c r="B1687" s="2">
        <v>1</v>
      </c>
    </row>
    <row r="1688" spans="1:5" x14ac:dyDescent="0.25">
      <c r="A1688">
        <v>1687</v>
      </c>
      <c r="B1688" s="2">
        <v>1</v>
      </c>
    </row>
    <row r="1689" spans="1:5" x14ac:dyDescent="0.25">
      <c r="A1689">
        <v>1688</v>
      </c>
      <c r="C1689" s="5">
        <v>2</v>
      </c>
    </row>
    <row r="1690" spans="1:5" x14ac:dyDescent="0.25">
      <c r="A1690">
        <v>1689</v>
      </c>
      <c r="C1690" s="5">
        <v>2</v>
      </c>
      <c r="D1690" s="4">
        <v>3</v>
      </c>
    </row>
    <row r="1691" spans="1:5" x14ac:dyDescent="0.25">
      <c r="A1691">
        <v>1690</v>
      </c>
      <c r="C1691" s="5">
        <v>2</v>
      </c>
      <c r="D1691" s="4">
        <v>3</v>
      </c>
    </row>
    <row r="1692" spans="1:5" x14ac:dyDescent="0.25">
      <c r="A1692">
        <v>1691</v>
      </c>
      <c r="C1692" s="5">
        <v>2</v>
      </c>
      <c r="D1692" s="4">
        <v>3</v>
      </c>
    </row>
    <row r="1693" spans="1:5" x14ac:dyDescent="0.25">
      <c r="A1693">
        <v>1692</v>
      </c>
      <c r="C1693" s="5">
        <v>2</v>
      </c>
      <c r="D1693" s="4">
        <v>3</v>
      </c>
    </row>
    <row r="1694" spans="1:5" x14ac:dyDescent="0.25">
      <c r="A1694">
        <v>1693</v>
      </c>
      <c r="C1694" s="5">
        <v>2</v>
      </c>
      <c r="D1694" s="4">
        <v>3</v>
      </c>
    </row>
    <row r="1695" spans="1:5" x14ac:dyDescent="0.25">
      <c r="A1695">
        <v>1694</v>
      </c>
      <c r="C1695" s="5">
        <v>2</v>
      </c>
      <c r="D1695" s="4">
        <v>3</v>
      </c>
    </row>
    <row r="1696" spans="1:5" x14ac:dyDescent="0.25">
      <c r="A1696">
        <v>1695</v>
      </c>
      <c r="C1696" s="5">
        <v>2</v>
      </c>
      <c r="D1696" s="4">
        <v>3</v>
      </c>
    </row>
    <row r="1697" spans="1:5" x14ac:dyDescent="0.25">
      <c r="A1697">
        <v>1696</v>
      </c>
      <c r="C1697" s="5">
        <v>2</v>
      </c>
      <c r="D1697" s="4">
        <v>3</v>
      </c>
    </row>
    <row r="1698" spans="1:5" x14ac:dyDescent="0.25">
      <c r="A1698">
        <v>1697</v>
      </c>
      <c r="C1698" s="5">
        <v>2</v>
      </c>
      <c r="D1698" s="4">
        <v>3</v>
      </c>
    </row>
    <row r="1699" spans="1:5" x14ac:dyDescent="0.25">
      <c r="A1699">
        <v>1698</v>
      </c>
      <c r="C1699" s="5">
        <v>2</v>
      </c>
      <c r="D1699" s="4">
        <v>3</v>
      </c>
    </row>
    <row r="1700" spans="1:5" x14ac:dyDescent="0.25">
      <c r="A1700">
        <v>1699</v>
      </c>
      <c r="C1700" s="5">
        <v>2</v>
      </c>
      <c r="D1700" s="4">
        <v>3</v>
      </c>
    </row>
    <row r="1701" spans="1:5" x14ac:dyDescent="0.25">
      <c r="A1701">
        <v>1700</v>
      </c>
      <c r="C1701" s="5">
        <v>2</v>
      </c>
      <c r="D1701" s="4">
        <v>3</v>
      </c>
    </row>
    <row r="1702" spans="1:5" x14ac:dyDescent="0.25">
      <c r="A1702">
        <v>1701</v>
      </c>
      <c r="C1702" s="5">
        <v>2</v>
      </c>
      <c r="D1702" s="4">
        <v>3</v>
      </c>
    </row>
    <row r="1703" spans="1:5" x14ac:dyDescent="0.25">
      <c r="A1703">
        <v>1702</v>
      </c>
      <c r="C1703" s="5">
        <v>2</v>
      </c>
      <c r="D1703" s="4">
        <v>3</v>
      </c>
    </row>
    <row r="1704" spans="1:5" x14ac:dyDescent="0.25">
      <c r="A1704">
        <v>1703</v>
      </c>
      <c r="B1704" s="2">
        <v>1</v>
      </c>
      <c r="E1704" s="3">
        <v>4</v>
      </c>
    </row>
    <row r="1705" spans="1:5" x14ac:dyDescent="0.25">
      <c r="A1705">
        <v>1704</v>
      </c>
      <c r="B1705" s="2">
        <v>1</v>
      </c>
      <c r="E1705" s="3">
        <v>4</v>
      </c>
    </row>
    <row r="1706" spans="1:5" x14ac:dyDescent="0.25">
      <c r="A1706">
        <v>1705</v>
      </c>
      <c r="B1706" s="2">
        <v>1</v>
      </c>
      <c r="E1706" s="3">
        <v>4</v>
      </c>
    </row>
    <row r="1707" spans="1:5" x14ac:dyDescent="0.25">
      <c r="A1707">
        <v>1706</v>
      </c>
      <c r="B1707" s="2">
        <v>1</v>
      </c>
      <c r="E1707" s="3">
        <v>4</v>
      </c>
    </row>
    <row r="1708" spans="1:5" x14ac:dyDescent="0.25">
      <c r="A1708">
        <v>1707</v>
      </c>
      <c r="B1708" s="2">
        <v>1</v>
      </c>
      <c r="E1708" s="3">
        <v>4</v>
      </c>
    </row>
    <row r="1709" spans="1:5" x14ac:dyDescent="0.25">
      <c r="A1709">
        <v>1708</v>
      </c>
      <c r="B1709" s="2">
        <v>1</v>
      </c>
      <c r="E1709" s="3">
        <v>4</v>
      </c>
    </row>
    <row r="1710" spans="1:5" x14ac:dyDescent="0.25">
      <c r="A1710">
        <v>1709</v>
      </c>
      <c r="B1710" s="2">
        <v>1</v>
      </c>
      <c r="E1710" s="3">
        <v>4</v>
      </c>
    </row>
    <row r="1711" spans="1:5" x14ac:dyDescent="0.25">
      <c r="A1711">
        <v>1710</v>
      </c>
      <c r="B1711" s="2">
        <v>1</v>
      </c>
      <c r="E1711" s="3">
        <v>4</v>
      </c>
    </row>
    <row r="1712" spans="1:5" x14ac:dyDescent="0.25">
      <c r="A1712">
        <v>1711</v>
      </c>
      <c r="B1712" s="2">
        <v>1</v>
      </c>
      <c r="E1712" s="3">
        <v>4</v>
      </c>
    </row>
    <row r="1713" spans="1:5" x14ac:dyDescent="0.25">
      <c r="A1713">
        <v>1712</v>
      </c>
      <c r="B1713" s="2">
        <v>1</v>
      </c>
      <c r="E1713" s="3">
        <v>4</v>
      </c>
    </row>
    <row r="1714" spans="1:5" x14ac:dyDescent="0.25">
      <c r="A1714">
        <v>1713</v>
      </c>
      <c r="B1714" s="2">
        <v>1</v>
      </c>
      <c r="E1714" s="3">
        <v>4</v>
      </c>
    </row>
    <row r="1715" spans="1:5" x14ac:dyDescent="0.25">
      <c r="A1715">
        <v>1714</v>
      </c>
      <c r="B1715" s="2">
        <v>1</v>
      </c>
      <c r="E1715" s="3">
        <v>4</v>
      </c>
    </row>
    <row r="1716" spans="1:5" x14ac:dyDescent="0.25">
      <c r="A1716">
        <v>1715</v>
      </c>
      <c r="B1716" s="2">
        <v>1</v>
      </c>
      <c r="E1716" s="3">
        <v>4</v>
      </c>
    </row>
    <row r="1717" spans="1:5" x14ac:dyDescent="0.25">
      <c r="A1717">
        <v>1716</v>
      </c>
      <c r="B1717" s="2">
        <v>1</v>
      </c>
      <c r="E1717" s="3">
        <v>4</v>
      </c>
    </row>
    <row r="1718" spans="1:5" x14ac:dyDescent="0.25">
      <c r="A1718">
        <v>1717</v>
      </c>
      <c r="B1718" s="2">
        <v>1</v>
      </c>
    </row>
    <row r="1719" spans="1:5" x14ac:dyDescent="0.25">
      <c r="A1719">
        <v>1718</v>
      </c>
      <c r="D1719" s="4">
        <v>3</v>
      </c>
    </row>
    <row r="1720" spans="1:5" x14ac:dyDescent="0.25">
      <c r="A1720">
        <v>1719</v>
      </c>
      <c r="C1720" s="5">
        <v>2</v>
      </c>
      <c r="D1720" s="4">
        <v>3</v>
      </c>
    </row>
    <row r="1721" spans="1:5" x14ac:dyDescent="0.25">
      <c r="A1721">
        <v>1720</v>
      </c>
      <c r="C1721" s="5">
        <v>2</v>
      </c>
      <c r="D1721" s="4">
        <v>3</v>
      </c>
    </row>
    <row r="1722" spans="1:5" x14ac:dyDescent="0.25">
      <c r="A1722">
        <v>1721</v>
      </c>
      <c r="C1722" s="5">
        <v>2</v>
      </c>
      <c r="D1722" s="4">
        <v>3</v>
      </c>
    </row>
    <row r="1723" spans="1:5" x14ac:dyDescent="0.25">
      <c r="A1723">
        <v>1722</v>
      </c>
      <c r="C1723" s="5">
        <v>2</v>
      </c>
      <c r="D1723" s="4">
        <v>3</v>
      </c>
    </row>
    <row r="1724" spans="1:5" x14ac:dyDescent="0.25">
      <c r="A1724">
        <v>1723</v>
      </c>
      <c r="C1724" s="5">
        <v>2</v>
      </c>
      <c r="D1724" s="4">
        <v>3</v>
      </c>
    </row>
    <row r="1725" spans="1:5" x14ac:dyDescent="0.25">
      <c r="A1725">
        <v>1724</v>
      </c>
      <c r="C1725" s="5">
        <v>2</v>
      </c>
      <c r="D1725" s="4">
        <v>3</v>
      </c>
    </row>
    <row r="1726" spans="1:5" x14ac:dyDescent="0.25">
      <c r="A1726">
        <v>1725</v>
      </c>
      <c r="C1726" s="5">
        <v>2</v>
      </c>
      <c r="D1726" s="4">
        <v>3</v>
      </c>
    </row>
    <row r="1727" spans="1:5" x14ac:dyDescent="0.25">
      <c r="A1727">
        <v>1726</v>
      </c>
      <c r="C1727" s="5">
        <v>2</v>
      </c>
      <c r="D1727" s="4">
        <v>3</v>
      </c>
    </row>
    <row r="1728" spans="1:5" x14ac:dyDescent="0.25">
      <c r="A1728">
        <v>1727</v>
      </c>
      <c r="C1728" s="5">
        <v>2</v>
      </c>
      <c r="D1728" s="4">
        <v>3</v>
      </c>
    </row>
    <row r="1729" spans="1:5" x14ac:dyDescent="0.25">
      <c r="A1729">
        <v>1728</v>
      </c>
      <c r="C1729" s="5">
        <v>2</v>
      </c>
      <c r="D1729" s="4">
        <v>3</v>
      </c>
    </row>
    <row r="1730" spans="1:5" x14ac:dyDescent="0.25">
      <c r="A1730">
        <v>1729</v>
      </c>
      <c r="C1730" s="5">
        <v>2</v>
      </c>
      <c r="D1730" s="4">
        <v>3</v>
      </c>
    </row>
    <row r="1731" spans="1:5" x14ac:dyDescent="0.25">
      <c r="A1731">
        <v>1730</v>
      </c>
      <c r="C1731" s="5">
        <v>2</v>
      </c>
      <c r="D1731" s="4">
        <v>3</v>
      </c>
    </row>
    <row r="1732" spans="1:5" x14ac:dyDescent="0.25">
      <c r="A1732">
        <v>1731</v>
      </c>
    </row>
    <row r="1733" spans="1:5" x14ac:dyDescent="0.25">
      <c r="A1733">
        <v>1732</v>
      </c>
      <c r="B1733" s="2">
        <v>1</v>
      </c>
      <c r="E1733" s="3">
        <v>4</v>
      </c>
    </row>
    <row r="1734" spans="1:5" x14ac:dyDescent="0.25">
      <c r="A1734">
        <v>1733</v>
      </c>
      <c r="B1734" s="2">
        <v>1</v>
      </c>
      <c r="E1734" s="3">
        <v>4</v>
      </c>
    </row>
    <row r="1735" spans="1:5" x14ac:dyDescent="0.25">
      <c r="A1735">
        <v>1734</v>
      </c>
      <c r="B1735" s="2">
        <v>1</v>
      </c>
      <c r="E1735" s="3">
        <v>4</v>
      </c>
    </row>
    <row r="1736" spans="1:5" x14ac:dyDescent="0.25">
      <c r="A1736">
        <v>1735</v>
      </c>
      <c r="B1736" s="2">
        <v>1</v>
      </c>
      <c r="E1736" s="3">
        <v>4</v>
      </c>
    </row>
    <row r="1737" spans="1:5" x14ac:dyDescent="0.25">
      <c r="A1737">
        <v>1736</v>
      </c>
      <c r="B1737" s="2">
        <v>1</v>
      </c>
      <c r="E1737" s="3">
        <v>4</v>
      </c>
    </row>
    <row r="1738" spans="1:5" x14ac:dyDescent="0.25">
      <c r="A1738">
        <v>1737</v>
      </c>
      <c r="B1738" s="2">
        <v>1</v>
      </c>
      <c r="E1738" s="3">
        <v>4</v>
      </c>
    </row>
    <row r="1739" spans="1:5" x14ac:dyDescent="0.25">
      <c r="A1739">
        <v>1738</v>
      </c>
      <c r="B1739" s="2">
        <v>1</v>
      </c>
      <c r="E1739" s="3">
        <v>4</v>
      </c>
    </row>
    <row r="1740" spans="1:5" x14ac:dyDescent="0.25">
      <c r="A1740">
        <v>1739</v>
      </c>
      <c r="B1740" s="2">
        <v>1</v>
      </c>
      <c r="E1740" s="3">
        <v>4</v>
      </c>
    </row>
    <row r="1741" spans="1:5" x14ac:dyDescent="0.25">
      <c r="A1741">
        <v>1740</v>
      </c>
      <c r="B1741" s="2">
        <v>1</v>
      </c>
      <c r="E1741" s="3">
        <v>4</v>
      </c>
    </row>
    <row r="1742" spans="1:5" x14ac:dyDescent="0.25">
      <c r="A1742">
        <v>1741</v>
      </c>
      <c r="B1742" s="2">
        <v>1</v>
      </c>
      <c r="E1742" s="3">
        <v>4</v>
      </c>
    </row>
    <row r="1743" spans="1:5" x14ac:dyDescent="0.25">
      <c r="A1743">
        <v>1742</v>
      </c>
      <c r="B1743" s="2">
        <v>1</v>
      </c>
      <c r="E1743" s="3">
        <v>4</v>
      </c>
    </row>
    <row r="1744" spans="1:5" x14ac:dyDescent="0.25">
      <c r="A1744">
        <v>1743</v>
      </c>
      <c r="B1744" s="2">
        <v>1</v>
      </c>
      <c r="E1744" s="3">
        <v>4</v>
      </c>
    </row>
    <row r="1745" spans="1:5" x14ac:dyDescent="0.25">
      <c r="A1745">
        <v>1744</v>
      </c>
    </row>
    <row r="1746" spans="1:5" x14ac:dyDescent="0.25">
      <c r="A1746">
        <v>1745</v>
      </c>
      <c r="D1746" s="4">
        <v>3</v>
      </c>
    </row>
    <row r="1747" spans="1:5" x14ac:dyDescent="0.25">
      <c r="A1747">
        <v>1746</v>
      </c>
      <c r="C1747" s="5">
        <v>2</v>
      </c>
      <c r="D1747" s="4">
        <v>3</v>
      </c>
    </row>
    <row r="1748" spans="1:5" x14ac:dyDescent="0.25">
      <c r="A1748">
        <v>1747</v>
      </c>
      <c r="C1748" s="5">
        <v>2</v>
      </c>
      <c r="D1748" s="4">
        <v>3</v>
      </c>
    </row>
    <row r="1749" spans="1:5" x14ac:dyDescent="0.25">
      <c r="A1749">
        <v>1748</v>
      </c>
      <c r="C1749" s="5">
        <v>2</v>
      </c>
      <c r="D1749" s="4">
        <v>3</v>
      </c>
    </row>
    <row r="1750" spans="1:5" x14ac:dyDescent="0.25">
      <c r="A1750">
        <v>1749</v>
      </c>
      <c r="C1750" s="5">
        <v>2</v>
      </c>
      <c r="D1750" s="4">
        <v>3</v>
      </c>
    </row>
    <row r="1751" spans="1:5" x14ac:dyDescent="0.25">
      <c r="A1751">
        <v>1750</v>
      </c>
      <c r="C1751" s="5">
        <v>2</v>
      </c>
      <c r="D1751" s="4">
        <v>3</v>
      </c>
    </row>
    <row r="1752" spans="1:5" x14ac:dyDescent="0.25">
      <c r="A1752">
        <v>1751</v>
      </c>
      <c r="C1752" s="5">
        <v>2</v>
      </c>
      <c r="D1752" s="4">
        <v>3</v>
      </c>
    </row>
    <row r="1753" spans="1:5" x14ac:dyDescent="0.25">
      <c r="A1753">
        <v>1752</v>
      </c>
      <c r="C1753" s="5">
        <v>2</v>
      </c>
      <c r="D1753" s="4">
        <v>3</v>
      </c>
    </row>
    <row r="1754" spans="1:5" x14ac:dyDescent="0.25">
      <c r="A1754">
        <v>1753</v>
      </c>
      <c r="C1754" s="5">
        <v>2</v>
      </c>
      <c r="D1754" s="4">
        <v>3</v>
      </c>
    </row>
    <row r="1755" spans="1:5" x14ac:dyDescent="0.25">
      <c r="A1755">
        <v>1754</v>
      </c>
      <c r="C1755" s="5">
        <v>2</v>
      </c>
      <c r="D1755" s="4">
        <v>3</v>
      </c>
    </row>
    <row r="1756" spans="1:5" x14ac:dyDescent="0.25">
      <c r="A1756">
        <v>1755</v>
      </c>
      <c r="C1756" s="5">
        <v>2</v>
      </c>
      <c r="D1756" s="4">
        <v>3</v>
      </c>
    </row>
    <row r="1757" spans="1:5" x14ac:dyDescent="0.25">
      <c r="A1757">
        <v>1756</v>
      </c>
      <c r="C1757" s="5">
        <v>2</v>
      </c>
      <c r="D1757" s="4">
        <v>3</v>
      </c>
    </row>
    <row r="1758" spans="1:5" x14ac:dyDescent="0.25">
      <c r="A1758">
        <v>1757</v>
      </c>
      <c r="C1758" s="5">
        <v>2</v>
      </c>
    </row>
    <row r="1759" spans="1:5" x14ac:dyDescent="0.25">
      <c r="A1759">
        <v>1758</v>
      </c>
    </row>
    <row r="1760" spans="1:5" x14ac:dyDescent="0.25">
      <c r="A1760">
        <v>1759</v>
      </c>
      <c r="B1760" s="2">
        <v>1</v>
      </c>
      <c r="E1760" s="3">
        <v>4</v>
      </c>
    </row>
    <row r="1761" spans="1:5" x14ac:dyDescent="0.25">
      <c r="A1761">
        <v>1760</v>
      </c>
      <c r="B1761" s="2">
        <v>1</v>
      </c>
      <c r="E1761" s="3">
        <v>4</v>
      </c>
    </row>
    <row r="1762" spans="1:5" x14ac:dyDescent="0.25">
      <c r="A1762">
        <v>1761</v>
      </c>
      <c r="B1762" s="2">
        <v>1</v>
      </c>
      <c r="E1762" s="3">
        <v>4</v>
      </c>
    </row>
    <row r="1763" spans="1:5" x14ac:dyDescent="0.25">
      <c r="A1763">
        <v>1762</v>
      </c>
      <c r="B1763" s="2">
        <v>1</v>
      </c>
      <c r="E1763" s="3">
        <v>4</v>
      </c>
    </row>
    <row r="1764" spans="1:5" x14ac:dyDescent="0.25">
      <c r="A1764">
        <v>1763</v>
      </c>
      <c r="B1764" s="2">
        <v>1</v>
      </c>
      <c r="E1764" s="3">
        <v>4</v>
      </c>
    </row>
    <row r="1765" spans="1:5" x14ac:dyDescent="0.25">
      <c r="A1765">
        <v>1764</v>
      </c>
      <c r="B1765" s="2">
        <v>1</v>
      </c>
      <c r="E1765" s="3">
        <v>4</v>
      </c>
    </row>
    <row r="1766" spans="1:5" x14ac:dyDescent="0.25">
      <c r="A1766">
        <v>1765</v>
      </c>
      <c r="B1766" s="2">
        <v>1</v>
      </c>
      <c r="E1766" s="3">
        <v>4</v>
      </c>
    </row>
    <row r="1767" spans="1:5" x14ac:dyDescent="0.25">
      <c r="A1767">
        <v>1766</v>
      </c>
      <c r="B1767" s="2">
        <v>1</v>
      </c>
      <c r="E1767" s="3">
        <v>4</v>
      </c>
    </row>
    <row r="1768" spans="1:5" x14ac:dyDescent="0.25">
      <c r="A1768">
        <v>1767</v>
      </c>
      <c r="B1768" s="2">
        <v>1</v>
      </c>
      <c r="E1768" s="3">
        <v>4</v>
      </c>
    </row>
    <row r="1769" spans="1:5" x14ac:dyDescent="0.25">
      <c r="A1769">
        <v>1768</v>
      </c>
      <c r="B1769" s="2">
        <v>1</v>
      </c>
      <c r="E1769" s="3">
        <v>4</v>
      </c>
    </row>
    <row r="1770" spans="1:5" x14ac:dyDescent="0.25">
      <c r="A1770">
        <v>1769</v>
      </c>
      <c r="B1770" s="2">
        <v>1</v>
      </c>
    </row>
    <row r="1771" spans="1:5" x14ac:dyDescent="0.25">
      <c r="A1771">
        <v>1770</v>
      </c>
    </row>
    <row r="1772" spans="1:5" x14ac:dyDescent="0.25">
      <c r="A1772">
        <v>1771</v>
      </c>
      <c r="C1772" s="5">
        <v>2</v>
      </c>
    </row>
    <row r="1773" spans="1:5" x14ac:dyDescent="0.25">
      <c r="A1773">
        <v>1772</v>
      </c>
      <c r="C1773" s="5">
        <v>2</v>
      </c>
    </row>
    <row r="1774" spans="1:5" x14ac:dyDescent="0.25">
      <c r="A1774">
        <v>1773</v>
      </c>
      <c r="C1774" s="5">
        <v>2</v>
      </c>
      <c r="D1774" s="4">
        <v>3</v>
      </c>
    </row>
    <row r="1775" spans="1:5" x14ac:dyDescent="0.25">
      <c r="A1775">
        <v>1774</v>
      </c>
      <c r="C1775" s="5">
        <v>2</v>
      </c>
      <c r="D1775" s="4">
        <v>3</v>
      </c>
    </row>
    <row r="1776" spans="1:5" x14ac:dyDescent="0.25">
      <c r="A1776">
        <v>1775</v>
      </c>
      <c r="C1776" s="5">
        <v>2</v>
      </c>
      <c r="D1776" s="4">
        <v>3</v>
      </c>
    </row>
    <row r="1777" spans="1:5" x14ac:dyDescent="0.25">
      <c r="A1777">
        <v>1776</v>
      </c>
      <c r="C1777" s="5">
        <v>2</v>
      </c>
      <c r="D1777" s="4">
        <v>3</v>
      </c>
    </row>
    <row r="1778" spans="1:5" x14ac:dyDescent="0.25">
      <c r="A1778">
        <v>1777</v>
      </c>
      <c r="C1778" s="5">
        <v>2</v>
      </c>
      <c r="D1778" s="4">
        <v>3</v>
      </c>
    </row>
    <row r="1779" spans="1:5" x14ac:dyDescent="0.25">
      <c r="A1779">
        <v>1778</v>
      </c>
      <c r="C1779" s="5">
        <v>2</v>
      </c>
      <c r="D1779" s="4">
        <v>3</v>
      </c>
    </row>
    <row r="1780" spans="1:5" x14ac:dyDescent="0.25">
      <c r="A1780">
        <v>1779</v>
      </c>
      <c r="C1780" s="5">
        <v>2</v>
      </c>
      <c r="D1780" s="4">
        <v>3</v>
      </c>
    </row>
    <row r="1781" spans="1:5" x14ac:dyDescent="0.25">
      <c r="A1781">
        <v>1780</v>
      </c>
      <c r="C1781" s="5">
        <v>2</v>
      </c>
      <c r="D1781" s="4">
        <v>3</v>
      </c>
    </row>
    <row r="1782" spans="1:5" x14ac:dyDescent="0.25">
      <c r="A1782">
        <v>1781</v>
      </c>
      <c r="C1782" s="5">
        <v>2</v>
      </c>
      <c r="D1782" s="4">
        <v>3</v>
      </c>
    </row>
    <row r="1783" spans="1:5" x14ac:dyDescent="0.25">
      <c r="A1783">
        <v>1782</v>
      </c>
      <c r="D1783" s="4">
        <v>3</v>
      </c>
    </row>
    <row r="1784" spans="1:5" x14ac:dyDescent="0.25">
      <c r="A1784">
        <v>1783</v>
      </c>
      <c r="B1784" s="2">
        <v>1</v>
      </c>
      <c r="E1784" s="3">
        <v>4</v>
      </c>
    </row>
    <row r="1785" spans="1:5" x14ac:dyDescent="0.25">
      <c r="A1785">
        <v>1784</v>
      </c>
      <c r="B1785" s="2">
        <v>1</v>
      </c>
      <c r="E1785" s="3">
        <v>4</v>
      </c>
    </row>
    <row r="1786" spans="1:5" x14ac:dyDescent="0.25">
      <c r="A1786">
        <v>1785</v>
      </c>
      <c r="B1786" s="2">
        <v>1</v>
      </c>
      <c r="E1786" s="3">
        <v>4</v>
      </c>
    </row>
    <row r="1787" spans="1:5" x14ac:dyDescent="0.25">
      <c r="A1787">
        <v>1786</v>
      </c>
      <c r="B1787" s="2">
        <v>1</v>
      </c>
      <c r="E1787" s="3">
        <v>4</v>
      </c>
    </row>
    <row r="1788" spans="1:5" x14ac:dyDescent="0.25">
      <c r="A1788">
        <v>1787</v>
      </c>
      <c r="B1788" s="2">
        <v>1</v>
      </c>
      <c r="E1788" s="3">
        <v>4</v>
      </c>
    </row>
    <row r="1789" spans="1:5" x14ac:dyDescent="0.25">
      <c r="A1789">
        <v>1788</v>
      </c>
      <c r="B1789" s="2">
        <v>1</v>
      </c>
      <c r="E1789" s="3">
        <v>4</v>
      </c>
    </row>
    <row r="1790" spans="1:5" x14ac:dyDescent="0.25">
      <c r="A1790">
        <v>1789</v>
      </c>
      <c r="B1790" s="2">
        <v>1</v>
      </c>
      <c r="E1790" s="3">
        <v>4</v>
      </c>
    </row>
    <row r="1791" spans="1:5" x14ac:dyDescent="0.25">
      <c r="A1791">
        <v>1790</v>
      </c>
      <c r="B1791" s="2">
        <v>1</v>
      </c>
      <c r="E1791" s="3">
        <v>4</v>
      </c>
    </row>
    <row r="1792" spans="1:5" x14ac:dyDescent="0.25">
      <c r="A1792">
        <v>1791</v>
      </c>
      <c r="B1792" s="2">
        <v>1</v>
      </c>
      <c r="E1792" s="3">
        <v>4</v>
      </c>
    </row>
    <row r="1793" spans="1:5" x14ac:dyDescent="0.25">
      <c r="A1793">
        <v>1792</v>
      </c>
      <c r="B1793" s="2">
        <v>1</v>
      </c>
      <c r="E1793" s="3">
        <v>4</v>
      </c>
    </row>
    <row r="1794" spans="1:5" x14ac:dyDescent="0.25">
      <c r="A1794">
        <v>1793</v>
      </c>
      <c r="B1794" s="2">
        <v>1</v>
      </c>
    </row>
    <row r="1795" spans="1:5" x14ac:dyDescent="0.25">
      <c r="A1795">
        <v>1794</v>
      </c>
    </row>
    <row r="1796" spans="1:5" x14ac:dyDescent="0.25">
      <c r="A1796">
        <v>1795</v>
      </c>
    </row>
    <row r="1797" spans="1:5" x14ac:dyDescent="0.25">
      <c r="A1797">
        <v>1796</v>
      </c>
      <c r="C1797" s="5">
        <v>2</v>
      </c>
    </row>
    <row r="1798" spans="1:5" x14ac:dyDescent="0.25">
      <c r="A1798">
        <v>1797</v>
      </c>
      <c r="C1798" s="5">
        <v>2</v>
      </c>
      <c r="D1798" s="4">
        <v>3</v>
      </c>
    </row>
    <row r="1799" spans="1:5" x14ac:dyDescent="0.25">
      <c r="A1799">
        <v>1798</v>
      </c>
      <c r="C1799" s="5">
        <v>2</v>
      </c>
      <c r="D1799" s="4">
        <v>3</v>
      </c>
    </row>
    <row r="1800" spans="1:5" x14ac:dyDescent="0.25">
      <c r="A1800">
        <v>1799</v>
      </c>
      <c r="C1800" s="5">
        <v>2</v>
      </c>
      <c r="D1800" s="4">
        <v>3</v>
      </c>
    </row>
    <row r="1801" spans="1:5" x14ac:dyDescent="0.25">
      <c r="A1801">
        <v>1800</v>
      </c>
      <c r="C1801" s="5">
        <v>2</v>
      </c>
      <c r="D1801" s="4">
        <v>3</v>
      </c>
    </row>
    <row r="1802" spans="1:5" x14ac:dyDescent="0.25">
      <c r="A1802">
        <v>1801</v>
      </c>
      <c r="C1802" s="5">
        <v>2</v>
      </c>
      <c r="D1802" s="4">
        <v>3</v>
      </c>
    </row>
    <row r="1803" spans="1:5" x14ac:dyDescent="0.25">
      <c r="A1803">
        <v>1802</v>
      </c>
      <c r="C1803" s="5">
        <v>2</v>
      </c>
      <c r="D1803" s="4">
        <v>3</v>
      </c>
    </row>
    <row r="1804" spans="1:5" x14ac:dyDescent="0.25">
      <c r="A1804">
        <v>1803</v>
      </c>
      <c r="C1804" s="5">
        <v>2</v>
      </c>
      <c r="D1804" s="4">
        <v>3</v>
      </c>
    </row>
    <row r="1805" spans="1:5" x14ac:dyDescent="0.25">
      <c r="A1805">
        <v>1804</v>
      </c>
      <c r="C1805" s="5">
        <v>2</v>
      </c>
      <c r="D1805" s="4">
        <v>3</v>
      </c>
    </row>
    <row r="1806" spans="1:5" x14ac:dyDescent="0.25">
      <c r="A1806">
        <v>1805</v>
      </c>
      <c r="C1806" s="5">
        <v>2</v>
      </c>
      <c r="D1806" s="4">
        <v>3</v>
      </c>
    </row>
    <row r="1807" spans="1:5" x14ac:dyDescent="0.25">
      <c r="A1807">
        <v>1806</v>
      </c>
      <c r="D1807" s="4">
        <v>3</v>
      </c>
    </row>
    <row r="1808" spans="1:5" x14ac:dyDescent="0.25">
      <c r="A1808">
        <v>1807</v>
      </c>
      <c r="D1808" s="4">
        <v>3</v>
      </c>
      <c r="E1808" s="3">
        <v>4</v>
      </c>
    </row>
    <row r="1809" spans="1:5" x14ac:dyDescent="0.25">
      <c r="A1809">
        <v>1808</v>
      </c>
      <c r="B1809" s="2">
        <v>1</v>
      </c>
      <c r="E1809" s="3">
        <v>4</v>
      </c>
    </row>
    <row r="1810" spans="1:5" x14ac:dyDescent="0.25">
      <c r="A1810">
        <v>1809</v>
      </c>
      <c r="B1810" s="2">
        <v>1</v>
      </c>
      <c r="E1810" s="3">
        <v>4</v>
      </c>
    </row>
    <row r="1811" spans="1:5" x14ac:dyDescent="0.25">
      <c r="A1811">
        <v>1810</v>
      </c>
      <c r="B1811" s="2">
        <v>1</v>
      </c>
      <c r="E1811" s="3">
        <v>4</v>
      </c>
    </row>
    <row r="1812" spans="1:5" x14ac:dyDescent="0.25">
      <c r="A1812">
        <v>1811</v>
      </c>
      <c r="B1812" s="2">
        <v>1</v>
      </c>
      <c r="E1812" s="3">
        <v>4</v>
      </c>
    </row>
    <row r="1813" spans="1:5" x14ac:dyDescent="0.25">
      <c r="A1813">
        <v>1812</v>
      </c>
      <c r="B1813" s="2">
        <v>1</v>
      </c>
      <c r="E1813" s="3">
        <v>4</v>
      </c>
    </row>
    <row r="1814" spans="1:5" x14ac:dyDescent="0.25">
      <c r="A1814">
        <v>1813</v>
      </c>
      <c r="B1814" s="2">
        <v>1</v>
      </c>
      <c r="E1814" s="3">
        <v>4</v>
      </c>
    </row>
    <row r="1815" spans="1:5" x14ac:dyDescent="0.25">
      <c r="A1815">
        <v>1814</v>
      </c>
      <c r="B1815" s="2">
        <v>1</v>
      </c>
      <c r="E1815" s="3">
        <v>4</v>
      </c>
    </row>
    <row r="1816" spans="1:5" x14ac:dyDescent="0.25">
      <c r="A1816">
        <v>1815</v>
      </c>
      <c r="B1816" s="2">
        <v>1</v>
      </c>
      <c r="E1816" s="3">
        <v>4</v>
      </c>
    </row>
    <row r="1817" spans="1:5" x14ac:dyDescent="0.25">
      <c r="A1817">
        <v>1816</v>
      </c>
      <c r="B1817" s="2">
        <v>1</v>
      </c>
    </row>
    <row r="1818" spans="1:5" x14ac:dyDescent="0.25">
      <c r="A1818">
        <v>1817</v>
      </c>
      <c r="B1818" s="2">
        <v>1</v>
      </c>
    </row>
    <row r="1819" spans="1:5" x14ac:dyDescent="0.25">
      <c r="A1819">
        <v>1818</v>
      </c>
      <c r="B1819" s="2">
        <v>1</v>
      </c>
    </row>
    <row r="1820" spans="1:5" x14ac:dyDescent="0.25">
      <c r="A1820">
        <v>1819</v>
      </c>
      <c r="B1820" s="2">
        <v>1</v>
      </c>
    </row>
    <row r="1821" spans="1:5" x14ac:dyDescent="0.25">
      <c r="A1821">
        <v>1820</v>
      </c>
      <c r="C1821" s="5">
        <v>2</v>
      </c>
    </row>
    <row r="1822" spans="1:5" x14ac:dyDescent="0.25">
      <c r="A1822">
        <v>1821</v>
      </c>
      <c r="C1822" s="5">
        <v>2</v>
      </c>
    </row>
    <row r="1823" spans="1:5" x14ac:dyDescent="0.25">
      <c r="A1823">
        <v>1822</v>
      </c>
      <c r="C1823" s="5">
        <v>2</v>
      </c>
    </row>
    <row r="1824" spans="1:5" x14ac:dyDescent="0.25">
      <c r="A1824">
        <v>1823</v>
      </c>
      <c r="C1824" s="5">
        <v>2</v>
      </c>
      <c r="D1824" s="4">
        <v>3</v>
      </c>
    </row>
    <row r="1825" spans="1:5" x14ac:dyDescent="0.25">
      <c r="A1825">
        <v>1824</v>
      </c>
      <c r="C1825" s="5">
        <v>2</v>
      </c>
      <c r="D1825" s="4">
        <v>3</v>
      </c>
    </row>
    <row r="1826" spans="1:5" x14ac:dyDescent="0.25">
      <c r="A1826">
        <v>1825</v>
      </c>
      <c r="C1826" s="5">
        <v>2</v>
      </c>
      <c r="D1826" s="4">
        <v>3</v>
      </c>
    </row>
    <row r="1827" spans="1:5" x14ac:dyDescent="0.25">
      <c r="A1827">
        <v>1826</v>
      </c>
      <c r="C1827" s="5">
        <v>2</v>
      </c>
      <c r="D1827" s="4">
        <v>3</v>
      </c>
    </row>
    <row r="1828" spans="1:5" x14ac:dyDescent="0.25">
      <c r="A1828">
        <v>1827</v>
      </c>
      <c r="C1828" s="5">
        <v>2</v>
      </c>
      <c r="D1828" s="4">
        <v>3</v>
      </c>
    </row>
    <row r="1829" spans="1:5" x14ac:dyDescent="0.25">
      <c r="A1829">
        <v>1828</v>
      </c>
      <c r="C1829" s="5">
        <v>2</v>
      </c>
      <c r="D1829" s="4">
        <v>3</v>
      </c>
    </row>
    <row r="1830" spans="1:5" x14ac:dyDescent="0.25">
      <c r="A1830">
        <v>1829</v>
      </c>
      <c r="D1830" s="4">
        <v>3</v>
      </c>
      <c r="E1830" s="3">
        <v>4</v>
      </c>
    </row>
    <row r="1831" spans="1:5" x14ac:dyDescent="0.25">
      <c r="A1831">
        <v>1830</v>
      </c>
      <c r="D1831" s="4">
        <v>3</v>
      </c>
      <c r="E1831" s="3">
        <v>4</v>
      </c>
    </row>
    <row r="1832" spans="1:5" x14ac:dyDescent="0.25">
      <c r="A1832">
        <v>1831</v>
      </c>
      <c r="D1832" s="4">
        <v>3</v>
      </c>
      <c r="E1832" s="3">
        <v>4</v>
      </c>
    </row>
    <row r="1833" spans="1:5" x14ac:dyDescent="0.25">
      <c r="A1833">
        <v>1832</v>
      </c>
      <c r="D1833" s="4">
        <v>3</v>
      </c>
      <c r="E1833" s="3">
        <v>4</v>
      </c>
    </row>
    <row r="1834" spans="1:5" x14ac:dyDescent="0.25">
      <c r="A1834">
        <v>1833</v>
      </c>
      <c r="B1834" s="2">
        <v>1</v>
      </c>
      <c r="E1834" s="3">
        <v>4</v>
      </c>
    </row>
    <row r="1835" spans="1:5" x14ac:dyDescent="0.25">
      <c r="A1835">
        <v>1834</v>
      </c>
      <c r="B1835" s="2">
        <v>1</v>
      </c>
      <c r="E1835" s="3">
        <v>4</v>
      </c>
    </row>
    <row r="1836" spans="1:5" x14ac:dyDescent="0.25">
      <c r="A1836">
        <v>1835</v>
      </c>
      <c r="B1836" s="2">
        <v>1</v>
      </c>
      <c r="E1836" s="3">
        <v>4</v>
      </c>
    </row>
    <row r="1837" spans="1:5" x14ac:dyDescent="0.25">
      <c r="A1837">
        <v>1836</v>
      </c>
      <c r="B1837" s="2">
        <v>1</v>
      </c>
      <c r="E1837" s="3">
        <v>4</v>
      </c>
    </row>
    <row r="1838" spans="1:5" x14ac:dyDescent="0.25">
      <c r="A1838">
        <v>1837</v>
      </c>
      <c r="B1838" s="2">
        <v>1</v>
      </c>
      <c r="E1838" s="3">
        <v>4</v>
      </c>
    </row>
    <row r="1839" spans="1:5" x14ac:dyDescent="0.25">
      <c r="A1839">
        <v>1838</v>
      </c>
      <c r="B1839" s="2">
        <v>1</v>
      </c>
      <c r="E1839" s="3">
        <v>4</v>
      </c>
    </row>
    <row r="1840" spans="1:5" x14ac:dyDescent="0.25">
      <c r="A1840">
        <v>1839</v>
      </c>
      <c r="B1840" s="2">
        <v>1</v>
      </c>
    </row>
    <row r="1841" spans="1:5" x14ac:dyDescent="0.25">
      <c r="A1841">
        <v>1840</v>
      </c>
      <c r="B1841" s="2">
        <v>1</v>
      </c>
    </row>
    <row r="1842" spans="1:5" x14ac:dyDescent="0.25">
      <c r="A1842">
        <v>1841</v>
      </c>
      <c r="B1842" s="2">
        <v>1</v>
      </c>
    </row>
    <row r="1843" spans="1:5" x14ac:dyDescent="0.25">
      <c r="A1843">
        <v>1842</v>
      </c>
      <c r="B1843" s="2">
        <v>1</v>
      </c>
    </row>
    <row r="1844" spans="1:5" x14ac:dyDescent="0.25">
      <c r="A1844">
        <v>1843</v>
      </c>
      <c r="B1844" s="2">
        <v>1</v>
      </c>
      <c r="C1844" s="5">
        <v>2</v>
      </c>
    </row>
    <row r="1845" spans="1:5" x14ac:dyDescent="0.25">
      <c r="A1845">
        <v>1844</v>
      </c>
      <c r="C1845" s="5">
        <v>2</v>
      </c>
    </row>
    <row r="1846" spans="1:5" x14ac:dyDescent="0.25">
      <c r="A1846">
        <v>1845</v>
      </c>
      <c r="C1846" s="5">
        <v>2</v>
      </c>
    </row>
    <row r="1847" spans="1:5" x14ac:dyDescent="0.25">
      <c r="A1847">
        <v>1846</v>
      </c>
      <c r="C1847" s="5">
        <v>2</v>
      </c>
    </row>
    <row r="1848" spans="1:5" x14ac:dyDescent="0.25">
      <c r="A1848">
        <v>1847</v>
      </c>
      <c r="C1848" s="5">
        <v>2</v>
      </c>
    </row>
    <row r="1849" spans="1:5" x14ac:dyDescent="0.25">
      <c r="A1849">
        <v>1848</v>
      </c>
      <c r="C1849" s="5">
        <v>2</v>
      </c>
      <c r="D1849" s="4">
        <v>3</v>
      </c>
    </row>
    <row r="1850" spans="1:5" x14ac:dyDescent="0.25">
      <c r="A1850">
        <v>1849</v>
      </c>
      <c r="C1850" s="5">
        <v>2</v>
      </c>
      <c r="D1850" s="4">
        <v>3</v>
      </c>
    </row>
    <row r="1851" spans="1:5" x14ac:dyDescent="0.25">
      <c r="A1851">
        <v>1850</v>
      </c>
      <c r="C1851" s="5">
        <v>2</v>
      </c>
      <c r="D1851" s="4">
        <v>3</v>
      </c>
    </row>
    <row r="1852" spans="1:5" x14ac:dyDescent="0.25">
      <c r="A1852">
        <v>1851</v>
      </c>
      <c r="C1852" s="5">
        <v>2</v>
      </c>
      <c r="D1852" s="4">
        <v>3</v>
      </c>
    </row>
    <row r="1853" spans="1:5" x14ac:dyDescent="0.25">
      <c r="A1853">
        <v>1852</v>
      </c>
      <c r="C1853" s="5">
        <v>2</v>
      </c>
      <c r="D1853" s="4">
        <v>3</v>
      </c>
    </row>
    <row r="1854" spans="1:5" x14ac:dyDescent="0.25">
      <c r="A1854">
        <v>1853</v>
      </c>
      <c r="D1854" s="4">
        <v>3</v>
      </c>
      <c r="E1854" s="3">
        <v>4</v>
      </c>
    </row>
    <row r="1855" spans="1:5" x14ac:dyDescent="0.25">
      <c r="A1855">
        <v>1854</v>
      </c>
      <c r="D1855" s="4">
        <v>3</v>
      </c>
      <c r="E1855" s="3">
        <v>4</v>
      </c>
    </row>
    <row r="1856" spans="1:5" x14ac:dyDescent="0.25">
      <c r="A1856">
        <v>1855</v>
      </c>
      <c r="D1856" s="4">
        <v>3</v>
      </c>
      <c r="E1856" s="3">
        <v>4</v>
      </c>
    </row>
    <row r="1857" spans="1:5" x14ac:dyDescent="0.25">
      <c r="A1857">
        <v>1856</v>
      </c>
      <c r="D1857" s="4">
        <v>3</v>
      </c>
      <c r="E1857" s="3">
        <v>4</v>
      </c>
    </row>
    <row r="1858" spans="1:5" x14ac:dyDescent="0.25">
      <c r="A1858">
        <v>1857</v>
      </c>
      <c r="D1858" s="4">
        <v>3</v>
      </c>
      <c r="E1858" s="3">
        <v>4</v>
      </c>
    </row>
    <row r="1859" spans="1:5" x14ac:dyDescent="0.25">
      <c r="A1859">
        <v>1858</v>
      </c>
      <c r="B1859" s="2">
        <v>1</v>
      </c>
      <c r="E1859" s="3">
        <v>4</v>
      </c>
    </row>
    <row r="1860" spans="1:5" x14ac:dyDescent="0.25">
      <c r="A1860">
        <v>1859</v>
      </c>
      <c r="B1860" s="2">
        <v>1</v>
      </c>
      <c r="E1860" s="3">
        <v>4</v>
      </c>
    </row>
    <row r="1861" spans="1:5" x14ac:dyDescent="0.25">
      <c r="A1861">
        <v>1860</v>
      </c>
      <c r="B1861" s="2">
        <v>1</v>
      </c>
      <c r="E1861" s="3">
        <v>4</v>
      </c>
    </row>
    <row r="1862" spans="1:5" x14ac:dyDescent="0.25">
      <c r="A1862">
        <v>1861</v>
      </c>
      <c r="B1862" s="2">
        <v>1</v>
      </c>
      <c r="E1862" s="3">
        <v>4</v>
      </c>
    </row>
    <row r="1863" spans="1:5" x14ac:dyDescent="0.25">
      <c r="A1863">
        <v>1862</v>
      </c>
      <c r="B1863" s="2">
        <v>1</v>
      </c>
      <c r="E1863" s="3">
        <v>4</v>
      </c>
    </row>
    <row r="1864" spans="1:5" x14ac:dyDescent="0.25">
      <c r="A1864">
        <v>1863</v>
      </c>
      <c r="B1864" s="2">
        <v>1</v>
      </c>
      <c r="E1864" s="3">
        <v>4</v>
      </c>
    </row>
    <row r="1865" spans="1:5" x14ac:dyDescent="0.25">
      <c r="A1865">
        <v>1864</v>
      </c>
      <c r="B1865" s="2">
        <v>1</v>
      </c>
    </row>
    <row r="1866" spans="1:5" x14ac:dyDescent="0.25">
      <c r="A1866">
        <v>1865</v>
      </c>
      <c r="B1866" s="2">
        <v>1</v>
      </c>
    </row>
    <row r="1867" spans="1:5" x14ac:dyDescent="0.25">
      <c r="A1867">
        <v>1866</v>
      </c>
      <c r="B1867" s="2">
        <v>1</v>
      </c>
      <c r="C1867" s="5">
        <v>2</v>
      </c>
    </row>
    <row r="1868" spans="1:5" x14ac:dyDescent="0.25">
      <c r="A1868">
        <v>1867</v>
      </c>
      <c r="B1868" s="2">
        <v>1</v>
      </c>
      <c r="C1868" s="5">
        <v>2</v>
      </c>
    </row>
    <row r="1869" spans="1:5" x14ac:dyDescent="0.25">
      <c r="A1869">
        <v>1868</v>
      </c>
      <c r="B1869" s="2">
        <v>1</v>
      </c>
      <c r="C1869" s="5">
        <v>2</v>
      </c>
    </row>
    <row r="1870" spans="1:5" x14ac:dyDescent="0.25">
      <c r="A1870">
        <v>1869</v>
      </c>
      <c r="B1870" s="2">
        <v>1</v>
      </c>
      <c r="C1870" s="5">
        <v>2</v>
      </c>
    </row>
    <row r="1871" spans="1:5" x14ac:dyDescent="0.25">
      <c r="A1871">
        <v>1870</v>
      </c>
      <c r="C1871" s="5">
        <v>2</v>
      </c>
    </row>
    <row r="1872" spans="1:5" x14ac:dyDescent="0.25">
      <c r="A1872">
        <v>1871</v>
      </c>
      <c r="C1872" s="5">
        <v>2</v>
      </c>
      <c r="D1872" s="4">
        <v>3</v>
      </c>
    </row>
    <row r="1873" spans="1:5" x14ac:dyDescent="0.25">
      <c r="A1873">
        <v>1872</v>
      </c>
      <c r="C1873" s="5">
        <v>2</v>
      </c>
      <c r="D1873" s="4">
        <v>3</v>
      </c>
    </row>
    <row r="1874" spans="1:5" x14ac:dyDescent="0.25">
      <c r="A1874">
        <v>1873</v>
      </c>
      <c r="C1874" s="5">
        <v>2</v>
      </c>
      <c r="D1874" s="4">
        <v>3</v>
      </c>
    </row>
    <row r="1875" spans="1:5" x14ac:dyDescent="0.25">
      <c r="A1875">
        <v>1874</v>
      </c>
      <c r="C1875" s="5">
        <v>2</v>
      </c>
      <c r="D1875" s="4">
        <v>3</v>
      </c>
    </row>
    <row r="1876" spans="1:5" x14ac:dyDescent="0.25">
      <c r="A1876">
        <v>1875</v>
      </c>
      <c r="C1876" s="5">
        <v>2</v>
      </c>
      <c r="D1876" s="4">
        <v>3</v>
      </c>
    </row>
    <row r="1877" spans="1:5" x14ac:dyDescent="0.25">
      <c r="A1877">
        <v>1876</v>
      </c>
      <c r="C1877" s="5">
        <v>2</v>
      </c>
      <c r="D1877" s="4">
        <v>3</v>
      </c>
      <c r="E1877" s="3">
        <v>4</v>
      </c>
    </row>
    <row r="1878" spans="1:5" x14ac:dyDescent="0.25">
      <c r="A1878">
        <v>1877</v>
      </c>
      <c r="D1878" s="4">
        <v>3</v>
      </c>
      <c r="E1878" s="3">
        <v>4</v>
      </c>
    </row>
    <row r="1879" spans="1:5" x14ac:dyDescent="0.25">
      <c r="A1879">
        <v>1878</v>
      </c>
      <c r="D1879" s="4">
        <v>3</v>
      </c>
      <c r="E1879" s="3">
        <v>4</v>
      </c>
    </row>
    <row r="1880" spans="1:5" x14ac:dyDescent="0.25">
      <c r="A1880">
        <v>1879</v>
      </c>
      <c r="D1880" s="4">
        <v>3</v>
      </c>
      <c r="E1880" s="3">
        <v>4</v>
      </c>
    </row>
    <row r="1881" spans="1:5" x14ac:dyDescent="0.25">
      <c r="A1881">
        <v>1880</v>
      </c>
      <c r="D1881" s="4">
        <v>3</v>
      </c>
      <c r="E1881" s="3">
        <v>4</v>
      </c>
    </row>
    <row r="1882" spans="1:5" x14ac:dyDescent="0.25">
      <c r="A1882">
        <v>1881</v>
      </c>
      <c r="B1882" s="2">
        <v>1</v>
      </c>
      <c r="D1882" s="4">
        <v>3</v>
      </c>
      <c r="E1882" s="3">
        <v>4</v>
      </c>
    </row>
    <row r="1883" spans="1:5" x14ac:dyDescent="0.25">
      <c r="A1883">
        <v>1882</v>
      </c>
      <c r="B1883" s="2">
        <v>1</v>
      </c>
      <c r="D1883" s="4">
        <v>3</v>
      </c>
      <c r="E1883" s="3">
        <v>4</v>
      </c>
    </row>
    <row r="1884" spans="1:5" x14ac:dyDescent="0.25">
      <c r="A1884">
        <v>1883</v>
      </c>
      <c r="B1884" s="2">
        <v>1</v>
      </c>
      <c r="E1884" s="3">
        <v>4</v>
      </c>
    </row>
    <row r="1885" spans="1:5" x14ac:dyDescent="0.25">
      <c r="A1885">
        <v>1884</v>
      </c>
      <c r="B1885" s="2">
        <v>1</v>
      </c>
      <c r="E1885" s="3">
        <v>4</v>
      </c>
    </row>
    <row r="1886" spans="1:5" x14ac:dyDescent="0.25">
      <c r="A1886">
        <v>1885</v>
      </c>
      <c r="B1886" s="2">
        <v>1</v>
      </c>
      <c r="E1886" s="3">
        <v>4</v>
      </c>
    </row>
    <row r="1887" spans="1:5" x14ac:dyDescent="0.25">
      <c r="A1887">
        <v>1886</v>
      </c>
      <c r="B1887" s="2">
        <v>1</v>
      </c>
      <c r="E1887" s="3">
        <v>4</v>
      </c>
    </row>
    <row r="1888" spans="1:5" x14ac:dyDescent="0.25">
      <c r="A1888">
        <v>1887</v>
      </c>
      <c r="B1888" s="2">
        <v>1</v>
      </c>
      <c r="E1888" s="3">
        <v>4</v>
      </c>
    </row>
    <row r="1889" spans="1:4" x14ac:dyDescent="0.25">
      <c r="A1889">
        <v>1888</v>
      </c>
      <c r="B1889" s="2">
        <v>1</v>
      </c>
    </row>
    <row r="1890" spans="1:4" x14ac:dyDescent="0.25">
      <c r="A1890">
        <v>1889</v>
      </c>
      <c r="B1890" s="2">
        <v>1</v>
      </c>
    </row>
    <row r="1891" spans="1:4" x14ac:dyDescent="0.25">
      <c r="A1891">
        <v>1890</v>
      </c>
      <c r="B1891" s="2">
        <v>1</v>
      </c>
    </row>
    <row r="1892" spans="1:4" x14ac:dyDescent="0.25">
      <c r="A1892">
        <v>1891</v>
      </c>
      <c r="B1892" s="2">
        <v>1</v>
      </c>
    </row>
    <row r="1893" spans="1:4" x14ac:dyDescent="0.25">
      <c r="A1893">
        <v>1892</v>
      </c>
      <c r="B1893" s="2">
        <v>1</v>
      </c>
      <c r="C1893" s="5">
        <v>2</v>
      </c>
    </row>
    <row r="1894" spans="1:4" x14ac:dyDescent="0.25">
      <c r="A1894">
        <v>1893</v>
      </c>
      <c r="B1894" s="2">
        <v>1</v>
      </c>
      <c r="C1894" s="5">
        <v>2</v>
      </c>
    </row>
    <row r="1895" spans="1:4" x14ac:dyDescent="0.25">
      <c r="A1895">
        <v>1894</v>
      </c>
      <c r="C1895" s="5">
        <v>2</v>
      </c>
    </row>
    <row r="1896" spans="1:4" x14ac:dyDescent="0.25">
      <c r="A1896">
        <v>1895</v>
      </c>
      <c r="C1896" s="5">
        <v>2</v>
      </c>
    </row>
    <row r="1897" spans="1:4" x14ac:dyDescent="0.25">
      <c r="A1897">
        <v>1896</v>
      </c>
      <c r="C1897" s="5">
        <v>2</v>
      </c>
      <c r="D1897" s="4">
        <v>3</v>
      </c>
    </row>
    <row r="1898" spans="1:4" x14ac:dyDescent="0.25">
      <c r="A1898">
        <v>1897</v>
      </c>
      <c r="C1898" s="5">
        <v>2</v>
      </c>
      <c r="D1898" s="4">
        <v>3</v>
      </c>
    </row>
    <row r="1899" spans="1:4" x14ac:dyDescent="0.25">
      <c r="A1899">
        <v>1898</v>
      </c>
      <c r="C1899" s="5">
        <v>2</v>
      </c>
      <c r="D1899" s="4">
        <v>3</v>
      </c>
    </row>
    <row r="1900" spans="1:4" x14ac:dyDescent="0.25">
      <c r="A1900">
        <v>1899</v>
      </c>
      <c r="C1900" s="5">
        <v>2</v>
      </c>
      <c r="D1900" s="4">
        <v>3</v>
      </c>
    </row>
    <row r="1901" spans="1:4" x14ac:dyDescent="0.25">
      <c r="A1901">
        <v>1900</v>
      </c>
      <c r="C1901" s="5">
        <v>2</v>
      </c>
      <c r="D1901" s="4">
        <v>3</v>
      </c>
    </row>
    <row r="1902" spans="1:4" x14ac:dyDescent="0.25">
      <c r="A1902">
        <v>1901</v>
      </c>
      <c r="C1902" s="5">
        <v>2</v>
      </c>
      <c r="D1902" s="4">
        <v>3</v>
      </c>
    </row>
    <row r="1903" spans="1:4" x14ac:dyDescent="0.25">
      <c r="A1903">
        <v>1902</v>
      </c>
      <c r="C1903" s="5">
        <v>2</v>
      </c>
      <c r="D1903" s="4">
        <v>3</v>
      </c>
    </row>
    <row r="1904" spans="1:4" x14ac:dyDescent="0.25">
      <c r="A1904">
        <v>1903</v>
      </c>
      <c r="D1904" s="4">
        <v>3</v>
      </c>
    </row>
    <row r="1905" spans="1:5" x14ac:dyDescent="0.25">
      <c r="A1905">
        <v>1904</v>
      </c>
      <c r="D1905" s="4">
        <v>3</v>
      </c>
      <c r="E1905" s="3">
        <v>4</v>
      </c>
    </row>
    <row r="1906" spans="1:5" x14ac:dyDescent="0.25">
      <c r="A1906">
        <v>1905</v>
      </c>
      <c r="B1906" s="2">
        <v>1</v>
      </c>
      <c r="D1906" s="4">
        <v>3</v>
      </c>
      <c r="E1906" s="3">
        <v>4</v>
      </c>
    </row>
    <row r="1907" spans="1:5" x14ac:dyDescent="0.25">
      <c r="A1907">
        <v>1906</v>
      </c>
      <c r="B1907" s="2">
        <v>1</v>
      </c>
      <c r="D1907" s="4">
        <v>3</v>
      </c>
      <c r="E1907" s="3">
        <v>4</v>
      </c>
    </row>
    <row r="1908" spans="1:5" x14ac:dyDescent="0.25">
      <c r="A1908">
        <v>1907</v>
      </c>
      <c r="B1908" s="2">
        <v>1</v>
      </c>
      <c r="D1908" s="4">
        <v>3</v>
      </c>
      <c r="E1908" s="3">
        <v>4</v>
      </c>
    </row>
    <row r="1909" spans="1:5" x14ac:dyDescent="0.25">
      <c r="A1909">
        <v>1908</v>
      </c>
      <c r="B1909" s="2">
        <v>1</v>
      </c>
      <c r="E1909" s="3">
        <v>4</v>
      </c>
    </row>
    <row r="1910" spans="1:5" x14ac:dyDescent="0.25">
      <c r="A1910">
        <v>1909</v>
      </c>
      <c r="B1910" s="2">
        <v>1</v>
      </c>
      <c r="E1910" s="3">
        <v>4</v>
      </c>
    </row>
    <row r="1911" spans="1:5" x14ac:dyDescent="0.25">
      <c r="A1911">
        <v>1910</v>
      </c>
      <c r="B1911" s="2">
        <v>1</v>
      </c>
      <c r="E1911" s="3">
        <v>4</v>
      </c>
    </row>
    <row r="1912" spans="1:5" x14ac:dyDescent="0.25">
      <c r="A1912">
        <v>1911</v>
      </c>
      <c r="B1912" s="2">
        <v>1</v>
      </c>
      <c r="E1912" s="3">
        <v>4</v>
      </c>
    </row>
    <row r="1913" spans="1:5" x14ac:dyDescent="0.25">
      <c r="A1913">
        <v>1912</v>
      </c>
      <c r="B1913" s="2">
        <v>1</v>
      </c>
      <c r="E1913" s="3">
        <v>4</v>
      </c>
    </row>
    <row r="1914" spans="1:5" x14ac:dyDescent="0.25">
      <c r="A1914">
        <v>1913</v>
      </c>
      <c r="B1914" s="2">
        <v>1</v>
      </c>
      <c r="E1914" s="3">
        <v>4</v>
      </c>
    </row>
    <row r="1915" spans="1:5" x14ac:dyDescent="0.25">
      <c r="A1915">
        <v>1914</v>
      </c>
      <c r="B1915" s="2">
        <v>1</v>
      </c>
      <c r="E1915" s="3">
        <v>4</v>
      </c>
    </row>
    <row r="1916" spans="1:5" x14ac:dyDescent="0.25">
      <c r="A1916">
        <v>1915</v>
      </c>
      <c r="B1916" s="2">
        <v>1</v>
      </c>
      <c r="E1916" s="3">
        <v>4</v>
      </c>
    </row>
    <row r="1917" spans="1:5" x14ac:dyDescent="0.25">
      <c r="A1917">
        <v>1916</v>
      </c>
      <c r="B1917" s="2">
        <v>1</v>
      </c>
    </row>
    <row r="1918" spans="1:5" x14ac:dyDescent="0.25">
      <c r="A1918">
        <v>1917</v>
      </c>
      <c r="B1918" s="2">
        <v>1</v>
      </c>
    </row>
    <row r="1919" spans="1:5" x14ac:dyDescent="0.25">
      <c r="A1919">
        <v>1918</v>
      </c>
      <c r="B1919" s="2">
        <v>1</v>
      </c>
    </row>
    <row r="1920" spans="1:5" x14ac:dyDescent="0.25">
      <c r="A1920">
        <v>1919</v>
      </c>
      <c r="B1920" s="2">
        <v>1</v>
      </c>
      <c r="C1920" s="5">
        <v>2</v>
      </c>
    </row>
    <row r="1921" spans="1:6" x14ac:dyDescent="0.25">
      <c r="A1921">
        <v>1920</v>
      </c>
      <c r="C1921" s="5">
        <v>2</v>
      </c>
    </row>
    <row r="1922" spans="1:6" x14ac:dyDescent="0.25">
      <c r="A1922">
        <v>1921</v>
      </c>
      <c r="C1922" s="5">
        <v>2</v>
      </c>
    </row>
    <row r="1923" spans="1:6" x14ac:dyDescent="0.25">
      <c r="A1923">
        <v>1922</v>
      </c>
      <c r="C1923" s="5">
        <v>2</v>
      </c>
      <c r="D1923" s="4">
        <v>3</v>
      </c>
    </row>
    <row r="1924" spans="1:6" x14ac:dyDescent="0.25">
      <c r="A1924">
        <v>1923</v>
      </c>
      <c r="C1924" s="5">
        <v>2</v>
      </c>
      <c r="D1924" s="4">
        <v>3</v>
      </c>
    </row>
    <row r="1925" spans="1:6" x14ac:dyDescent="0.25">
      <c r="A1925">
        <v>1924</v>
      </c>
      <c r="C1925" s="5">
        <v>2</v>
      </c>
      <c r="D1925" s="4">
        <v>3</v>
      </c>
    </row>
    <row r="1926" spans="1:6" x14ac:dyDescent="0.25">
      <c r="A1926">
        <v>1925</v>
      </c>
      <c r="C1926" s="5">
        <v>2</v>
      </c>
      <c r="D1926" s="4">
        <v>3</v>
      </c>
    </row>
    <row r="1927" spans="1:6" x14ac:dyDescent="0.25">
      <c r="A1927">
        <v>1926</v>
      </c>
      <c r="C1927" s="5">
        <v>2</v>
      </c>
      <c r="D1927" s="4">
        <v>3</v>
      </c>
    </row>
    <row r="1928" spans="1:6" x14ac:dyDescent="0.25">
      <c r="A1928">
        <v>1927</v>
      </c>
      <c r="C1928" s="5">
        <v>2</v>
      </c>
      <c r="D1928" s="4">
        <v>3</v>
      </c>
    </row>
    <row r="1929" spans="1:6" x14ac:dyDescent="0.25">
      <c r="A1929">
        <v>1928</v>
      </c>
      <c r="C1929" s="5">
        <v>2</v>
      </c>
      <c r="D1929" s="4">
        <v>3</v>
      </c>
    </row>
    <row r="1930" spans="1:6" x14ac:dyDescent="0.25">
      <c r="A1930">
        <v>1929</v>
      </c>
      <c r="C1930" s="5">
        <v>2</v>
      </c>
      <c r="D1930" s="4">
        <v>3</v>
      </c>
    </row>
    <row r="1931" spans="1:6" x14ac:dyDescent="0.25">
      <c r="A1931">
        <v>1930</v>
      </c>
      <c r="C1931" s="5">
        <v>2</v>
      </c>
      <c r="D1931" s="4">
        <v>3</v>
      </c>
    </row>
    <row r="1932" spans="1:6" x14ac:dyDescent="0.25">
      <c r="A1932">
        <v>1931</v>
      </c>
      <c r="D1932" s="4">
        <v>3</v>
      </c>
      <c r="E1932" s="3">
        <v>4</v>
      </c>
    </row>
    <row r="1933" spans="1:6" x14ac:dyDescent="0.25">
      <c r="A1933">
        <v>1932</v>
      </c>
      <c r="D1933" s="4">
        <v>3</v>
      </c>
      <c r="E1933" s="3">
        <v>4</v>
      </c>
      <c r="F1933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E301C-0B51-47A6-8B05-D453157397E3}">
  <dimension ref="A1:EA92"/>
  <sheetViews>
    <sheetView topLeftCell="AI1" workbookViewId="0">
      <selection activeCell="EC1" sqref="EC1:EE3"/>
    </sheetView>
  </sheetViews>
  <sheetFormatPr defaultRowHeight="15" x14ac:dyDescent="0.25"/>
  <cols>
    <col min="1" max="1" width="11" bestFit="1" customWidth="1"/>
    <col min="2" max="2" width="10" bestFit="1" customWidth="1"/>
    <col min="3" max="3" width="11" bestFit="1" customWidth="1"/>
    <col min="4" max="4" width="10" bestFit="1" customWidth="1"/>
    <col min="5" max="5" width="11" bestFit="1" customWidth="1"/>
    <col min="6" max="6" width="10" bestFit="1" customWidth="1"/>
    <col min="7" max="7" width="11" bestFit="1" customWidth="1"/>
    <col min="8" max="8" width="10" bestFit="1" customWidth="1"/>
    <col min="9" max="9" width="6.85546875" bestFit="1" customWidth="1"/>
    <col min="11" max="11" width="16" bestFit="1" customWidth="1"/>
    <col min="12" max="12" width="15.7109375" bestFit="1" customWidth="1"/>
    <col min="13" max="13" width="16.140625" bestFit="1" customWidth="1"/>
    <col min="14" max="14" width="15.85546875" bestFit="1" customWidth="1"/>
    <col min="16" max="16" width="16.7109375" bestFit="1" customWidth="1"/>
    <col min="17" max="17" width="16.42578125" bestFit="1" customWidth="1"/>
    <col min="18" max="18" width="16.85546875" bestFit="1" customWidth="1"/>
    <col min="19" max="19" width="16.5703125" bestFit="1" customWidth="1"/>
    <col min="21" max="21" width="15.85546875" bestFit="1" customWidth="1"/>
    <col min="22" max="22" width="15.5703125" bestFit="1" customWidth="1"/>
    <col min="23" max="23" width="16" bestFit="1" customWidth="1"/>
    <col min="24" max="24" width="15.7109375" bestFit="1" customWidth="1"/>
    <col min="26" max="26" width="15.85546875" bestFit="1" customWidth="1"/>
    <col min="27" max="27" width="15.5703125" bestFit="1" customWidth="1"/>
    <col min="28" max="28" width="16" bestFit="1" customWidth="1"/>
    <col min="29" max="29" width="15.7109375" bestFit="1" customWidth="1"/>
    <col min="31" max="31" width="19.85546875" bestFit="1" customWidth="1"/>
    <col min="32" max="32" width="19.5703125" bestFit="1" customWidth="1"/>
    <col min="33" max="33" width="20" bestFit="1" customWidth="1"/>
    <col min="34" max="34" width="19.7109375" bestFit="1" customWidth="1"/>
    <col min="36" max="36" width="20" bestFit="1" customWidth="1"/>
    <col min="37" max="37" width="19.7109375" bestFit="1" customWidth="1"/>
    <col min="38" max="38" width="20.140625" bestFit="1" customWidth="1"/>
    <col min="39" max="39" width="19.85546875" bestFit="1" customWidth="1"/>
    <col min="41" max="41" width="21.7109375" bestFit="1" customWidth="1"/>
    <col min="42" max="42" width="21.42578125" bestFit="1" customWidth="1"/>
    <col min="43" max="43" width="21.85546875" bestFit="1" customWidth="1"/>
    <col min="44" max="44" width="21.5703125" bestFit="1" customWidth="1"/>
    <col min="46" max="46" width="19.140625" bestFit="1" customWidth="1"/>
    <col min="48" max="51" width="12" bestFit="1" customWidth="1"/>
    <col min="53" max="56" width="12" bestFit="1" customWidth="1"/>
    <col min="58" max="58" width="18.7109375" bestFit="1" customWidth="1"/>
    <col min="59" max="59" width="18.140625" bestFit="1" customWidth="1"/>
    <col min="61" max="61" width="18" bestFit="1" customWidth="1"/>
    <col min="62" max="62" width="17.42578125" bestFit="1" customWidth="1"/>
    <col min="64" max="64" width="16.42578125" bestFit="1" customWidth="1"/>
    <col min="65" max="65" width="15" bestFit="1" customWidth="1"/>
    <col min="67" max="68" width="17.85546875" bestFit="1" customWidth="1"/>
    <col min="70" max="70" width="17.5703125" bestFit="1" customWidth="1"/>
    <col min="71" max="71" width="17.28515625" bestFit="1" customWidth="1"/>
    <col min="73" max="73" width="6.28515625" bestFit="1" customWidth="1"/>
    <col min="74" max="74" width="15.28515625" bestFit="1" customWidth="1"/>
    <col min="75" max="75" width="15.7109375" bestFit="1" customWidth="1"/>
    <col min="76" max="76" width="15.42578125" bestFit="1" customWidth="1"/>
    <col min="77" max="77" width="6" bestFit="1" customWidth="1"/>
    <col min="78" max="78" width="15.28515625" bestFit="1" customWidth="1"/>
    <col min="79" max="79" width="15.42578125" bestFit="1" customWidth="1"/>
    <col min="80" max="80" width="15.140625" bestFit="1" customWidth="1"/>
    <col min="81" max="81" width="6.42578125" bestFit="1" customWidth="1"/>
    <col min="82" max="82" width="15.7109375" bestFit="1" customWidth="1"/>
    <col min="83" max="83" width="15.42578125" bestFit="1" customWidth="1"/>
    <col min="84" max="84" width="15.5703125" bestFit="1" customWidth="1"/>
    <col min="85" max="85" width="6.140625" bestFit="1" customWidth="1"/>
    <col min="86" max="86" width="15.42578125" bestFit="1" customWidth="1"/>
    <col min="87" max="87" width="15.140625" bestFit="1" customWidth="1"/>
    <col min="88" max="88" width="15.5703125" bestFit="1" customWidth="1"/>
    <col min="90" max="90" width="5.5703125" bestFit="1" customWidth="1"/>
    <col min="91" max="91" width="14.5703125" bestFit="1" customWidth="1"/>
    <col min="92" max="92" width="15" bestFit="1" customWidth="1"/>
    <col min="93" max="93" width="14.7109375" bestFit="1" customWidth="1"/>
    <col min="94" max="94" width="5.28515625" bestFit="1" customWidth="1"/>
    <col min="95" max="95" width="14.5703125" bestFit="1" customWidth="1"/>
    <col min="96" max="96" width="14.7109375" bestFit="1" customWidth="1"/>
    <col min="97" max="97" width="14.42578125" bestFit="1" customWidth="1"/>
    <col min="98" max="98" width="5.7109375" bestFit="1" customWidth="1"/>
    <col min="99" max="99" width="15" bestFit="1" customWidth="1"/>
    <col min="100" max="100" width="14.7109375" bestFit="1" customWidth="1"/>
    <col min="101" max="101" width="14.85546875" bestFit="1" customWidth="1"/>
    <col min="102" max="102" width="5.42578125" bestFit="1" customWidth="1"/>
    <col min="103" max="103" width="14.7109375" bestFit="1" customWidth="1"/>
    <col min="104" max="104" width="14.42578125" bestFit="1" customWidth="1"/>
    <col min="105" max="105" width="14.85546875" bestFit="1" customWidth="1"/>
    <col min="107" max="107" width="14.140625" bestFit="1" customWidth="1"/>
    <col min="108" max="108" width="14.5703125" bestFit="1" customWidth="1"/>
    <col min="109" max="109" width="14.28515625" bestFit="1" customWidth="1"/>
    <col min="110" max="110" width="14.140625" bestFit="1" customWidth="1"/>
    <col min="111" max="111" width="14.28515625" bestFit="1" customWidth="1"/>
    <col min="112" max="112" width="14" bestFit="1" customWidth="1"/>
    <col min="113" max="113" width="14.5703125" bestFit="1" customWidth="1"/>
    <col min="114" max="114" width="14.28515625" bestFit="1" customWidth="1"/>
    <col min="115" max="115" width="14.42578125" bestFit="1" customWidth="1"/>
    <col min="116" max="116" width="14.28515625" bestFit="1" customWidth="1"/>
    <col min="117" max="117" width="14" bestFit="1" customWidth="1"/>
    <col min="118" max="118" width="14.42578125" bestFit="1" customWidth="1"/>
    <col min="120" max="120" width="14.85546875" bestFit="1" customWidth="1"/>
    <col min="121" max="121" width="15.28515625" bestFit="1" customWidth="1"/>
    <col min="122" max="122" width="15" bestFit="1" customWidth="1"/>
    <col min="123" max="123" width="14.85546875" bestFit="1" customWidth="1"/>
    <col min="124" max="124" width="15" bestFit="1" customWidth="1"/>
    <col min="125" max="125" width="14.7109375" bestFit="1" customWidth="1"/>
    <col min="126" max="126" width="15.28515625" bestFit="1" customWidth="1"/>
    <col min="127" max="127" width="15" bestFit="1" customWidth="1"/>
    <col min="128" max="128" width="15.140625" bestFit="1" customWidth="1"/>
    <col min="129" max="129" width="15" bestFit="1" customWidth="1"/>
    <col min="130" max="130" width="14.7109375" bestFit="1" customWidth="1"/>
    <col min="131" max="131" width="15.140625" bestFit="1" customWidth="1"/>
  </cols>
  <sheetData>
    <row r="1" spans="1:13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s="1" t="s">
        <v>111</v>
      </c>
      <c r="K1" t="s">
        <v>79</v>
      </c>
      <c r="L1" t="s">
        <v>80</v>
      </c>
      <c r="M1" t="s">
        <v>81</v>
      </c>
      <c r="N1" t="s">
        <v>82</v>
      </c>
      <c r="P1" t="s">
        <v>83</v>
      </c>
      <c r="Q1" t="s">
        <v>84</v>
      </c>
      <c r="R1" t="s">
        <v>85</v>
      </c>
      <c r="S1" t="s">
        <v>86</v>
      </c>
      <c r="U1" t="s">
        <v>87</v>
      </c>
      <c r="V1" t="s">
        <v>88</v>
      </c>
      <c r="W1" t="s">
        <v>89</v>
      </c>
      <c r="X1" t="s">
        <v>90</v>
      </c>
      <c r="Z1" t="s">
        <v>23</v>
      </c>
      <c r="AA1" t="s">
        <v>24</v>
      </c>
      <c r="AB1" t="s">
        <v>25</v>
      </c>
      <c r="AC1" t="s">
        <v>26</v>
      </c>
      <c r="AE1" t="s">
        <v>124</v>
      </c>
      <c r="AF1" t="s">
        <v>125</v>
      </c>
      <c r="AG1" t="s">
        <v>126</v>
      </c>
      <c r="AH1" t="s">
        <v>127</v>
      </c>
      <c r="AJ1" t="s">
        <v>132</v>
      </c>
      <c r="AK1" t="s">
        <v>133</v>
      </c>
      <c r="AL1" t="s">
        <v>134</v>
      </c>
      <c r="AM1" t="s">
        <v>135</v>
      </c>
      <c r="AO1" t="s">
        <v>292</v>
      </c>
      <c r="AP1" t="s">
        <v>293</v>
      </c>
      <c r="AQ1" t="s">
        <v>294</v>
      </c>
      <c r="AR1" t="s">
        <v>295</v>
      </c>
      <c r="AT1" t="s">
        <v>296</v>
      </c>
      <c r="AV1" t="s">
        <v>91</v>
      </c>
      <c r="AW1" t="s">
        <v>92</v>
      </c>
      <c r="AX1" t="s">
        <v>93</v>
      </c>
      <c r="AY1" t="s">
        <v>94</v>
      </c>
      <c r="BA1" t="s">
        <v>95</v>
      </c>
      <c r="BB1" t="s">
        <v>96</v>
      </c>
      <c r="BC1" t="s">
        <v>97</v>
      </c>
      <c r="BD1" t="s">
        <v>98</v>
      </c>
      <c r="BF1" t="s">
        <v>27</v>
      </c>
      <c r="BG1" t="s">
        <v>28</v>
      </c>
      <c r="BI1" t="s">
        <v>34</v>
      </c>
      <c r="BJ1" t="s">
        <v>35</v>
      </c>
      <c r="BL1" t="s">
        <v>37</v>
      </c>
      <c r="BM1" t="s">
        <v>38</v>
      </c>
      <c r="BO1" t="s">
        <v>42</v>
      </c>
      <c r="BP1" t="s">
        <v>43</v>
      </c>
      <c r="BR1" t="s">
        <v>314</v>
      </c>
      <c r="BS1" t="s">
        <v>315</v>
      </c>
      <c r="BU1" t="s">
        <v>47</v>
      </c>
      <c r="BV1" t="s">
        <v>48</v>
      </c>
      <c r="BW1" t="s">
        <v>49</v>
      </c>
      <c r="BX1" t="s">
        <v>50</v>
      </c>
      <c r="BY1" t="s">
        <v>51</v>
      </c>
      <c r="BZ1" t="s">
        <v>52</v>
      </c>
      <c r="CA1" t="s">
        <v>53</v>
      </c>
      <c r="CB1" t="s">
        <v>54</v>
      </c>
      <c r="CC1" t="s">
        <v>55</v>
      </c>
      <c r="CD1" t="s">
        <v>56</v>
      </c>
      <c r="CE1" t="s">
        <v>57</v>
      </c>
      <c r="CF1" t="s">
        <v>58</v>
      </c>
      <c r="CG1" t="s">
        <v>59</v>
      </c>
      <c r="CH1" t="s">
        <v>60</v>
      </c>
      <c r="CI1" t="s">
        <v>61</v>
      </c>
      <c r="CJ1" t="s">
        <v>62</v>
      </c>
      <c r="CL1" t="s">
        <v>63</v>
      </c>
      <c r="CM1" t="s">
        <v>64</v>
      </c>
      <c r="CN1" t="s">
        <v>65</v>
      </c>
      <c r="CO1" t="s">
        <v>66</v>
      </c>
      <c r="CP1" t="s">
        <v>67</v>
      </c>
      <c r="CQ1" t="s">
        <v>68</v>
      </c>
      <c r="CR1" t="s">
        <v>69</v>
      </c>
      <c r="CS1" t="s">
        <v>70</v>
      </c>
      <c r="CT1" t="s">
        <v>71</v>
      </c>
      <c r="CU1" t="s">
        <v>72</v>
      </c>
      <c r="CV1" t="s">
        <v>73</v>
      </c>
      <c r="CW1" t="s">
        <v>74</v>
      </c>
      <c r="CX1" t="s">
        <v>75</v>
      </c>
      <c r="CY1" t="s">
        <v>76</v>
      </c>
      <c r="CZ1" t="s">
        <v>77</v>
      </c>
      <c r="DA1" t="s">
        <v>78</v>
      </c>
      <c r="DC1" t="s">
        <v>140</v>
      </c>
      <c r="DD1" t="s">
        <v>141</v>
      </c>
      <c r="DE1" t="s">
        <v>142</v>
      </c>
      <c r="DF1" t="s">
        <v>143</v>
      </c>
      <c r="DG1" t="s">
        <v>144</v>
      </c>
      <c r="DH1" t="s">
        <v>145</v>
      </c>
      <c r="DI1" t="s">
        <v>146</v>
      </c>
      <c r="DJ1" t="s">
        <v>147</v>
      </c>
      <c r="DK1" t="s">
        <v>148</v>
      </c>
      <c r="DL1" t="s">
        <v>149</v>
      </c>
      <c r="DM1" t="s">
        <v>150</v>
      </c>
      <c r="DN1" t="s">
        <v>151</v>
      </c>
      <c r="DP1" t="s">
        <v>152</v>
      </c>
      <c r="DQ1" t="s">
        <v>153</v>
      </c>
      <c r="DR1" t="s">
        <v>154</v>
      </c>
      <c r="DS1" t="s">
        <v>155</v>
      </c>
      <c r="DT1" t="s">
        <v>156</v>
      </c>
      <c r="DU1" t="s">
        <v>157</v>
      </c>
      <c r="DV1" t="s">
        <v>158</v>
      </c>
      <c r="DW1" t="s">
        <v>159</v>
      </c>
      <c r="DX1" t="s">
        <v>160</v>
      </c>
      <c r="DY1" t="s">
        <v>161</v>
      </c>
      <c r="DZ1" t="s">
        <v>162</v>
      </c>
      <c r="EA1" t="s">
        <v>163</v>
      </c>
    </row>
    <row r="2" spans="1:131" x14ac:dyDescent="0.25">
      <c r="A2">
        <v>245.815001</v>
      </c>
      <c r="B2">
        <v>6.8078580000000004</v>
      </c>
      <c r="C2">
        <v>232.96632600000001</v>
      </c>
      <c r="D2">
        <v>7.1447950000000002</v>
      </c>
      <c r="E2">
        <v>245.57423299999999</v>
      </c>
      <c r="F2">
        <v>5.5900509999999999</v>
      </c>
      <c r="G2">
        <v>256.16601800000001</v>
      </c>
      <c r="H2">
        <v>8.8986730000000005</v>
      </c>
      <c r="K2">
        <f>(15/200)</f>
        <v>7.4999999999999997E-2</v>
      </c>
      <c r="L2">
        <f>(13/200)</f>
        <v>6.5000000000000002E-2</v>
      </c>
      <c r="M2">
        <f>(17/200)</f>
        <v>8.5000000000000006E-2</v>
      </c>
      <c r="N2">
        <f>(15/200)</f>
        <v>7.4999999999999997E-2</v>
      </c>
      <c r="P2">
        <f>(16/200)</f>
        <v>0.08</v>
      </c>
      <c r="Q2">
        <f>(16/200)</f>
        <v>0.08</v>
      </c>
      <c r="R2">
        <f>(15/200)</f>
        <v>7.4999999999999997E-2</v>
      </c>
      <c r="S2">
        <f>(17/200)</f>
        <v>8.5000000000000006E-2</v>
      </c>
      <c r="U2">
        <f>0.075+0.08</f>
        <v>0.155</v>
      </c>
      <c r="V2">
        <f>0.065+0.08</f>
        <v>0.14500000000000002</v>
      </c>
      <c r="W2">
        <f>0.085+0.075</f>
        <v>0.16</v>
      </c>
      <c r="X2">
        <f>0.075+0.085</f>
        <v>0.16</v>
      </c>
      <c r="Z2">
        <f>SQRT((ABS($A$3-$A$2)^2+(ABS($B$3-$B$2)^2)))</f>
        <v>21.81051031130816</v>
      </c>
      <c r="AA2">
        <f>SQRT((ABS($C$3-$C$2)^2+(ABS($D$3-$D$2)^2)))</f>
        <v>18.770489382068504</v>
      </c>
      <c r="AB2">
        <f>SQRT((ABS($E$3-$E$2)^2+(ABS($F$3-$F$2)^2)))</f>
        <v>22.869870946521594</v>
      </c>
      <c r="AC2">
        <f>SQRT((ABS($G$3-$G$2)^2+(ABS($H$3-$H$2)^2)))</f>
        <v>22.726146131133746</v>
      </c>
      <c r="AE2">
        <f>(COUNTA(U2:U12)/SUM(U2:U12))</f>
        <v>7.4906367041198489</v>
      </c>
      <c r="AF2">
        <f>(COUNTA(V2:V12)/SUM(V2:V12))</f>
        <v>7.4688796680497918</v>
      </c>
      <c r="AG2">
        <f>(COUNTA(W2:W12)/SUM(W2:W12))</f>
        <v>7.5630252100840343</v>
      </c>
      <c r="AH2">
        <f>(COUNTA(X2:X12)/SUM(X2:X12))</f>
        <v>7.2992700729926998</v>
      </c>
      <c r="AJ2">
        <f>1/0.155</f>
        <v>6.4516129032258069</v>
      </c>
      <c r="AK2">
        <f>1/0.145</f>
        <v>6.8965517241379315</v>
      </c>
      <c r="AL2">
        <f>1/0.16</f>
        <v>6.25</v>
      </c>
      <c r="AM2">
        <f>1/0.16</f>
        <v>6.25</v>
      </c>
      <c r="AO2">
        <f t="shared" ref="AO2:AO11" si="0">$Z2/$U2</f>
        <v>140.71296975037524</v>
      </c>
      <c r="AP2">
        <f t="shared" ref="AP2:AP10" si="1">$AA2/$V2</f>
        <v>129.45165091081725</v>
      </c>
      <c r="AQ2">
        <f t="shared" ref="AQ2:AQ10" si="2">$AB2/$W2</f>
        <v>142.93669341575995</v>
      </c>
      <c r="AR2">
        <f t="shared" ref="AR2:AR11" si="3">$AC2/$X2</f>
        <v>142.03841331958591</v>
      </c>
      <c r="AT2">
        <f>AT4/AT6</f>
        <v>193.20569256498629</v>
      </c>
      <c r="AV2">
        <f>((0.075/0.155)*100)</f>
        <v>48.387096774193544</v>
      </c>
      <c r="AW2">
        <f>((0.065/0.145)*100)</f>
        <v>44.827586206896555</v>
      </c>
      <c r="AX2">
        <f>((0.085/0.16)*100)</f>
        <v>53.125</v>
      </c>
      <c r="AY2">
        <f>((0.075/0.16)*100)</f>
        <v>46.875</v>
      </c>
      <c r="BA2">
        <f>((0.08/0.155)*100)</f>
        <v>51.612903225806448</v>
      </c>
      <c r="BB2">
        <f>((0.08/0.145)*100)</f>
        <v>55.172413793103459</v>
      </c>
      <c r="BC2">
        <f>((0.075/0.16)*100)</f>
        <v>46.875</v>
      </c>
      <c r="BD2">
        <f>((0.085/0.16)*100)</f>
        <v>53.125</v>
      </c>
      <c r="BF2">
        <f>ABS($B$2-$D$2)</f>
        <v>0.33693699999999982</v>
      </c>
      <c r="BG2">
        <f>ABS($F$2-$H$2)</f>
        <v>3.3086220000000006</v>
      </c>
      <c r="BL2">
        <f>SQRT((ABS($A$2-$E$2)^2+(ABS($B$2-$F$2)^2)))</f>
        <v>1.2413795225767994</v>
      </c>
      <c r="BM2">
        <f>SQRT((ABS($C$2-$G$3)^2+(ABS($D$2-$H$3)^2)))</f>
        <v>1.4535665210512345</v>
      </c>
      <c r="BO2">
        <f>SQRT((ABS($A$2-$G$2)^2+(ABS($B$2-$H$2)^2)))</f>
        <v>10.560069142695717</v>
      </c>
      <c r="BP2">
        <f>SQRT((ABS($C$2-$E$3)^2+(ABS($D$2-$F$3)^2)))</f>
        <v>10.359693906924573</v>
      </c>
      <c r="BR2">
        <f>DEGREES(ACOS((12.479502367885^2+22.8698709465216^2-11.0962422387301^2)/(2*12.479502367885*22.8698709465216)))</f>
        <v>13.237498846526277</v>
      </c>
      <c r="BS2">
        <f>DEGREES(ACOS((11.0962422387301^2+19.5526497975447^2-9.30671507857783^2)/(2*11.0962422387301*19.5526497975447)))</f>
        <v>15.161682517464868</v>
      </c>
      <c r="BU2">
        <v>15</v>
      </c>
      <c r="BV2">
        <v>1</v>
      </c>
      <c r="BW2">
        <v>0</v>
      </c>
      <c r="BX2">
        <v>14</v>
      </c>
      <c r="BY2">
        <v>13</v>
      </c>
      <c r="BZ2">
        <v>1</v>
      </c>
      <c r="CA2">
        <v>13</v>
      </c>
      <c r="CB2">
        <v>0</v>
      </c>
      <c r="CC2">
        <v>17</v>
      </c>
      <c r="CD2">
        <v>3</v>
      </c>
      <c r="CE2">
        <v>13</v>
      </c>
      <c r="CF2">
        <v>3</v>
      </c>
      <c r="CG2">
        <v>15</v>
      </c>
      <c r="CH2">
        <v>14</v>
      </c>
      <c r="CI2">
        <v>0</v>
      </c>
      <c r="CJ2">
        <v>1</v>
      </c>
      <c r="CL2">
        <v>16</v>
      </c>
      <c r="CM2">
        <v>0</v>
      </c>
      <c r="CN2">
        <v>0</v>
      </c>
      <c r="CO2">
        <v>16</v>
      </c>
      <c r="CP2">
        <v>16</v>
      </c>
      <c r="CQ2">
        <v>2</v>
      </c>
      <c r="CR2">
        <v>14</v>
      </c>
      <c r="CS2">
        <v>1</v>
      </c>
      <c r="CT2">
        <v>15</v>
      </c>
      <c r="CU2">
        <v>0</v>
      </c>
      <c r="CV2">
        <v>14</v>
      </c>
      <c r="CW2">
        <v>1</v>
      </c>
      <c r="CX2">
        <v>17</v>
      </c>
      <c r="CY2">
        <v>16</v>
      </c>
      <c r="CZ2">
        <v>0</v>
      </c>
      <c r="DA2">
        <v>1</v>
      </c>
      <c r="DC2">
        <f>((1/15)*100)</f>
        <v>6.666666666666667</v>
      </c>
      <c r="DD2">
        <f>((0/15)*100)</f>
        <v>0</v>
      </c>
      <c r="DE2">
        <f>((14/15)*100)</f>
        <v>93.333333333333329</v>
      </c>
      <c r="DF2">
        <f>((1/13)*100)</f>
        <v>7.6923076923076925</v>
      </c>
      <c r="DG2">
        <f>((13/13)*100)</f>
        <v>100</v>
      </c>
      <c r="DH2">
        <f>((0/13)*100)</f>
        <v>0</v>
      </c>
      <c r="DI2">
        <f>((3/17)*100)</f>
        <v>17.647058823529413</v>
      </c>
      <c r="DJ2">
        <f>((13/17)*100)</f>
        <v>76.470588235294116</v>
      </c>
      <c r="DK2">
        <f>((3/17)*100)</f>
        <v>17.647058823529413</v>
      </c>
      <c r="DL2">
        <f>((14/15)*100)</f>
        <v>93.333333333333329</v>
      </c>
      <c r="DM2">
        <f>((0/15)*100)</f>
        <v>0</v>
      </c>
      <c r="DN2">
        <f>((1/15)*100)</f>
        <v>6.666666666666667</v>
      </c>
      <c r="DP2">
        <f>((0/16)*100)</f>
        <v>0</v>
      </c>
      <c r="DQ2">
        <f>((0/16)*100)</f>
        <v>0</v>
      </c>
      <c r="DR2">
        <f>((16/16)*100)</f>
        <v>100</v>
      </c>
      <c r="DS2">
        <f>((2/16)*100)</f>
        <v>12.5</v>
      </c>
      <c r="DT2">
        <f>((14/16)*100)</f>
        <v>87.5</v>
      </c>
      <c r="DU2">
        <f>((1/16)*100)</f>
        <v>6.25</v>
      </c>
      <c r="DV2">
        <f>((0/15)*100)</f>
        <v>0</v>
      </c>
      <c r="DW2">
        <f>((14/15)*100)</f>
        <v>93.333333333333329</v>
      </c>
      <c r="DX2">
        <f>((1/15)*100)</f>
        <v>6.666666666666667</v>
      </c>
      <c r="DY2">
        <f>((16/17)*100)</f>
        <v>94.117647058823522</v>
      </c>
      <c r="DZ2">
        <f>((0/17)*100)</f>
        <v>0</v>
      </c>
      <c r="EA2">
        <f>((1/17)*100)</f>
        <v>5.8823529411764701</v>
      </c>
    </row>
    <row r="3" spans="1:131" x14ac:dyDescent="0.25">
      <c r="A3">
        <v>224.011785</v>
      </c>
      <c r="B3">
        <v>6.2438260000000003</v>
      </c>
      <c r="C3">
        <v>214.247041</v>
      </c>
      <c r="D3">
        <v>8.5303059999999995</v>
      </c>
      <c r="E3">
        <v>222.704745</v>
      </c>
      <c r="F3">
        <v>5.7223980000000001</v>
      </c>
      <c r="G3">
        <v>233.443061</v>
      </c>
      <c r="H3">
        <v>8.5179589999999994</v>
      </c>
      <c r="K3">
        <f>(14/200)</f>
        <v>7.0000000000000007E-2</v>
      </c>
      <c r="L3">
        <f>(16/200)</f>
        <v>0.08</v>
      </c>
      <c r="M3">
        <f>(15/200)</f>
        <v>7.4999999999999997E-2</v>
      </c>
      <c r="N3">
        <f>(17/200)</f>
        <v>8.5000000000000006E-2</v>
      </c>
      <c r="P3">
        <f>(14/200)</f>
        <v>7.0000000000000007E-2</v>
      </c>
      <c r="Q3">
        <f>(15/200)</f>
        <v>7.4999999999999997E-2</v>
      </c>
      <c r="R3">
        <f>(13/200)</f>
        <v>6.5000000000000002E-2</v>
      </c>
      <c r="S3">
        <f>(14/200)</f>
        <v>7.0000000000000007E-2</v>
      </c>
      <c r="U3">
        <f>0.07+0.07</f>
        <v>0.14000000000000001</v>
      </c>
      <c r="V3">
        <f>0.08+0.075</f>
        <v>0.155</v>
      </c>
      <c r="W3">
        <f>0.075+0.065</f>
        <v>0.14000000000000001</v>
      </c>
      <c r="X3">
        <f>0.085+0.07</f>
        <v>0.15500000000000003</v>
      </c>
      <c r="Z3">
        <f>SQRT((ABS($A$4-$A$3)^2+(ABS($B$4-$B$3)^2)))</f>
        <v>18.783959068439035</v>
      </c>
      <c r="AA3">
        <f>SQRT((ABS($C$4-$C$3)^2+(ABS($D$4-$D$3)^2)))</f>
        <v>21.685957772249708</v>
      </c>
      <c r="AB3">
        <f>SQRT((ABS($E$4-$E$3)^2+(ABS($F$4-$F$3)^2)))</f>
        <v>18.876437540695669</v>
      </c>
      <c r="AC3">
        <f>SQRT((ABS($G$4-$G$3)^2+(ABS($H$4-$H$3)^2)))</f>
        <v>19.552649797544699</v>
      </c>
      <c r="AJ3">
        <f>1/0.14</f>
        <v>7.1428571428571423</v>
      </c>
      <c r="AK3">
        <f>1/0.155</f>
        <v>6.4516129032258069</v>
      </c>
      <c r="AL3">
        <f>1/0.14</f>
        <v>7.1428571428571423</v>
      </c>
      <c r="AM3">
        <f>1/0.155</f>
        <v>6.4516129032258069</v>
      </c>
      <c r="AO3">
        <f t="shared" si="0"/>
        <v>134.17113620313594</v>
      </c>
      <c r="AP3">
        <f t="shared" si="1"/>
        <v>139.90940498225618</v>
      </c>
      <c r="AQ3">
        <f t="shared" si="2"/>
        <v>134.83169671925475</v>
      </c>
      <c r="AR3">
        <f t="shared" si="3"/>
        <v>126.14612772609482</v>
      </c>
      <c r="AT3" t="s">
        <v>297</v>
      </c>
      <c r="AV3">
        <f>((0.07/0.14)*100)</f>
        <v>50</v>
      </c>
      <c r="AW3">
        <f>((0.08/0.155)*100)</f>
        <v>51.612903225806448</v>
      </c>
      <c r="AX3">
        <f>((0.075/0.14)*100)</f>
        <v>53.571428571428569</v>
      </c>
      <c r="AY3">
        <f>((0.085/0.155)*100)</f>
        <v>54.838709677419359</v>
      </c>
      <c r="BA3">
        <f>((0.07/0.14)*100)</f>
        <v>50</v>
      </c>
      <c r="BB3">
        <f>((0.075/0.155)*100)</f>
        <v>48.387096774193544</v>
      </c>
      <c r="BC3">
        <f>((0.065/0.14)*100)</f>
        <v>46.428571428571423</v>
      </c>
      <c r="BD3">
        <f>((0.07/0.155)*100)</f>
        <v>45.161290322580648</v>
      </c>
      <c r="BF3">
        <f>ABS($B$3-$D$3)</f>
        <v>2.2864799999999992</v>
      </c>
      <c r="BG3">
        <f>ABS($F$3-$H$3)</f>
        <v>2.7955609999999993</v>
      </c>
      <c r="BL3">
        <f>SQRT((ABS($A$3-$E$3)^2+(ABS($B$3-$F$3)^2)))</f>
        <v>1.4072102617533748</v>
      </c>
      <c r="BM3">
        <f>SQRT((ABS($C$3-$G$4)^2+(ABS($D$3-$H$4)^2)))</f>
        <v>0.39952126476070493</v>
      </c>
      <c r="BO3">
        <f>SQRT((ABS($A$3-$G$3)^2+(ABS($B$3-$H$3)^2)))</f>
        <v>9.7015796595124097</v>
      </c>
      <c r="BP3">
        <f>SQRT((ABS($C$3-$E$3)^2+(ABS($D$3-$F$3)^2)))</f>
        <v>8.9116274769584098</v>
      </c>
      <c r="BR3">
        <f>DEGREES(ACOS((9.30671507857783^2+18.8764375406957^2-10.2909589321826^2)/(2*9.30671507857783*18.8764375406957)))</f>
        <v>16.416740536845168</v>
      </c>
      <c r="BS3">
        <f>DEGREES(ACOS((10.2909589321826^2+22.1046264701445^2-12.4201569352607^2)/(2*10.2909589321826*22.1046264701445)))</f>
        <v>14.603328885305308</v>
      </c>
      <c r="BU3">
        <v>14</v>
      </c>
      <c r="BV3">
        <v>1</v>
      </c>
      <c r="BW3">
        <v>3</v>
      </c>
      <c r="BX3">
        <v>13</v>
      </c>
      <c r="BY3">
        <v>16</v>
      </c>
      <c r="BZ3">
        <v>3</v>
      </c>
      <c r="CA3">
        <v>15</v>
      </c>
      <c r="CB3">
        <v>2</v>
      </c>
      <c r="CC3">
        <v>15</v>
      </c>
      <c r="CD3">
        <v>2</v>
      </c>
      <c r="CE3">
        <v>15</v>
      </c>
      <c r="CF3">
        <v>2</v>
      </c>
      <c r="CG3">
        <v>17</v>
      </c>
      <c r="CH3">
        <v>13</v>
      </c>
      <c r="CI3">
        <v>2</v>
      </c>
      <c r="CJ3">
        <v>4</v>
      </c>
      <c r="CL3">
        <v>14</v>
      </c>
      <c r="CM3">
        <v>2</v>
      </c>
      <c r="CN3">
        <v>0</v>
      </c>
      <c r="CO3">
        <v>13</v>
      </c>
      <c r="CP3">
        <v>15</v>
      </c>
      <c r="CQ3">
        <v>2</v>
      </c>
      <c r="CR3">
        <v>13</v>
      </c>
      <c r="CS3">
        <v>0</v>
      </c>
      <c r="CT3">
        <v>13</v>
      </c>
      <c r="CU3">
        <v>2</v>
      </c>
      <c r="CV3">
        <v>13</v>
      </c>
      <c r="CW3">
        <v>0</v>
      </c>
      <c r="CX3">
        <v>14</v>
      </c>
      <c r="CY3">
        <v>13</v>
      </c>
      <c r="CZ3">
        <v>1</v>
      </c>
      <c r="DA3">
        <v>0</v>
      </c>
      <c r="DC3">
        <f>((1/14)*100)</f>
        <v>7.1428571428571423</v>
      </c>
      <c r="DD3">
        <f>((3/14)*100)</f>
        <v>21.428571428571427</v>
      </c>
      <c r="DE3">
        <f>((13/14)*100)</f>
        <v>92.857142857142861</v>
      </c>
      <c r="DF3">
        <f>((3/16)*100)</f>
        <v>18.75</v>
      </c>
      <c r="DG3">
        <f>((15/16)*100)</f>
        <v>93.75</v>
      </c>
      <c r="DH3">
        <f>((2/16)*100)</f>
        <v>12.5</v>
      </c>
      <c r="DI3">
        <f>((2/15)*100)</f>
        <v>13.333333333333334</v>
      </c>
      <c r="DJ3">
        <f>((15/15)*100)</f>
        <v>100</v>
      </c>
      <c r="DK3">
        <f>((2/15)*100)</f>
        <v>13.333333333333334</v>
      </c>
      <c r="DL3">
        <f>((13/17)*100)</f>
        <v>76.470588235294116</v>
      </c>
      <c r="DM3">
        <f>((2/17)*100)</f>
        <v>11.76470588235294</v>
      </c>
      <c r="DN3">
        <f>((4/17)*100)</f>
        <v>23.52941176470588</v>
      </c>
      <c r="DP3">
        <f>((2/14)*100)</f>
        <v>14.285714285714285</v>
      </c>
      <c r="DQ3">
        <f>((0/14)*100)</f>
        <v>0</v>
      </c>
      <c r="DR3">
        <f>((13/14)*100)</f>
        <v>92.857142857142861</v>
      </c>
      <c r="DS3">
        <f>((2/15)*100)</f>
        <v>13.333333333333334</v>
      </c>
      <c r="DT3">
        <f>((13/15)*100)</f>
        <v>86.666666666666671</v>
      </c>
      <c r="DU3">
        <f>((0/15)*100)</f>
        <v>0</v>
      </c>
      <c r="DV3">
        <f>((2/13)*100)</f>
        <v>15.384615384615385</v>
      </c>
      <c r="DW3">
        <f>((13/13)*100)</f>
        <v>100</v>
      </c>
      <c r="DX3">
        <f>((0/13)*100)</f>
        <v>0</v>
      </c>
      <c r="DY3">
        <f>((13/14)*100)</f>
        <v>92.857142857142861</v>
      </c>
      <c r="DZ3">
        <f>((1/14)*100)</f>
        <v>7.1428571428571423</v>
      </c>
      <c r="EA3">
        <f>((0/14)*100)</f>
        <v>0</v>
      </c>
    </row>
    <row r="4" spans="1:131" x14ac:dyDescent="0.25">
      <c r="A4">
        <v>205.254817</v>
      </c>
      <c r="B4">
        <v>7.2504390000000001</v>
      </c>
      <c r="C4">
        <v>192.56108699999999</v>
      </c>
      <c r="D4">
        <v>8.5175149999999995</v>
      </c>
      <c r="E4">
        <v>203.84381400000001</v>
      </c>
      <c r="F4">
        <v>6.4873659999999997</v>
      </c>
      <c r="G4">
        <v>213.89137700000001</v>
      </c>
      <c r="H4">
        <v>8.7122960000000003</v>
      </c>
      <c r="K4">
        <f>(17/200)</f>
        <v>8.5000000000000006E-2</v>
      </c>
      <c r="L4">
        <f>(15/200)</f>
        <v>7.4999999999999997E-2</v>
      </c>
      <c r="M4">
        <f>(14/200)</f>
        <v>7.0000000000000007E-2</v>
      </c>
      <c r="N4">
        <f>(16/200)</f>
        <v>0.08</v>
      </c>
      <c r="P4">
        <f>(15/200)</f>
        <v>7.4999999999999997E-2</v>
      </c>
      <c r="Q4">
        <f>(15/200)</f>
        <v>7.4999999999999997E-2</v>
      </c>
      <c r="R4">
        <f>(15/200)</f>
        <v>7.4999999999999997E-2</v>
      </c>
      <c r="S4">
        <f>(14/200)</f>
        <v>7.0000000000000007E-2</v>
      </c>
      <c r="U4">
        <f>0.085+0.075</f>
        <v>0.16</v>
      </c>
      <c r="V4">
        <f>0.075+0.075</f>
        <v>0.15</v>
      </c>
      <c r="W4">
        <f>0.07+0.075</f>
        <v>0.14500000000000002</v>
      </c>
      <c r="X4">
        <f>0.08+0.07</f>
        <v>0.15000000000000002</v>
      </c>
      <c r="Z4">
        <f>SQRT((ABS($A$5-$A$4)^2+(ABS($B$5-$B$4)^2)))</f>
        <v>21.778504085279007</v>
      </c>
      <c r="AA4">
        <f>SQRT((ABS($C$5-$C$4)^2+(ABS($D$5-$D$4)^2)))</f>
        <v>22.898393623691664</v>
      </c>
      <c r="AB4">
        <f>SQRT((ABS($E$5-$E$4)^2+(ABS($F$5-$F$4)^2)))</f>
        <v>21.598299353508661</v>
      </c>
      <c r="AC4">
        <f>SQRT((ABS($G$5-$G$4)^2+(ABS($H$5-$H$4)^2)))</f>
        <v>22.104626470144488</v>
      </c>
      <c r="AJ4">
        <f>1/0.16</f>
        <v>6.25</v>
      </c>
      <c r="AK4">
        <f>1/0.15</f>
        <v>6.666666666666667</v>
      </c>
      <c r="AL4">
        <f>1/0.145</f>
        <v>6.8965517241379315</v>
      </c>
      <c r="AM4">
        <f>1/0.15</f>
        <v>6.666666666666667</v>
      </c>
      <c r="AO4">
        <f t="shared" si="0"/>
        <v>136.11565053299378</v>
      </c>
      <c r="AP4">
        <f t="shared" si="1"/>
        <v>152.65595749127777</v>
      </c>
      <c r="AQ4">
        <f t="shared" si="2"/>
        <v>148.95378864488731</v>
      </c>
      <c r="AR4">
        <f t="shared" si="3"/>
        <v>147.3641764676299</v>
      </c>
      <c r="AT4">
        <f>SUM(Z:AC)</f>
        <v>6719.6939874102209</v>
      </c>
      <c r="AV4">
        <f>((0.085/0.16)*100)</f>
        <v>53.125</v>
      </c>
      <c r="AW4">
        <f>((0.075/0.15)*100)</f>
        <v>50</v>
      </c>
      <c r="AX4">
        <f>((0.07/0.145)*100)</f>
        <v>48.275862068965523</v>
      </c>
      <c r="AY4">
        <f>((0.08/0.15)*100)</f>
        <v>53.333333333333336</v>
      </c>
      <c r="BA4">
        <f>((0.075/0.16)*100)</f>
        <v>46.875</v>
      </c>
      <c r="BB4">
        <f>((0.075/0.15)*100)</f>
        <v>50</v>
      </c>
      <c r="BC4">
        <f>((0.075/0.145)*100)</f>
        <v>51.724137931034484</v>
      </c>
      <c r="BD4">
        <f>((0.07/0.15)*100)</f>
        <v>46.666666666666671</v>
      </c>
      <c r="BF4">
        <f>ABS($B$4-$D$4)</f>
        <v>1.2670759999999994</v>
      </c>
      <c r="BG4">
        <f>ABS($F$4-$H$4)</f>
        <v>2.2249300000000005</v>
      </c>
      <c r="BL4">
        <f>SQRT((ABS($A$4-$E$4)^2+(ABS($B$4-$F$4)^2)))</f>
        <v>1.604122772526462</v>
      </c>
      <c r="BM4">
        <f>SQRT((ABS($C$4-$G$5)^2+(ABS($D$4-$H$5)^2)))</f>
        <v>1.2646893155415633</v>
      </c>
      <c r="BO4">
        <f>SQRT((ABS($A$4-$G$4)^2+(ABS($B$4-$H$4)^2)))</f>
        <v>8.7594060598906509</v>
      </c>
      <c r="BP4">
        <f>SQRT((ABS($C$4-$E$5)^2+(ABS($D$4-$F$5)^2)))</f>
        <v>10.533610456179039</v>
      </c>
      <c r="BR4">
        <f>DEGREES(ACOS((12.4201569352607^2+21.5982993535087^2-10.0602195252965^2)/(2*12.4201569352607*21.5982993535087)))</f>
        <v>14.449008774873818</v>
      </c>
      <c r="BS4">
        <f>DEGREES(ACOS((10.0602195252965^2+23.3206242074457^2-14.2428966602366^2)/(2*10.0602195252965*23.3206242074457)))</f>
        <v>19.539448366245335</v>
      </c>
      <c r="BU4">
        <v>17</v>
      </c>
      <c r="BV4">
        <v>3</v>
      </c>
      <c r="BW4">
        <v>2</v>
      </c>
      <c r="BX4">
        <v>14</v>
      </c>
      <c r="BY4">
        <v>15</v>
      </c>
      <c r="BZ4">
        <v>5</v>
      </c>
      <c r="CA4">
        <v>13</v>
      </c>
      <c r="CB4">
        <v>2</v>
      </c>
      <c r="CC4">
        <v>14</v>
      </c>
      <c r="CD4">
        <v>3</v>
      </c>
      <c r="CE4">
        <v>13</v>
      </c>
      <c r="CF4">
        <v>2</v>
      </c>
      <c r="CG4">
        <v>16</v>
      </c>
      <c r="CH4">
        <v>14</v>
      </c>
      <c r="CI4">
        <v>1</v>
      </c>
      <c r="CJ4">
        <v>2</v>
      </c>
      <c r="CL4">
        <v>15</v>
      </c>
      <c r="CM4">
        <v>2</v>
      </c>
      <c r="CN4">
        <v>2</v>
      </c>
      <c r="CO4">
        <v>11</v>
      </c>
      <c r="CP4">
        <v>15</v>
      </c>
      <c r="CQ4">
        <v>1</v>
      </c>
      <c r="CR4">
        <v>14</v>
      </c>
      <c r="CS4">
        <v>0</v>
      </c>
      <c r="CT4">
        <v>15</v>
      </c>
      <c r="CU4">
        <v>0</v>
      </c>
      <c r="CV4">
        <v>14</v>
      </c>
      <c r="CW4">
        <v>1</v>
      </c>
      <c r="CX4">
        <v>14</v>
      </c>
      <c r="CY4">
        <v>11</v>
      </c>
      <c r="CZ4">
        <v>0</v>
      </c>
      <c r="DA4">
        <v>1</v>
      </c>
      <c r="DC4">
        <f>((3/17)*100)</f>
        <v>17.647058823529413</v>
      </c>
      <c r="DD4">
        <f>((2/17)*100)</f>
        <v>11.76470588235294</v>
      </c>
      <c r="DE4">
        <f>((14/17)*100)</f>
        <v>82.35294117647058</v>
      </c>
      <c r="DF4">
        <f>((5/15)*100)</f>
        <v>33.333333333333329</v>
      </c>
      <c r="DG4">
        <f>((13/15)*100)</f>
        <v>86.666666666666671</v>
      </c>
      <c r="DH4">
        <f>((2/15)*100)</f>
        <v>13.333333333333334</v>
      </c>
      <c r="DI4">
        <f>((3/14)*100)</f>
        <v>21.428571428571427</v>
      </c>
      <c r="DJ4">
        <f>((13/14)*100)</f>
        <v>92.857142857142861</v>
      </c>
      <c r="DK4">
        <f>((2/14)*100)</f>
        <v>14.285714285714285</v>
      </c>
      <c r="DL4">
        <f>((14/16)*100)</f>
        <v>87.5</v>
      </c>
      <c r="DM4">
        <f>((1/16)*100)</f>
        <v>6.25</v>
      </c>
      <c r="DN4">
        <f>((2/16)*100)</f>
        <v>12.5</v>
      </c>
      <c r="DP4">
        <f>((2/15)*100)</f>
        <v>13.333333333333334</v>
      </c>
      <c r="DQ4">
        <f>((2/15)*100)</f>
        <v>13.333333333333334</v>
      </c>
      <c r="DR4">
        <f>((11/15)*100)</f>
        <v>73.333333333333329</v>
      </c>
      <c r="DS4">
        <f>((1/15)*100)</f>
        <v>6.666666666666667</v>
      </c>
      <c r="DT4">
        <f>((14/15)*100)</f>
        <v>93.333333333333329</v>
      </c>
      <c r="DU4">
        <f>((0/15)*100)</f>
        <v>0</v>
      </c>
      <c r="DV4">
        <f>((0/15)*100)</f>
        <v>0</v>
      </c>
      <c r="DW4">
        <f>((14/15)*100)</f>
        <v>93.333333333333329</v>
      </c>
      <c r="DX4">
        <f>((1/15)*100)</f>
        <v>6.666666666666667</v>
      </c>
      <c r="DY4">
        <f>((11/14)*100)</f>
        <v>78.571428571428569</v>
      </c>
      <c r="DZ4">
        <f>((0/14)*100)</f>
        <v>0</v>
      </c>
      <c r="EA4">
        <f>((1/14)*100)</f>
        <v>7.1428571428571423</v>
      </c>
    </row>
    <row r="5" spans="1:131" x14ac:dyDescent="0.25">
      <c r="A5">
        <v>183.48370199999999</v>
      </c>
      <c r="B5">
        <v>6.6831719999999999</v>
      </c>
      <c r="C5">
        <v>169.67110700000001</v>
      </c>
      <c r="D5">
        <v>9.1381969999999999</v>
      </c>
      <c r="E5">
        <v>182.24576100000002</v>
      </c>
      <c r="F5">
        <v>6.3842080000000001</v>
      </c>
      <c r="G5">
        <v>191.801841</v>
      </c>
      <c r="H5">
        <v>9.5289420000000007</v>
      </c>
      <c r="K5">
        <f>(15/200)</f>
        <v>7.4999999999999997E-2</v>
      </c>
      <c r="L5">
        <f>(13/200)</f>
        <v>6.5000000000000002E-2</v>
      </c>
      <c r="M5">
        <f>(15/200)</f>
        <v>7.4999999999999997E-2</v>
      </c>
      <c r="N5">
        <f>(15/200)</f>
        <v>7.4999999999999997E-2</v>
      </c>
      <c r="P5">
        <f>(11/200)</f>
        <v>5.5E-2</v>
      </c>
      <c r="Q5">
        <f>(12/200)</f>
        <v>0.06</v>
      </c>
      <c r="R5">
        <f>(10/200)</f>
        <v>0.05</v>
      </c>
      <c r="S5">
        <f>(13/200)</f>
        <v>6.5000000000000002E-2</v>
      </c>
      <c r="U5">
        <f>0.075+0.055</f>
        <v>0.13</v>
      </c>
      <c r="V5">
        <f>0.065+0.06</f>
        <v>0.125</v>
      </c>
      <c r="W5">
        <f>0.075+0.05</f>
        <v>0.125</v>
      </c>
      <c r="X5">
        <f>0.075+0.065</f>
        <v>0.14000000000000001</v>
      </c>
      <c r="Z5">
        <f>SQRT((ABS($A$6-$A$5)^2+(ABS($B$6-$B$5)^2)))</f>
        <v>21.412241586858695</v>
      </c>
      <c r="AA5">
        <f>SQRT((ABS($C$6-$C$5)^2+(ABS($D$6-$D$5)^2)))</f>
        <v>18.182571068525657</v>
      </c>
      <c r="AB5">
        <f>SQRT((ABS($E$6-$E$5)^2+(ABS($F$6-$F$5)^2)))</f>
        <v>20.753312144781937</v>
      </c>
      <c r="AC5">
        <f>SQRT((ABS($G$6-$G$5)^2+(ABS($H$6-$H$5)^2)))</f>
        <v>23.320624207445746</v>
      </c>
      <c r="AJ5">
        <f>1/0.13</f>
        <v>7.6923076923076916</v>
      </c>
      <c r="AK5">
        <f>1/0.125</f>
        <v>8</v>
      </c>
      <c r="AL5">
        <f>1/0.125</f>
        <v>8</v>
      </c>
      <c r="AM5">
        <f>1/0.14</f>
        <v>7.1428571428571423</v>
      </c>
      <c r="AO5">
        <f t="shared" si="0"/>
        <v>164.70955066814381</v>
      </c>
      <c r="AP5">
        <f t="shared" si="1"/>
        <v>145.46056854820526</v>
      </c>
      <c r="AQ5">
        <f t="shared" si="2"/>
        <v>166.02649715825549</v>
      </c>
      <c r="AR5">
        <f t="shared" si="3"/>
        <v>166.57588719604104</v>
      </c>
      <c r="AT5" t="s">
        <v>298</v>
      </c>
      <c r="AV5">
        <f>((0.075/0.13)*100)</f>
        <v>57.692307692307686</v>
      </c>
      <c r="AW5">
        <f>((0.065/0.125)*100)</f>
        <v>52</v>
      </c>
      <c r="AX5">
        <f>((0.075/0.125)*100)</f>
        <v>60</v>
      </c>
      <c r="AY5">
        <f>((0.075/0.14)*100)</f>
        <v>53.571428571428569</v>
      </c>
      <c r="BA5">
        <f>((0.055/0.13)*100)</f>
        <v>42.307692307692307</v>
      </c>
      <c r="BB5">
        <f>((0.06/0.125)*100)</f>
        <v>48</v>
      </c>
      <c r="BC5">
        <f>((0.05/0.125)*100)</f>
        <v>40</v>
      </c>
      <c r="BD5">
        <f>((0.065/0.14)*100)</f>
        <v>46.428571428571423</v>
      </c>
      <c r="BF5">
        <f>ABS($B$5-$D$5)</f>
        <v>2.455025</v>
      </c>
      <c r="BG5">
        <f>ABS($F$5-$H$5)</f>
        <v>3.1447340000000006</v>
      </c>
      <c r="BL5">
        <f>SQRT((ABS($A$5-$E$5)^2+(ABS($B$5-$F$5)^2)))</f>
        <v>1.2735295021227209</v>
      </c>
      <c r="BM5">
        <f>SQRT((ABS($C$5-$G$6)^2+(ABS($D$5-$H$6)^2)))</f>
        <v>1.5050605731734032</v>
      </c>
      <c r="BO5">
        <f>SQRT((ABS($A$5-$G$5)^2+(ABS($B$5-$H$5)^2)))</f>
        <v>8.7914642305034167</v>
      </c>
      <c r="BP5">
        <f>SQRT((ABS($C$5-$E$6)^2+(ABS($D$5-$F$6)^2)))</f>
        <v>8.5796425414028779</v>
      </c>
      <c r="BR5">
        <f>DEGREES(ACOS((14.2428966602366^2+20.7533121447819^2-7.83188839586323^2)/(2*14.2428966602366*20.7533121447819)))</f>
        <v>14.547404650953784</v>
      </c>
      <c r="BS5">
        <f>DEGREES(ACOS((7.83188839586323^2+18.1510609506349^2-11.4981572771197^2)/(2*7.83188839586323*18.1510609506349)))</f>
        <v>24.559710316547552</v>
      </c>
      <c r="BU5">
        <v>15</v>
      </c>
      <c r="BV5">
        <v>5</v>
      </c>
      <c r="BW5">
        <v>5</v>
      </c>
      <c r="BX5">
        <v>11</v>
      </c>
      <c r="BY5">
        <v>13</v>
      </c>
      <c r="BZ5">
        <v>3</v>
      </c>
      <c r="CA5">
        <v>11</v>
      </c>
      <c r="CB5">
        <v>2</v>
      </c>
      <c r="CC5">
        <v>15</v>
      </c>
      <c r="CD5">
        <v>3</v>
      </c>
      <c r="CE5">
        <v>11</v>
      </c>
      <c r="CF5">
        <v>6</v>
      </c>
      <c r="CG5">
        <v>15</v>
      </c>
      <c r="CH5">
        <v>11</v>
      </c>
      <c r="CI5">
        <v>3</v>
      </c>
      <c r="CJ5">
        <v>6</v>
      </c>
      <c r="CL5">
        <v>11</v>
      </c>
      <c r="CM5">
        <v>1</v>
      </c>
      <c r="CN5">
        <v>0</v>
      </c>
      <c r="CO5">
        <v>9</v>
      </c>
      <c r="CP5">
        <v>12</v>
      </c>
      <c r="CQ5">
        <v>2</v>
      </c>
      <c r="CR5">
        <v>8</v>
      </c>
      <c r="CS5">
        <v>0</v>
      </c>
      <c r="CT5">
        <v>10</v>
      </c>
      <c r="CU5">
        <v>0</v>
      </c>
      <c r="CV5">
        <v>8</v>
      </c>
      <c r="CW5">
        <v>1</v>
      </c>
      <c r="CX5">
        <v>13</v>
      </c>
      <c r="CY5">
        <v>9</v>
      </c>
      <c r="CZ5">
        <v>0</v>
      </c>
      <c r="DA5">
        <v>1</v>
      </c>
      <c r="DC5">
        <f>((5/15)*100)</f>
        <v>33.333333333333329</v>
      </c>
      <c r="DD5">
        <f>((5/15)*100)</f>
        <v>33.333333333333329</v>
      </c>
      <c r="DE5">
        <f>((11/15)*100)</f>
        <v>73.333333333333329</v>
      </c>
      <c r="DF5">
        <f>((3/13)*100)</f>
        <v>23.076923076923077</v>
      </c>
      <c r="DG5">
        <f>((11/13)*100)</f>
        <v>84.615384615384613</v>
      </c>
      <c r="DH5">
        <f>((2/13)*100)</f>
        <v>15.384615384615385</v>
      </c>
      <c r="DI5">
        <f>((3/15)*100)</f>
        <v>20</v>
      </c>
      <c r="DJ5">
        <f>((11/15)*100)</f>
        <v>73.333333333333329</v>
      </c>
      <c r="DK5">
        <f>((6/15)*100)</f>
        <v>40</v>
      </c>
      <c r="DL5">
        <f>((11/15)*100)</f>
        <v>73.333333333333329</v>
      </c>
      <c r="DM5">
        <f>((3/15)*100)</f>
        <v>20</v>
      </c>
      <c r="DN5">
        <f>((6/15)*100)</f>
        <v>40</v>
      </c>
      <c r="DP5">
        <f>((1/11)*100)</f>
        <v>9.0909090909090917</v>
      </c>
      <c r="DQ5">
        <f>((0/11)*100)</f>
        <v>0</v>
      </c>
      <c r="DR5">
        <f>((9/11)*100)</f>
        <v>81.818181818181827</v>
      </c>
      <c r="DS5">
        <f>((2/12)*100)</f>
        <v>16.666666666666664</v>
      </c>
      <c r="DT5">
        <f>((8/12)*100)</f>
        <v>66.666666666666657</v>
      </c>
      <c r="DU5">
        <f>((0/12)*100)</f>
        <v>0</v>
      </c>
      <c r="DV5">
        <f>((0/10)*100)</f>
        <v>0</v>
      </c>
      <c r="DW5">
        <f>((8/10)*100)</f>
        <v>80</v>
      </c>
      <c r="DX5">
        <f>((1/10)*100)</f>
        <v>10</v>
      </c>
      <c r="DY5">
        <f>((9/13)*100)</f>
        <v>69.230769230769226</v>
      </c>
      <c r="DZ5">
        <f>((0/13)*100)</f>
        <v>0</v>
      </c>
      <c r="EA5">
        <f>((1/13)*100)</f>
        <v>7.6923076923076925</v>
      </c>
    </row>
    <row r="6" spans="1:131" x14ac:dyDescent="0.25">
      <c r="A6">
        <v>162.08201300000002</v>
      </c>
      <c r="B6">
        <v>7.3553309999999996</v>
      </c>
      <c r="C6">
        <v>151.498942</v>
      </c>
      <c r="D6">
        <v>8.5231279999999998</v>
      </c>
      <c r="E6">
        <v>161.493064</v>
      </c>
      <c r="F6">
        <v>6.5439959999999999</v>
      </c>
      <c r="G6">
        <v>168.48744299999998</v>
      </c>
      <c r="H6">
        <v>10.067792000000001</v>
      </c>
      <c r="K6">
        <f>(13/200)</f>
        <v>6.5000000000000002E-2</v>
      </c>
      <c r="L6">
        <f>(13/200)</f>
        <v>6.5000000000000002E-2</v>
      </c>
      <c r="M6">
        <f>(13/200)</f>
        <v>6.5000000000000002E-2</v>
      </c>
      <c r="N6">
        <f>(15/200)</f>
        <v>7.4999999999999997E-2</v>
      </c>
      <c r="P6">
        <f>(12/200)</f>
        <v>0.06</v>
      </c>
      <c r="Q6">
        <f>(14/200)</f>
        <v>7.0000000000000007E-2</v>
      </c>
      <c r="R6">
        <f>(11/200)</f>
        <v>5.5E-2</v>
      </c>
      <c r="S6">
        <f>(12/200)</f>
        <v>0.06</v>
      </c>
      <c r="U6">
        <f>0.065+0.06</f>
        <v>0.125</v>
      </c>
      <c r="V6">
        <f>0.065+0.07</f>
        <v>0.13500000000000001</v>
      </c>
      <c r="W6">
        <f>0.065+0.055</f>
        <v>0.12</v>
      </c>
      <c r="X6">
        <f>0.075+0.06</f>
        <v>0.13500000000000001</v>
      </c>
      <c r="Z6">
        <f>SQRT((ABS($A$7-$A$6)^2+(ABS($B$7-$B$6)^2)))</f>
        <v>28.482490087805072</v>
      </c>
      <c r="AA6">
        <f>SQRT((ABS($C$7-$C$6)^2+(ABS($D$7-$D$6)^2)))</f>
        <v>32.036910326725604</v>
      </c>
      <c r="AB6">
        <f>SQRT((ABS($E$7-$E$6)^2+(ABS($F$7-$F$6)^2)))</f>
        <v>27.86219857589986</v>
      </c>
      <c r="AC6">
        <f>SQRT((ABS($G$7-$G$6)^2+(ABS($H$7-$H$6)^2)))</f>
        <v>18.151060950634822</v>
      </c>
      <c r="AJ6">
        <f>1/0.125</f>
        <v>8</v>
      </c>
      <c r="AK6">
        <f>1/0.135</f>
        <v>7.4074074074074066</v>
      </c>
      <c r="AL6">
        <f>1/0.12</f>
        <v>8.3333333333333339</v>
      </c>
      <c r="AM6">
        <f>1/0.135</f>
        <v>7.4074074074074066</v>
      </c>
      <c r="AO6">
        <f t="shared" si="0"/>
        <v>227.85992070244058</v>
      </c>
      <c r="AP6">
        <f t="shared" si="1"/>
        <v>237.31044686463409</v>
      </c>
      <c r="AQ6">
        <f t="shared" si="2"/>
        <v>232.18498813249886</v>
      </c>
      <c r="AR6">
        <f t="shared" si="3"/>
        <v>134.4523033380357</v>
      </c>
      <c r="AT6">
        <f>SUM(U:X)</f>
        <v>34.779999999999987</v>
      </c>
      <c r="AV6">
        <f>((0.065/0.125)*100)</f>
        <v>52</v>
      </c>
      <c r="AW6">
        <f>((0.065/0.135)*100)</f>
        <v>48.148148148148145</v>
      </c>
      <c r="AX6">
        <f>((0.065/0.12)*100)</f>
        <v>54.166666666666671</v>
      </c>
      <c r="AY6">
        <f>((0.075/0.135)*100)</f>
        <v>55.55555555555555</v>
      </c>
      <c r="BA6">
        <f>((0.06/0.125)*100)</f>
        <v>48</v>
      </c>
      <c r="BB6">
        <f>((0.07/0.135)*100)</f>
        <v>51.851851851851848</v>
      </c>
      <c r="BC6">
        <f>((0.055/0.12)*100)</f>
        <v>45.833333333333336</v>
      </c>
      <c r="BD6">
        <f>((0.06/0.135)*100)</f>
        <v>44.444444444444443</v>
      </c>
      <c r="BF6">
        <f>ABS($B$6-$D$6)</f>
        <v>1.1677970000000002</v>
      </c>
      <c r="BG6">
        <f>ABS($F$6-$H$6)</f>
        <v>3.5237960000000008</v>
      </c>
      <c r="BL6">
        <f>SQRT((ABS($A$6-$E$6)^2+(ABS($B$6-$F$6)^2)))</f>
        <v>1.0025594280769672</v>
      </c>
      <c r="BM6">
        <f>SQRT((ABS($C$6-$G$7)^2+(ABS($D$6-$H$7)^2)))</f>
        <v>1.4321935735563089</v>
      </c>
      <c r="BO6">
        <f>SQRT((ABS($A$6-$G$6)^2+(ABS($B$6-$H$6)^2)))</f>
        <v>6.9560749105670636</v>
      </c>
      <c r="BP6">
        <f>SQRT((ABS($C$6-$E$7)^2+(ABS($D$6-$F$7)^2)))</f>
        <v>18.283816007279892</v>
      </c>
      <c r="BR6">
        <f>DEGREES(ACOS((11.4981572771197^2+27.8621985758999^2-17.402303193087^2)/(2*11.4981572771197*27.8621985758999)))</f>
        <v>19.041305492422641</v>
      </c>
      <c r="BS6">
        <f>DEGREES(ACOS((17.402303193087^2+33.2757408045806^2-16.8629180910689^2)/(2*17.402303193087*33.2757408045806)))</f>
        <v>13.582872843925202</v>
      </c>
      <c r="BU6">
        <v>13</v>
      </c>
      <c r="BV6">
        <v>3</v>
      </c>
      <c r="BW6">
        <v>2</v>
      </c>
      <c r="BX6">
        <v>9</v>
      </c>
      <c r="BY6">
        <v>13</v>
      </c>
      <c r="BZ6">
        <v>5</v>
      </c>
      <c r="CA6">
        <v>8</v>
      </c>
      <c r="CB6">
        <v>2</v>
      </c>
      <c r="CC6">
        <v>13</v>
      </c>
      <c r="CD6">
        <v>1</v>
      </c>
      <c r="CE6">
        <v>8</v>
      </c>
      <c r="CF6">
        <v>7</v>
      </c>
      <c r="CG6">
        <v>15</v>
      </c>
      <c r="CH6">
        <v>9</v>
      </c>
      <c r="CI6">
        <v>2</v>
      </c>
      <c r="CJ6">
        <v>7</v>
      </c>
      <c r="CL6">
        <v>12</v>
      </c>
      <c r="CM6">
        <v>2</v>
      </c>
      <c r="CN6">
        <v>0</v>
      </c>
      <c r="CO6">
        <v>8</v>
      </c>
      <c r="CP6">
        <v>14</v>
      </c>
      <c r="CQ6">
        <v>4</v>
      </c>
      <c r="CR6">
        <v>9</v>
      </c>
      <c r="CS6">
        <v>1</v>
      </c>
      <c r="CT6">
        <v>11</v>
      </c>
      <c r="CU6">
        <v>0</v>
      </c>
      <c r="CV6">
        <v>9</v>
      </c>
      <c r="CW6">
        <v>3</v>
      </c>
      <c r="CX6">
        <v>12</v>
      </c>
      <c r="CY6">
        <v>8</v>
      </c>
      <c r="CZ6">
        <v>1</v>
      </c>
      <c r="DA6">
        <v>3</v>
      </c>
      <c r="DC6">
        <f>((3/13)*100)</f>
        <v>23.076923076923077</v>
      </c>
      <c r="DD6">
        <f>((2/13)*100)</f>
        <v>15.384615384615385</v>
      </c>
      <c r="DE6">
        <f>((9/13)*100)</f>
        <v>69.230769230769226</v>
      </c>
      <c r="DF6">
        <f>((5/13)*100)</f>
        <v>38.461538461538467</v>
      </c>
      <c r="DG6">
        <f>((8/13)*100)</f>
        <v>61.53846153846154</v>
      </c>
      <c r="DH6">
        <f>((2/13)*100)</f>
        <v>15.384615384615385</v>
      </c>
      <c r="DI6">
        <f>((1/13)*100)</f>
        <v>7.6923076923076925</v>
      </c>
      <c r="DJ6">
        <f>((8/13)*100)</f>
        <v>61.53846153846154</v>
      </c>
      <c r="DK6">
        <f>((7/13)*100)</f>
        <v>53.846153846153847</v>
      </c>
      <c r="DL6">
        <f>((9/15)*100)</f>
        <v>60</v>
      </c>
      <c r="DM6">
        <f>((2/15)*100)</f>
        <v>13.333333333333334</v>
      </c>
      <c r="DN6">
        <f>((7/15)*100)</f>
        <v>46.666666666666664</v>
      </c>
      <c r="DP6">
        <f>((2/12)*100)</f>
        <v>16.666666666666664</v>
      </c>
      <c r="DQ6">
        <f>((0/12)*100)</f>
        <v>0</v>
      </c>
      <c r="DR6">
        <f>((8/12)*100)</f>
        <v>66.666666666666657</v>
      </c>
      <c r="DS6">
        <f>((4/14)*100)</f>
        <v>28.571428571428569</v>
      </c>
      <c r="DT6">
        <f>((9/14)*100)</f>
        <v>64.285714285714292</v>
      </c>
      <c r="DU6">
        <f>((1/14)*100)</f>
        <v>7.1428571428571423</v>
      </c>
      <c r="DV6">
        <f>((0/11)*100)</f>
        <v>0</v>
      </c>
      <c r="DW6">
        <f>((9/11)*100)</f>
        <v>81.818181818181827</v>
      </c>
      <c r="DX6">
        <f>((3/11)*100)</f>
        <v>27.27272727272727</v>
      </c>
      <c r="DY6">
        <f>((8/12)*100)</f>
        <v>66.666666666666657</v>
      </c>
      <c r="DZ6">
        <f>((1/12)*100)</f>
        <v>8.3333333333333321</v>
      </c>
      <c r="EA6">
        <f>((3/12)*100)</f>
        <v>25</v>
      </c>
    </row>
    <row r="7" spans="1:131" x14ac:dyDescent="0.25">
      <c r="A7">
        <v>133.707145</v>
      </c>
      <c r="B7">
        <v>4.8816480000000002</v>
      </c>
      <c r="C7">
        <v>119.56547500000001</v>
      </c>
      <c r="D7">
        <v>5.9507149999999998</v>
      </c>
      <c r="E7">
        <v>133.72755800000002</v>
      </c>
      <c r="F7">
        <v>4.2247750000000002</v>
      </c>
      <c r="G7">
        <v>150.349512</v>
      </c>
      <c r="H7">
        <v>9.3775220000000008</v>
      </c>
      <c r="K7">
        <f>(15/200)</f>
        <v>7.4999999999999997E-2</v>
      </c>
      <c r="L7">
        <f>(15/200)</f>
        <v>7.4999999999999997E-2</v>
      </c>
      <c r="M7">
        <f>(13/200)</f>
        <v>6.5000000000000002E-2</v>
      </c>
      <c r="N7">
        <f>(14/200)</f>
        <v>7.0000000000000007E-2</v>
      </c>
      <c r="P7">
        <f>(12/200)</f>
        <v>0.06</v>
      </c>
      <c r="Q7">
        <f>(12/200)</f>
        <v>0.06</v>
      </c>
      <c r="R7">
        <f>(11/200)</f>
        <v>5.5E-2</v>
      </c>
      <c r="S7">
        <f>(11/200)</f>
        <v>5.5E-2</v>
      </c>
      <c r="U7">
        <f>0.075+0.06</f>
        <v>0.13500000000000001</v>
      </c>
      <c r="V7">
        <f>0.075+0.06</f>
        <v>0.13500000000000001</v>
      </c>
      <c r="W7">
        <f>0.065+0.055</f>
        <v>0.12</v>
      </c>
      <c r="X7">
        <f>0.07+0.055</f>
        <v>0.125</v>
      </c>
      <c r="Z7">
        <f>SQRT((ABS($A$8-$A$7)^2+(ABS($B$8-$B$7)^2)))</f>
        <v>22.208686656365451</v>
      </c>
      <c r="AA7">
        <f>SQRT((ABS($C$8-$C$7)^2+(ABS($D$8-$D$7)^2)))</f>
        <v>25.25260838224165</v>
      </c>
      <c r="AB7">
        <f>SQRT((ABS($E$8-$E$7)^2+(ABS($F$8-$F$7)^2)))</f>
        <v>21.964768685669576</v>
      </c>
      <c r="AC7">
        <f>SQRT((ABS($G$8-$G$7)^2+(ABS($H$8-$H$7)^2)))</f>
        <v>33.275740804580572</v>
      </c>
      <c r="AJ7">
        <f>1/0.135</f>
        <v>7.4074074074074066</v>
      </c>
      <c r="AK7">
        <f>1/0.135</f>
        <v>7.4074074074074066</v>
      </c>
      <c r="AL7">
        <f>1/0.12</f>
        <v>8.3333333333333339</v>
      </c>
      <c r="AM7">
        <f>1/0.125</f>
        <v>8</v>
      </c>
      <c r="AO7">
        <f t="shared" si="0"/>
        <v>164.50879004715148</v>
      </c>
      <c r="AP7">
        <f t="shared" si="1"/>
        <v>187.05635838697518</v>
      </c>
      <c r="AQ7">
        <f t="shared" si="2"/>
        <v>183.03973904724646</v>
      </c>
      <c r="AR7">
        <f t="shared" si="3"/>
        <v>266.20592643664457</v>
      </c>
      <c r="AV7">
        <f>((0.075/0.135)*100)</f>
        <v>55.55555555555555</v>
      </c>
      <c r="AW7">
        <f>((0.075/0.135)*100)</f>
        <v>55.55555555555555</v>
      </c>
      <c r="AX7">
        <f>((0.065/0.12)*100)</f>
        <v>54.166666666666671</v>
      </c>
      <c r="AY7">
        <f>((0.07/0.125)*100)</f>
        <v>56.000000000000007</v>
      </c>
      <c r="BA7">
        <f>((0.06/0.135)*100)</f>
        <v>44.444444444444443</v>
      </c>
      <c r="BB7">
        <f>((0.06/0.135)*100)</f>
        <v>44.444444444444443</v>
      </c>
      <c r="BC7">
        <f>((0.055/0.12)*100)</f>
        <v>45.833333333333336</v>
      </c>
      <c r="BD7">
        <f>((0.055/0.125)*100)</f>
        <v>44</v>
      </c>
      <c r="BF7">
        <f>ABS($B$7-$D$7)</f>
        <v>1.0690669999999995</v>
      </c>
      <c r="BG7">
        <f>ABS($F$7-$H$7)</f>
        <v>5.1527470000000006</v>
      </c>
      <c r="BL7">
        <f>SQRT((ABS($A$7-$E$7)^2+(ABS($B$7-$F$7)^2)))</f>
        <v>0.65719010088253826</v>
      </c>
      <c r="BM7">
        <f>SQRT((ABS($C$7-$G$8)^2+(ABS($D$7-$H$8)^2)))</f>
        <v>2.7577340877475818</v>
      </c>
      <c r="BO7">
        <f>SQRT((ABS($A$7-$G$7)^2+(ABS($B$7-$H$7)^2)))</f>
        <v>17.238946092686909</v>
      </c>
      <c r="BP7">
        <f>SQRT((ABS($C$7-$E$8)^2+(ABS($D$7-$F$8)^2)))</f>
        <v>8.2030778418152988</v>
      </c>
      <c r="BR7">
        <f>DEGREES(ACOS((21.4767119862634^2+25.0953493663809^2-5.3748180764785^2)/(2*21.4767119862634*25.0953493663809)))</f>
        <v>9.8202313623428825</v>
      </c>
      <c r="BS7">
        <f>DEGREES(ACOS((6.62775088139332^2+26.3160726263658^2-21.4767119862634^2)/(2*6.62775088139332*26.3160726263658)))</f>
        <v>37.91196824209247</v>
      </c>
      <c r="BU7">
        <v>15</v>
      </c>
      <c r="BV7">
        <v>5</v>
      </c>
      <c r="BW7">
        <v>4</v>
      </c>
      <c r="BX7">
        <v>10</v>
      </c>
      <c r="BY7">
        <v>15</v>
      </c>
      <c r="BZ7">
        <v>7</v>
      </c>
      <c r="CA7">
        <v>7</v>
      </c>
      <c r="CB7">
        <v>4</v>
      </c>
      <c r="CC7">
        <v>13</v>
      </c>
      <c r="CD7">
        <v>4</v>
      </c>
      <c r="CE7">
        <v>7</v>
      </c>
      <c r="CF7">
        <v>8</v>
      </c>
      <c r="CG7">
        <v>14</v>
      </c>
      <c r="CH7">
        <v>10</v>
      </c>
      <c r="CI7">
        <v>2</v>
      </c>
      <c r="CJ7">
        <v>8</v>
      </c>
      <c r="CL7">
        <v>12</v>
      </c>
      <c r="CM7">
        <v>4</v>
      </c>
      <c r="CN7">
        <v>0</v>
      </c>
      <c r="CO7">
        <v>6</v>
      </c>
      <c r="CP7">
        <v>12</v>
      </c>
      <c r="CQ7">
        <v>2</v>
      </c>
      <c r="CR7">
        <v>6</v>
      </c>
      <c r="CS7">
        <v>0</v>
      </c>
      <c r="CT7">
        <v>11</v>
      </c>
      <c r="CU7">
        <v>0</v>
      </c>
      <c r="CV7">
        <v>6</v>
      </c>
      <c r="CW7">
        <v>5</v>
      </c>
      <c r="CX7">
        <v>11</v>
      </c>
      <c r="CY7">
        <v>6</v>
      </c>
      <c r="CZ7">
        <v>0</v>
      </c>
      <c r="DA7">
        <v>5</v>
      </c>
      <c r="DC7">
        <f>((5/15)*100)</f>
        <v>33.333333333333329</v>
      </c>
      <c r="DD7">
        <f>((4/15)*100)</f>
        <v>26.666666666666668</v>
      </c>
      <c r="DE7">
        <f>((10/15)*100)</f>
        <v>66.666666666666657</v>
      </c>
      <c r="DF7">
        <f>((7/15)*100)</f>
        <v>46.666666666666664</v>
      </c>
      <c r="DG7">
        <f>((7/15)*100)</f>
        <v>46.666666666666664</v>
      </c>
      <c r="DH7">
        <f>((4/15)*100)</f>
        <v>26.666666666666668</v>
      </c>
      <c r="DI7">
        <f>((4/13)*100)</f>
        <v>30.76923076923077</v>
      </c>
      <c r="DJ7">
        <f>((7/13)*100)</f>
        <v>53.846153846153847</v>
      </c>
      <c r="DK7">
        <f>((8/13)*100)</f>
        <v>61.53846153846154</v>
      </c>
      <c r="DL7">
        <f>((10/14)*100)</f>
        <v>71.428571428571431</v>
      </c>
      <c r="DM7">
        <f>((2/14)*100)</f>
        <v>14.285714285714285</v>
      </c>
      <c r="DN7">
        <f>((8/14)*100)</f>
        <v>57.142857142857139</v>
      </c>
      <c r="DP7">
        <f>((4/12)*100)</f>
        <v>33.333333333333329</v>
      </c>
      <c r="DQ7">
        <f>((0/12)*100)</f>
        <v>0</v>
      </c>
      <c r="DR7">
        <f>((6/12)*100)</f>
        <v>50</v>
      </c>
      <c r="DS7">
        <f>((2/12)*100)</f>
        <v>16.666666666666664</v>
      </c>
      <c r="DT7">
        <f>((6/12)*100)</f>
        <v>50</v>
      </c>
      <c r="DU7">
        <f>((0/12)*100)</f>
        <v>0</v>
      </c>
      <c r="DV7">
        <f>((0/11)*100)</f>
        <v>0</v>
      </c>
      <c r="DW7">
        <f>((6/11)*100)</f>
        <v>54.54545454545454</v>
      </c>
      <c r="DX7">
        <f>((5/11)*100)</f>
        <v>45.454545454545453</v>
      </c>
      <c r="DY7">
        <f>((6/11)*100)</f>
        <v>54.54545454545454</v>
      </c>
      <c r="DZ7">
        <f>((0/11)*100)</f>
        <v>0</v>
      </c>
      <c r="EA7">
        <f>((5/11)*100)</f>
        <v>45.454545454545453</v>
      </c>
    </row>
    <row r="8" spans="1:131" x14ac:dyDescent="0.25">
      <c r="A8">
        <v>111.500698</v>
      </c>
      <c r="B8">
        <v>4.5662520000000004</v>
      </c>
      <c r="C8">
        <v>94.312950000000001</v>
      </c>
      <c r="D8">
        <v>5.885821</v>
      </c>
      <c r="E8">
        <v>111.779495</v>
      </c>
      <c r="F8">
        <v>3.368274</v>
      </c>
      <c r="G8">
        <v>117.14091400000001</v>
      </c>
      <c r="H8">
        <v>7.2647170000000001</v>
      </c>
      <c r="K8">
        <f>(15/200)</f>
        <v>7.4999999999999997E-2</v>
      </c>
      <c r="L8">
        <f>(12/200)</f>
        <v>0.06</v>
      </c>
      <c r="M8">
        <f>(15/200)</f>
        <v>7.4999999999999997E-2</v>
      </c>
      <c r="N8">
        <f>(15/200)</f>
        <v>7.4999999999999997E-2</v>
      </c>
      <c r="P8">
        <f>(10/200)</f>
        <v>0.05</v>
      </c>
      <c r="Q8">
        <f>(11/200)</f>
        <v>5.5E-2</v>
      </c>
      <c r="R8">
        <f>(11/200)</f>
        <v>5.5E-2</v>
      </c>
      <c r="S8">
        <f>(11/200)</f>
        <v>5.5E-2</v>
      </c>
      <c r="U8">
        <f>0.075+0.05</f>
        <v>0.125</v>
      </c>
      <c r="V8">
        <f>0.06+0.055</f>
        <v>0.11499999999999999</v>
      </c>
      <c r="W8">
        <f>0.075+0.055</f>
        <v>0.13</v>
      </c>
      <c r="X8">
        <f>0.075+0.055</f>
        <v>0.13</v>
      </c>
      <c r="Z8">
        <f>SQRT((ABS($A$9-$A$8)^2+(ABS($B$9-$B$8)^2)))</f>
        <v>24.638223133708969</v>
      </c>
      <c r="AA8">
        <f>SQRT((ABS($C$9-$C$8)^2+(ABS($D$9-$D$8)^2)))</f>
        <v>20.659922487052775</v>
      </c>
      <c r="AB8">
        <f>SQRT((ABS($E$9-$E$8)^2+(ABS($F$9-$F$8)^2)))</f>
        <v>25.095349366380859</v>
      </c>
      <c r="AC8">
        <f>SQRT((ABS($G$9-$G$8)^2+(ABS($H$9-$H$8)^2)))</f>
        <v>26.316072626365838</v>
      </c>
      <c r="AJ8">
        <f>1/0.125</f>
        <v>8</v>
      </c>
      <c r="AK8">
        <f>1/0.115</f>
        <v>8.695652173913043</v>
      </c>
      <c r="AL8">
        <f>1/0.13</f>
        <v>7.6923076923076916</v>
      </c>
      <c r="AM8">
        <f>1/0.13</f>
        <v>7.6923076923076916</v>
      </c>
      <c r="AO8">
        <f t="shared" si="0"/>
        <v>197.10578506967175</v>
      </c>
      <c r="AP8">
        <f t="shared" si="1"/>
        <v>179.65149988741544</v>
      </c>
      <c r="AQ8">
        <f t="shared" si="2"/>
        <v>193.04114897216044</v>
      </c>
      <c r="AR8">
        <f t="shared" si="3"/>
        <v>202.43132789512183</v>
      </c>
      <c r="AV8">
        <f>((0.075/0.125)*100)</f>
        <v>60</v>
      </c>
      <c r="AW8">
        <f>((0.06/0.115)*100)</f>
        <v>52.173913043478258</v>
      </c>
      <c r="AX8">
        <f>((0.075/0.13)*100)</f>
        <v>57.692307692307686</v>
      </c>
      <c r="AY8">
        <f>((0.075/0.13)*100)</f>
        <v>57.692307692307686</v>
      </c>
      <c r="BA8">
        <f>((0.05/0.125)*100)</f>
        <v>40</v>
      </c>
      <c r="BB8">
        <f>((0.055/0.115)*100)</f>
        <v>47.826086956521735</v>
      </c>
      <c r="BC8">
        <f>((0.055/0.13)*100)</f>
        <v>42.307692307692307</v>
      </c>
      <c r="BD8">
        <f>((0.055/0.13)*100)</f>
        <v>42.307692307692307</v>
      </c>
      <c r="BF8">
        <f>ABS($B$8-$D$8)</f>
        <v>1.3195689999999995</v>
      </c>
      <c r="BG8">
        <f>ABS($F$8-$H$8)</f>
        <v>3.8964430000000001</v>
      </c>
      <c r="BL8">
        <f>SQRT((ABS($A$8-$E$8)^2+(ABS($B$8-$F$8)^2)))</f>
        <v>1.2299914860245982</v>
      </c>
      <c r="BM8">
        <f>SQRT((ABS($C$8-$G$9)^2+(ABS($D$8-$H$9)^2)))</f>
        <v>4.1403874161436853</v>
      </c>
      <c r="BO8">
        <f>SQRT((ABS($A$8-$G$8)^2+(ABS($B$8-$H$8)^2)))</f>
        <v>6.2524994908341345</v>
      </c>
      <c r="BP8">
        <f>SQRT((ABS($C$8-$E$9)^2+(ABS($D$8-$F$9)^2)))</f>
        <v>7.6879767129166563</v>
      </c>
      <c r="BR8">
        <f>DEGREES(ACOS((16.0301085689387^2+20.2913619503193^2-6.185542287506^2)/(2*16.0301085689387*20.2913619503193)))</f>
        <v>14.280724231787607</v>
      </c>
      <c r="BS8">
        <f>DEGREES(ACOS((5.3748180764785^2+19.5890400046753^2-16.0301085689387^2)/(2*5.3748180764785*19.5890400046753)))</f>
        <v>42.337617638400644</v>
      </c>
      <c r="BU8">
        <v>15</v>
      </c>
      <c r="BV8">
        <v>7</v>
      </c>
      <c r="BW8">
        <v>5</v>
      </c>
      <c r="BX8">
        <v>10</v>
      </c>
      <c r="BY8">
        <v>12</v>
      </c>
      <c r="BZ8">
        <v>5</v>
      </c>
      <c r="CA8">
        <v>7</v>
      </c>
      <c r="CB8">
        <v>2</v>
      </c>
      <c r="CC8">
        <v>15</v>
      </c>
      <c r="CD8">
        <v>5</v>
      </c>
      <c r="CE8">
        <v>7</v>
      </c>
      <c r="CF8">
        <v>10</v>
      </c>
      <c r="CG8">
        <v>15</v>
      </c>
      <c r="CH8">
        <v>10</v>
      </c>
      <c r="CI8">
        <v>4</v>
      </c>
      <c r="CJ8">
        <v>10</v>
      </c>
      <c r="CL8">
        <v>10</v>
      </c>
      <c r="CM8">
        <v>2</v>
      </c>
      <c r="CN8">
        <v>1</v>
      </c>
      <c r="CO8">
        <v>6</v>
      </c>
      <c r="CP8">
        <v>11</v>
      </c>
      <c r="CQ8">
        <v>3</v>
      </c>
      <c r="CR8">
        <v>3</v>
      </c>
      <c r="CS8">
        <v>0</v>
      </c>
      <c r="CT8">
        <v>11</v>
      </c>
      <c r="CU8">
        <v>1</v>
      </c>
      <c r="CV8">
        <v>3</v>
      </c>
      <c r="CW8">
        <v>6</v>
      </c>
      <c r="CX8">
        <v>11</v>
      </c>
      <c r="CY8">
        <v>6</v>
      </c>
      <c r="CZ8">
        <v>0</v>
      </c>
      <c r="DA8">
        <v>6</v>
      </c>
      <c r="DC8">
        <f>((7/15)*100)</f>
        <v>46.666666666666664</v>
      </c>
      <c r="DD8">
        <f>((5/15)*100)</f>
        <v>33.333333333333329</v>
      </c>
      <c r="DE8">
        <f>((10/15)*100)</f>
        <v>66.666666666666657</v>
      </c>
      <c r="DF8">
        <f>((5/12)*100)</f>
        <v>41.666666666666671</v>
      </c>
      <c r="DG8">
        <f>((7/12)*100)</f>
        <v>58.333333333333336</v>
      </c>
      <c r="DH8">
        <f>((2/12)*100)</f>
        <v>16.666666666666664</v>
      </c>
      <c r="DI8">
        <f>((5/15)*100)</f>
        <v>33.333333333333329</v>
      </c>
      <c r="DJ8">
        <f>((7/15)*100)</f>
        <v>46.666666666666664</v>
      </c>
      <c r="DK8">
        <f>((10/15)*100)</f>
        <v>66.666666666666657</v>
      </c>
      <c r="DL8">
        <f>((10/15)*100)</f>
        <v>66.666666666666657</v>
      </c>
      <c r="DM8">
        <f>((4/15)*100)</f>
        <v>26.666666666666668</v>
      </c>
      <c r="DN8">
        <f>((10/15)*100)</f>
        <v>66.666666666666657</v>
      </c>
      <c r="DP8">
        <f>((2/10)*100)</f>
        <v>20</v>
      </c>
      <c r="DQ8">
        <f>((1/10)*100)</f>
        <v>10</v>
      </c>
      <c r="DR8">
        <f>((6/10)*100)</f>
        <v>60</v>
      </c>
      <c r="DS8">
        <f>((3/11)*100)</f>
        <v>27.27272727272727</v>
      </c>
      <c r="DT8">
        <f>((3/11)*100)</f>
        <v>27.27272727272727</v>
      </c>
      <c r="DU8">
        <f>((0/11)*100)</f>
        <v>0</v>
      </c>
      <c r="DV8">
        <f>((1/11)*100)</f>
        <v>9.0909090909090917</v>
      </c>
      <c r="DW8">
        <f>((3/11)*100)</f>
        <v>27.27272727272727</v>
      </c>
      <c r="DX8">
        <f>((6/11)*100)</f>
        <v>54.54545454545454</v>
      </c>
      <c r="DY8">
        <f>((6/11)*100)</f>
        <v>54.54545454545454</v>
      </c>
      <c r="DZ8">
        <f>((0/11)*100)</f>
        <v>0</v>
      </c>
      <c r="EA8">
        <f>((6/11)*100)</f>
        <v>54.54545454545454</v>
      </c>
    </row>
    <row r="9" spans="1:131" x14ac:dyDescent="0.25">
      <c r="A9">
        <v>86.869274000000004</v>
      </c>
      <c r="B9">
        <v>5.1450360000000002</v>
      </c>
      <c r="C9">
        <v>73.734300000000005</v>
      </c>
      <c r="D9">
        <v>7.7165480000000004</v>
      </c>
      <c r="E9">
        <v>86.718868000000015</v>
      </c>
      <c r="F9">
        <v>4.6879460000000002</v>
      </c>
      <c r="G9">
        <v>90.839370000000002</v>
      </c>
      <c r="H9">
        <v>8.1390519999999995</v>
      </c>
      <c r="K9">
        <f>(14/200)</f>
        <v>7.0000000000000007E-2</v>
      </c>
      <c r="L9">
        <f>(13/200)</f>
        <v>6.5000000000000002E-2</v>
      </c>
      <c r="M9">
        <f>(14/200)</f>
        <v>7.0000000000000007E-2</v>
      </c>
      <c r="N9">
        <f>(13/200)</f>
        <v>6.5000000000000002E-2</v>
      </c>
      <c r="P9">
        <f>(10/200)</f>
        <v>0.05</v>
      </c>
      <c r="Q9">
        <f>(12/200)</f>
        <v>0.06</v>
      </c>
      <c r="R9">
        <f>(10/200)</f>
        <v>0.05</v>
      </c>
      <c r="S9">
        <f>(12/200)</f>
        <v>0.06</v>
      </c>
      <c r="U9">
        <f>0.07+0.05</f>
        <v>0.12000000000000001</v>
      </c>
      <c r="V9">
        <f>0.065+0.06</f>
        <v>0.125</v>
      </c>
      <c r="W9">
        <f>0.07+0.05</f>
        <v>0.12000000000000001</v>
      </c>
      <c r="X9">
        <f>0.065+0.06</f>
        <v>0.125</v>
      </c>
      <c r="Z9">
        <f>SQRT((ABS($A$10-$A$9)^2+(ABS($B$10-$B$9)^2)))</f>
        <v>20.026630697455079</v>
      </c>
      <c r="AA9">
        <f>SQRT((ABS($C$10-$C$9)^2+(ABS($D$10-$D$9)^2)))</f>
        <v>22.749838827455683</v>
      </c>
      <c r="AB9">
        <f>SQRT((ABS($E$10-$E$9)^2+(ABS($F$10-$F$9)^2)))</f>
        <v>20.291361950319288</v>
      </c>
      <c r="AC9">
        <f>SQRT((ABS($G$10-$G$9)^2+(ABS($H$10-$H$9)^2)))</f>
        <v>19.589040004675319</v>
      </c>
      <c r="AJ9">
        <f>1/0.12</f>
        <v>8.3333333333333339</v>
      </c>
      <c r="AK9">
        <f>1/0.125</f>
        <v>8</v>
      </c>
      <c r="AL9">
        <f>1/0.12</f>
        <v>8.3333333333333339</v>
      </c>
      <c r="AM9">
        <f>1/0.125</f>
        <v>8</v>
      </c>
      <c r="AO9">
        <f t="shared" si="0"/>
        <v>166.88858914545898</v>
      </c>
      <c r="AP9">
        <f t="shared" si="1"/>
        <v>181.99871061964546</v>
      </c>
      <c r="AQ9">
        <f t="shared" si="2"/>
        <v>169.0946829193274</v>
      </c>
      <c r="AR9">
        <f t="shared" si="3"/>
        <v>156.71232003740255</v>
      </c>
      <c r="AV9">
        <f>((0.07/0.12)*100)</f>
        <v>58.333333333333336</v>
      </c>
      <c r="AW9">
        <f>((0.065/0.125)*100)</f>
        <v>52</v>
      </c>
      <c r="AX9">
        <f>((0.07/0.12)*100)</f>
        <v>58.333333333333336</v>
      </c>
      <c r="AY9">
        <f>((0.065/0.125)*100)</f>
        <v>52</v>
      </c>
      <c r="BA9">
        <f>((0.05/0.12)*100)</f>
        <v>41.666666666666671</v>
      </c>
      <c r="BB9">
        <f>((0.06/0.125)*100)</f>
        <v>48</v>
      </c>
      <c r="BC9">
        <f>((0.05/0.12)*100)</f>
        <v>41.666666666666671</v>
      </c>
      <c r="BD9">
        <f>((0.06/0.125)*100)</f>
        <v>48</v>
      </c>
      <c r="BF9">
        <f>ABS($B$9-$D$9)</f>
        <v>2.5715120000000002</v>
      </c>
      <c r="BG9">
        <f>ABS($F$9-$H$9)</f>
        <v>3.4511059999999993</v>
      </c>
      <c r="BL9">
        <f>SQRT((ABS($A$9-$E$9)^2+(ABS($B$9-$F$9)^2)))</f>
        <v>0.48119978484616643</v>
      </c>
      <c r="BM9">
        <f>SQRT((ABS($C$9-$G$10)^2+(ABS($D$9-$H$10)^2)))</f>
        <v>2.7607569830483105</v>
      </c>
      <c r="BO9">
        <f>SQRT((ABS($A$9-$G$9)^2+(ABS($B$9-$H$9)^2)))</f>
        <v>4.9725038016548542</v>
      </c>
      <c r="BP9">
        <f>SQRT((ABS($C$9-$E$10)^2+(ABS($D$9-$F$10)^2)))</f>
        <v>7.757626609364813</v>
      </c>
      <c r="BR9">
        <f>DEGREES(ACOS((18.967743774802^2+23.1213459402515^2-5.71481292273002^2)/(2*18.967743774802*23.1213459402515)))</f>
        <v>10.754753724533979</v>
      </c>
      <c r="BS9">
        <f>DEGREES(ACOS((6.22099644812702^2+23.3248834409422^2-18.967743774802^2)/(2*6.22099644812702*23.3248834409422)))</f>
        <v>39.795796066264046</v>
      </c>
      <c r="BU9">
        <v>14</v>
      </c>
      <c r="BV9">
        <v>5</v>
      </c>
      <c r="BW9">
        <v>4</v>
      </c>
      <c r="BX9">
        <v>7</v>
      </c>
      <c r="BY9">
        <v>13</v>
      </c>
      <c r="BZ9">
        <v>6</v>
      </c>
      <c r="CA9">
        <v>7</v>
      </c>
      <c r="CB9">
        <v>3</v>
      </c>
      <c r="CC9">
        <v>14</v>
      </c>
      <c r="CD9">
        <v>4</v>
      </c>
      <c r="CE9">
        <v>7</v>
      </c>
      <c r="CF9">
        <v>10</v>
      </c>
      <c r="CG9">
        <v>13</v>
      </c>
      <c r="CH9">
        <v>7</v>
      </c>
      <c r="CI9">
        <v>3</v>
      </c>
      <c r="CJ9">
        <v>10</v>
      </c>
      <c r="CL9">
        <v>10</v>
      </c>
      <c r="CM9">
        <v>3</v>
      </c>
      <c r="CN9">
        <v>0</v>
      </c>
      <c r="CO9">
        <v>5</v>
      </c>
      <c r="CP9">
        <v>12</v>
      </c>
      <c r="CQ9">
        <v>3</v>
      </c>
      <c r="CR9">
        <v>5</v>
      </c>
      <c r="CS9">
        <v>2</v>
      </c>
      <c r="CT9">
        <v>10</v>
      </c>
      <c r="CU9">
        <v>0</v>
      </c>
      <c r="CV9">
        <v>5</v>
      </c>
      <c r="CW9">
        <v>7</v>
      </c>
      <c r="CX9">
        <v>12</v>
      </c>
      <c r="CY9">
        <v>5</v>
      </c>
      <c r="CZ9">
        <v>2</v>
      </c>
      <c r="DA9">
        <v>7</v>
      </c>
      <c r="DC9">
        <f>((5/14)*100)</f>
        <v>35.714285714285715</v>
      </c>
      <c r="DD9">
        <f>((4/14)*100)</f>
        <v>28.571428571428569</v>
      </c>
      <c r="DE9">
        <f>((7/14)*100)</f>
        <v>50</v>
      </c>
      <c r="DF9">
        <f>((6/13)*100)</f>
        <v>46.153846153846153</v>
      </c>
      <c r="DG9">
        <f>((7/13)*100)</f>
        <v>53.846153846153847</v>
      </c>
      <c r="DH9">
        <f>((3/13)*100)</f>
        <v>23.076923076923077</v>
      </c>
      <c r="DI9">
        <f>((4/14)*100)</f>
        <v>28.571428571428569</v>
      </c>
      <c r="DJ9">
        <f>((7/14)*100)</f>
        <v>50</v>
      </c>
      <c r="DK9">
        <f>((10/14)*100)</f>
        <v>71.428571428571431</v>
      </c>
      <c r="DL9">
        <f>((7/13)*100)</f>
        <v>53.846153846153847</v>
      </c>
      <c r="DM9">
        <f>((3/13)*100)</f>
        <v>23.076923076923077</v>
      </c>
      <c r="DN9">
        <f>((10/13)*100)</f>
        <v>76.923076923076934</v>
      </c>
      <c r="DP9">
        <f>((3/10)*100)</f>
        <v>30</v>
      </c>
      <c r="DQ9">
        <f>((0/10)*100)</f>
        <v>0</v>
      </c>
      <c r="DR9">
        <f>((5/10)*100)</f>
        <v>50</v>
      </c>
      <c r="DS9">
        <f>((3/12)*100)</f>
        <v>25</v>
      </c>
      <c r="DT9">
        <f>((5/12)*100)</f>
        <v>41.666666666666671</v>
      </c>
      <c r="DU9">
        <f>((2/12)*100)</f>
        <v>16.666666666666664</v>
      </c>
      <c r="DV9">
        <f>((0/10)*100)</f>
        <v>0</v>
      </c>
      <c r="DW9">
        <f>((5/10)*100)</f>
        <v>50</v>
      </c>
      <c r="DX9">
        <f>((7/10)*100)</f>
        <v>70</v>
      </c>
      <c r="DY9">
        <f>((5/12)*100)</f>
        <v>41.666666666666671</v>
      </c>
      <c r="DZ9">
        <f>((2/12)*100)</f>
        <v>16.666666666666664</v>
      </c>
      <c r="EA9">
        <f>((7/12)*100)</f>
        <v>58.333333333333336</v>
      </c>
    </row>
    <row r="10" spans="1:131" x14ac:dyDescent="0.25">
      <c r="A10">
        <v>66.887917000000002</v>
      </c>
      <c r="B10">
        <v>6.4908849999999996</v>
      </c>
      <c r="C10">
        <v>50.985157000000001</v>
      </c>
      <c r="D10">
        <v>7.8944789999999996</v>
      </c>
      <c r="E10">
        <v>66.431667000000004</v>
      </c>
      <c r="F10">
        <v>5.0988540000000002</v>
      </c>
      <c r="G10">
        <v>71.267369000000002</v>
      </c>
      <c r="H10">
        <v>8.9559149999999992</v>
      </c>
      <c r="K10">
        <f>(15/200)</f>
        <v>7.4999999999999997E-2</v>
      </c>
      <c r="L10">
        <f>(12/200)</f>
        <v>0.06</v>
      </c>
      <c r="M10">
        <f>(15/200)</f>
        <v>7.4999999999999997E-2</v>
      </c>
      <c r="N10">
        <f>(14/200)</f>
        <v>7.0000000000000007E-2</v>
      </c>
      <c r="P10">
        <f>(10/200)</f>
        <v>0.05</v>
      </c>
      <c r="Q10">
        <f>(12/200)</f>
        <v>0.06</v>
      </c>
      <c r="R10">
        <f>(11/200)</f>
        <v>5.5E-2</v>
      </c>
      <c r="S10">
        <f>(11/200)</f>
        <v>5.5E-2</v>
      </c>
      <c r="U10">
        <f>0.075+0.05</f>
        <v>0.125</v>
      </c>
      <c r="V10">
        <f>0.06+0.06</f>
        <v>0.12</v>
      </c>
      <c r="W10">
        <f>0.075+0.055</f>
        <v>0.13</v>
      </c>
      <c r="X10">
        <f>0.07+0.055</f>
        <v>0.125</v>
      </c>
      <c r="Z10">
        <f>SQRT((ABS($A$11-$A$10)^2+(ABS($B$11-$B$10)^2)))</f>
        <v>23.048111166788868</v>
      </c>
      <c r="AA10">
        <f>SQRT((ABS($C$11-$C$10)^2+(ABS($D$11-$D$10)^2)))</f>
        <v>23.311830139420731</v>
      </c>
      <c r="AB10">
        <f>SQRT((ABS($E$11-$E$10)^2+(ABS($F$11-$F$10)^2)))</f>
        <v>22.697165888499164</v>
      </c>
      <c r="AC10">
        <f>SQRT((ABS($G$11-$G$10)^2+(ABS($H$11-$H$10)^2)))</f>
        <v>22.813589395336148</v>
      </c>
      <c r="AJ10">
        <f>1/0.125</f>
        <v>8</v>
      </c>
      <c r="AK10">
        <f>1/0.12</f>
        <v>8.3333333333333339</v>
      </c>
      <c r="AL10">
        <f>1/0.13</f>
        <v>7.6923076923076916</v>
      </c>
      <c r="AM10">
        <f>1/0.125</f>
        <v>8</v>
      </c>
      <c r="AO10">
        <f t="shared" si="0"/>
        <v>184.38488933431094</v>
      </c>
      <c r="AP10">
        <f t="shared" si="1"/>
        <v>194.26525116183944</v>
      </c>
      <c r="AQ10">
        <f t="shared" si="2"/>
        <v>174.59358375768588</v>
      </c>
      <c r="AR10">
        <f t="shared" si="3"/>
        <v>182.50871516268919</v>
      </c>
      <c r="AV10">
        <f>((0.075/0.125)*100)</f>
        <v>60</v>
      </c>
      <c r="AW10">
        <f>((0.06/0.12)*100)</f>
        <v>50</v>
      </c>
      <c r="AX10">
        <f>((0.075/0.13)*100)</f>
        <v>57.692307692307686</v>
      </c>
      <c r="AY10">
        <f>((0.07/0.125)*100)</f>
        <v>56.000000000000007</v>
      </c>
      <c r="BA10">
        <f>((0.05/0.125)*100)</f>
        <v>40</v>
      </c>
      <c r="BB10">
        <f>((0.06/0.12)*100)</f>
        <v>50</v>
      </c>
      <c r="BC10">
        <f>((0.055/0.13)*100)</f>
        <v>42.307692307692307</v>
      </c>
      <c r="BD10">
        <f>((0.055/0.125)*100)</f>
        <v>44</v>
      </c>
      <c r="BF10">
        <f>ABS($B$10-$D$10)</f>
        <v>1.403594</v>
      </c>
      <c r="BG10">
        <f>ABS($F$10-$H$10)</f>
        <v>3.857060999999999</v>
      </c>
      <c r="BL10">
        <f>SQRT((ABS($A$10-$E$10)^2+(ABS($B$10-$F$10)^2)))</f>
        <v>1.4648939782322117</v>
      </c>
      <c r="BM10">
        <f>SQRT((ABS($C$10-$G$11)^2+(ABS($D$10-$H$11)^2)))</f>
        <v>2.732157042327175</v>
      </c>
      <c r="BO10">
        <f>SQRT((ABS($A$10-$G$10)^2+(ABS($B$10-$H$10)^2)))</f>
        <v>5.0255320833921662</v>
      </c>
      <c r="BP10">
        <f>SQRT((ABS($C$10-$E$11)^2+(ABS($D$10-$F$11)^2)))</f>
        <v>7.8558928397226078</v>
      </c>
      <c r="BS10" t="e">
        <f>DEGREES(ACOS((5.71481292273002^2+0^2-5.71481292273002^2)/(2*5.71481292273002*0)))</f>
        <v>#DIV/0!</v>
      </c>
      <c r="BU10">
        <v>15</v>
      </c>
      <c r="BV10">
        <v>6</v>
      </c>
      <c r="BW10">
        <v>4</v>
      </c>
      <c r="BX10">
        <v>8</v>
      </c>
      <c r="BY10">
        <v>12</v>
      </c>
      <c r="BZ10">
        <v>5</v>
      </c>
      <c r="CA10">
        <v>8</v>
      </c>
      <c r="CB10">
        <v>3</v>
      </c>
      <c r="CC10">
        <v>15</v>
      </c>
      <c r="CD10">
        <v>5</v>
      </c>
      <c r="CE10">
        <v>8</v>
      </c>
      <c r="CF10">
        <v>10</v>
      </c>
      <c r="CG10">
        <v>14</v>
      </c>
      <c r="CH10">
        <v>8</v>
      </c>
      <c r="CI10">
        <v>3</v>
      </c>
      <c r="CJ10">
        <v>10</v>
      </c>
      <c r="CL10">
        <v>10</v>
      </c>
      <c r="CM10">
        <v>3</v>
      </c>
      <c r="CN10">
        <v>0</v>
      </c>
      <c r="CO10">
        <v>4</v>
      </c>
      <c r="CP10">
        <v>12</v>
      </c>
      <c r="CQ10">
        <v>3</v>
      </c>
      <c r="CR10">
        <v>5</v>
      </c>
      <c r="CS10">
        <v>1</v>
      </c>
      <c r="CT10">
        <v>11</v>
      </c>
      <c r="CU10">
        <v>0</v>
      </c>
      <c r="CV10">
        <v>5</v>
      </c>
      <c r="CW10">
        <v>7</v>
      </c>
      <c r="CX10">
        <v>11</v>
      </c>
      <c r="CY10">
        <v>4</v>
      </c>
      <c r="CZ10">
        <v>1</v>
      </c>
      <c r="DA10">
        <v>7</v>
      </c>
      <c r="DC10">
        <f>((6/15)*100)</f>
        <v>40</v>
      </c>
      <c r="DD10">
        <f>((4/15)*100)</f>
        <v>26.666666666666668</v>
      </c>
      <c r="DE10">
        <f>((8/15)*100)</f>
        <v>53.333333333333336</v>
      </c>
      <c r="DF10">
        <f>((5/12)*100)</f>
        <v>41.666666666666671</v>
      </c>
      <c r="DG10">
        <f>((8/12)*100)</f>
        <v>66.666666666666657</v>
      </c>
      <c r="DH10">
        <f>((3/12)*100)</f>
        <v>25</v>
      </c>
      <c r="DI10">
        <f>((5/15)*100)</f>
        <v>33.333333333333329</v>
      </c>
      <c r="DJ10">
        <f>((8/15)*100)</f>
        <v>53.333333333333336</v>
      </c>
      <c r="DK10">
        <f>((10/15)*100)</f>
        <v>66.666666666666657</v>
      </c>
      <c r="DL10">
        <f>((8/14)*100)</f>
        <v>57.142857142857139</v>
      </c>
      <c r="DM10">
        <f>((3/14)*100)</f>
        <v>21.428571428571427</v>
      </c>
      <c r="DN10">
        <f>((10/14)*100)</f>
        <v>71.428571428571431</v>
      </c>
      <c r="DP10">
        <f>((3/10)*100)</f>
        <v>30</v>
      </c>
      <c r="DQ10">
        <f>((0/10)*100)</f>
        <v>0</v>
      </c>
      <c r="DR10">
        <f>((4/10)*100)</f>
        <v>40</v>
      </c>
      <c r="DS10">
        <f>((3/12)*100)</f>
        <v>25</v>
      </c>
      <c r="DT10">
        <f>((5/12)*100)</f>
        <v>41.666666666666671</v>
      </c>
      <c r="DU10">
        <f>((1/12)*100)</f>
        <v>8.3333333333333321</v>
      </c>
      <c r="DV10">
        <f>((0/11)*100)</f>
        <v>0</v>
      </c>
      <c r="DW10">
        <f>((5/11)*100)</f>
        <v>45.454545454545453</v>
      </c>
      <c r="DX10">
        <f>((7/11)*100)</f>
        <v>63.636363636363633</v>
      </c>
      <c r="DY10">
        <f>((4/11)*100)</f>
        <v>36.363636363636367</v>
      </c>
      <c r="DZ10">
        <f>((1/11)*100)</f>
        <v>9.0909090909090917</v>
      </c>
      <c r="EA10">
        <f>((7/11)*100)</f>
        <v>63.636363636363633</v>
      </c>
    </row>
    <row r="11" spans="1:131" x14ac:dyDescent="0.25">
      <c r="A11">
        <v>43.847344000000007</v>
      </c>
      <c r="B11">
        <v>5.9014579999999999</v>
      </c>
      <c r="C11">
        <v>27.675676000000003</v>
      </c>
      <c r="D11">
        <v>7.5635409999999998</v>
      </c>
      <c r="E11">
        <v>43.735676000000005</v>
      </c>
      <c r="F11">
        <v>4.8679170000000003</v>
      </c>
      <c r="G11">
        <v>48.453804000000005</v>
      </c>
      <c r="H11">
        <v>8.9225519999999996</v>
      </c>
      <c r="K11">
        <f>(14/200)</f>
        <v>7.0000000000000007E-2</v>
      </c>
      <c r="N11">
        <f>(15/200)</f>
        <v>7.4999999999999997E-2</v>
      </c>
      <c r="P11">
        <f>(10/200)</f>
        <v>0.05</v>
      </c>
      <c r="Q11">
        <f>(13/200)</f>
        <v>6.5000000000000002E-2</v>
      </c>
      <c r="R11">
        <f>(10/200)</f>
        <v>0.05</v>
      </c>
      <c r="S11">
        <f>(10/200)</f>
        <v>0.05</v>
      </c>
      <c r="U11">
        <f>0.07+0.05</f>
        <v>0.12000000000000001</v>
      </c>
      <c r="X11">
        <f>0.075+0.05</f>
        <v>0.125</v>
      </c>
      <c r="Z11">
        <f>SQRT((ABS($A$12-$A$11)^2+(ABS($B$12-$B$11)^2)))</f>
        <v>22.69588773927374</v>
      </c>
      <c r="AC11">
        <f>SQRT((ABS($G$12-$G$11)^2+(ABS($H$12-$H$11)^2)))</f>
        <v>23.324883440942209</v>
      </c>
      <c r="AJ11">
        <f>1/0.12</f>
        <v>8.3333333333333339</v>
      </c>
      <c r="AM11">
        <f>1/0.125</f>
        <v>8</v>
      </c>
      <c r="AO11">
        <f t="shared" si="0"/>
        <v>189.13239782728115</v>
      </c>
      <c r="AR11">
        <f t="shared" si="3"/>
        <v>186.59906752753767</v>
      </c>
      <c r="AV11">
        <f>((0.07/0.12)*100)</f>
        <v>58.333333333333336</v>
      </c>
      <c r="AY11">
        <f>((0.075/0.125)*100)</f>
        <v>60</v>
      </c>
      <c r="BA11">
        <f>((0.05/0.12)*100)</f>
        <v>41.666666666666671</v>
      </c>
      <c r="BD11">
        <f>((0.05/0.125)*100)</f>
        <v>40</v>
      </c>
      <c r="BF11">
        <f>ABS($B$11-$D$11)</f>
        <v>1.662083</v>
      </c>
      <c r="BG11">
        <f>ABS($F$11-$H$11)</f>
        <v>4.0546349999999993</v>
      </c>
      <c r="BL11">
        <f>SQRT((ABS($A$11-$E$11)^2+(ABS($B$11-$F$11)^2)))</f>
        <v>1.0395560306712668</v>
      </c>
      <c r="BO11">
        <f>SQRT((ABS($A$11-$G$11)^2+(ABS($B$11-$H$11)^2)))</f>
        <v>5.5087641707043495</v>
      </c>
      <c r="BU11">
        <v>14</v>
      </c>
      <c r="BV11">
        <v>5</v>
      </c>
      <c r="BW11">
        <v>4</v>
      </c>
      <c r="BX11">
        <v>8</v>
      </c>
      <c r="CG11">
        <v>15</v>
      </c>
      <c r="CH11">
        <v>8</v>
      </c>
      <c r="CI11">
        <v>3</v>
      </c>
      <c r="CJ11">
        <v>10</v>
      </c>
      <c r="CL11">
        <v>10</v>
      </c>
      <c r="CM11">
        <v>3</v>
      </c>
      <c r="CN11">
        <v>0</v>
      </c>
      <c r="CO11">
        <v>4</v>
      </c>
      <c r="CP11">
        <v>13</v>
      </c>
      <c r="CQ11">
        <v>4</v>
      </c>
      <c r="CR11">
        <v>6</v>
      </c>
      <c r="CS11">
        <v>1</v>
      </c>
      <c r="CT11">
        <v>10</v>
      </c>
      <c r="CU11">
        <v>0</v>
      </c>
      <c r="CV11">
        <v>6</v>
      </c>
      <c r="CW11">
        <v>5</v>
      </c>
      <c r="CX11">
        <v>10</v>
      </c>
      <c r="CY11">
        <v>4</v>
      </c>
      <c r="CZ11">
        <v>1</v>
      </c>
      <c r="DA11">
        <v>5</v>
      </c>
      <c r="DC11">
        <f>((5/14)*100)</f>
        <v>35.714285714285715</v>
      </c>
      <c r="DD11">
        <f>((4/14)*100)</f>
        <v>28.571428571428569</v>
      </c>
      <c r="DE11">
        <f>((8/14)*100)</f>
        <v>57.142857142857139</v>
      </c>
      <c r="DL11">
        <f>((8/15)*100)</f>
        <v>53.333333333333336</v>
      </c>
      <c r="DM11">
        <f>((3/15)*100)</f>
        <v>20</v>
      </c>
      <c r="DN11">
        <f>((10/15)*100)</f>
        <v>66.666666666666657</v>
      </c>
      <c r="DP11">
        <f>((3/10)*100)</f>
        <v>30</v>
      </c>
      <c r="DQ11">
        <f>((0/10)*100)</f>
        <v>0</v>
      </c>
      <c r="DR11">
        <f>((4/10)*100)</f>
        <v>40</v>
      </c>
      <c r="DS11">
        <f>((4/13)*100)</f>
        <v>30.76923076923077</v>
      </c>
      <c r="DT11">
        <f>((6/13)*100)</f>
        <v>46.153846153846153</v>
      </c>
      <c r="DU11">
        <f>((1/13)*100)</f>
        <v>7.6923076923076925</v>
      </c>
      <c r="DV11">
        <f>((0/10)*100)</f>
        <v>0</v>
      </c>
      <c r="DW11">
        <f>((6/10)*100)</f>
        <v>60</v>
      </c>
      <c r="DX11">
        <f>((5/10)*100)</f>
        <v>50</v>
      </c>
      <c r="DY11">
        <f>((4/10)*100)</f>
        <v>40</v>
      </c>
      <c r="DZ11">
        <f>((1/10)*100)</f>
        <v>10</v>
      </c>
      <c r="EA11">
        <f>((5/10)*100)</f>
        <v>50</v>
      </c>
    </row>
    <row r="12" spans="1:131" x14ac:dyDescent="0.25">
      <c r="A12">
        <v>21.155364000000006</v>
      </c>
      <c r="B12">
        <v>6.3226040000000001</v>
      </c>
      <c r="G12">
        <v>25.131666000000003</v>
      </c>
      <c r="H12">
        <v>8.5646880000000003</v>
      </c>
      <c r="P12">
        <f>(11/200)</f>
        <v>5.5E-2</v>
      </c>
      <c r="BI12">
        <v>3.0896450000000004</v>
      </c>
      <c r="BJ12">
        <v>3.1005624999999997</v>
      </c>
      <c r="BO12">
        <f>SQRT((ABS($A$12-$G$12)^2+(ABS($B$12-$H$12)^2)))</f>
        <v>4.5648568716072546</v>
      </c>
      <c r="BR12">
        <f>DEGREES(ACOS((11.0899311698793^2+22.8631073899618^2-12.7662520051663^2)/(2*11.0899311698793*22.8631073899618)))</f>
        <v>17.834820769255746</v>
      </c>
      <c r="CL12">
        <v>11</v>
      </c>
      <c r="CM12">
        <v>4</v>
      </c>
      <c r="CN12">
        <v>0</v>
      </c>
      <c r="CO12">
        <v>4</v>
      </c>
      <c r="DP12">
        <f>((4/11)*100)</f>
        <v>36.363636363636367</v>
      </c>
      <c r="DQ12">
        <f>((0/11)*100)</f>
        <v>0</v>
      </c>
      <c r="DR12">
        <f>((4/11)*100)</f>
        <v>36.363636363636367</v>
      </c>
    </row>
    <row r="13" spans="1:131" x14ac:dyDescent="0.25">
      <c r="A13" t="s">
        <v>22</v>
      </c>
      <c r="B13" t="s">
        <v>22</v>
      </c>
      <c r="C13" t="s">
        <v>22</v>
      </c>
      <c r="D13" t="s">
        <v>22</v>
      </c>
      <c r="E13" t="s">
        <v>22</v>
      </c>
      <c r="F13" t="s">
        <v>22</v>
      </c>
      <c r="G13" t="s">
        <v>22</v>
      </c>
      <c r="H13" t="s">
        <v>22</v>
      </c>
      <c r="BR13">
        <f>DEGREES(ACOS((9.50207119516835^2+20.9147954652912^2-12.5062739804812^2)/(2*9.50207119516835*20.9147954652912)))</f>
        <v>20.902025976271439</v>
      </c>
      <c r="BS13">
        <f>DEGREES(ACOS((13.0411235779481^2+23.1748196790867^2-11.0899311698793^2)/(2*13.0411235779481*23.1748196790867)))</f>
        <v>14.889214023459147</v>
      </c>
    </row>
    <row r="14" spans="1:131" x14ac:dyDescent="0.25">
      <c r="A14">
        <v>41.081303000000005</v>
      </c>
      <c r="B14">
        <v>6.9127080000000003</v>
      </c>
      <c r="C14">
        <v>52.870419000000005</v>
      </c>
      <c r="D14">
        <v>5.4236459999999997</v>
      </c>
      <c r="E14">
        <v>42.592919000000002</v>
      </c>
      <c r="F14">
        <v>7.7317710000000002</v>
      </c>
      <c r="G14">
        <v>29.930052000000003</v>
      </c>
      <c r="H14">
        <v>4.6136460000000001</v>
      </c>
      <c r="K14">
        <f>(16/200)</f>
        <v>0.08</v>
      </c>
      <c r="L14">
        <f>(15/200)</f>
        <v>7.4999999999999997E-2</v>
      </c>
      <c r="M14">
        <f>(15/200)</f>
        <v>7.4999999999999997E-2</v>
      </c>
      <c r="N14">
        <f>(15/200)</f>
        <v>7.4999999999999997E-2</v>
      </c>
      <c r="P14">
        <f>(15/200)</f>
        <v>7.4999999999999997E-2</v>
      </c>
      <c r="Q14">
        <f>(13/200)</f>
        <v>6.5000000000000002E-2</v>
      </c>
      <c r="R14">
        <f>(13/200)</f>
        <v>6.5000000000000002E-2</v>
      </c>
      <c r="S14">
        <f>(15/200)</f>
        <v>7.4999999999999997E-2</v>
      </c>
      <c r="U14">
        <f>0.08+0.075</f>
        <v>0.155</v>
      </c>
      <c r="V14">
        <f>0.075+0.065</f>
        <v>0.14000000000000001</v>
      </c>
      <c r="W14">
        <f>0.075+0.065</f>
        <v>0.14000000000000001</v>
      </c>
      <c r="X14">
        <f>0.075+0.075</f>
        <v>0.15</v>
      </c>
      <c r="Z14">
        <f>SQRT((ABS($A$15-$A$14)^2+(ABS($B$15-$B$14)^2)))</f>
        <v>22.742750531937197</v>
      </c>
      <c r="AA14">
        <f>SQRT((ABS($C$15-$C$14)^2+(ABS($D$15-$D$14)^2)))</f>
        <v>21.445530057860847</v>
      </c>
      <c r="AB14">
        <f>SQRT((ABS($E$15-$E$14)^2+(ABS($F$15-$F$14)^2)))</f>
        <v>22.863107389961858</v>
      </c>
      <c r="AC14">
        <f>SQRT((ABS($G$15-$G$14)^2+(ABS($H$15-$H$14)^2)))</f>
        <v>23.174819679086738</v>
      </c>
      <c r="AJ14">
        <f>1/0.155</f>
        <v>6.4516129032258069</v>
      </c>
      <c r="AK14">
        <f>1/0.14</f>
        <v>7.1428571428571423</v>
      </c>
      <c r="AL14">
        <f>1/0.14</f>
        <v>7.1428571428571423</v>
      </c>
      <c r="AM14">
        <f>1/0.15</f>
        <v>6.666666666666667</v>
      </c>
      <c r="AO14">
        <f t="shared" ref="AO14:AO21" si="4">$Z14/$U14</f>
        <v>146.72742278669159</v>
      </c>
      <c r="AP14">
        <f t="shared" ref="AP14:AP21" si="5">$AA14/$V14</f>
        <v>153.1823575561489</v>
      </c>
      <c r="AQ14">
        <f t="shared" ref="AQ14:AQ21" si="6">$AB14/$W14</f>
        <v>163.30790992829895</v>
      </c>
      <c r="AR14">
        <f t="shared" ref="AR14:AR22" si="7">$AC14/$X14</f>
        <v>154.49879786057826</v>
      </c>
      <c r="AV14">
        <f>((0.08/0.155)*100)</f>
        <v>51.612903225806448</v>
      </c>
      <c r="AW14">
        <f>((0.075/0.14)*100)</f>
        <v>53.571428571428569</v>
      </c>
      <c r="AX14">
        <f>((0.075/0.14)*100)</f>
        <v>53.571428571428569</v>
      </c>
      <c r="AY14">
        <f>((0.075/0.15)*100)</f>
        <v>50</v>
      </c>
      <c r="BA14">
        <f>((0.075/0.155)*100)</f>
        <v>48.387096774193544</v>
      </c>
      <c r="BB14">
        <f>((0.065/0.14)*100)</f>
        <v>46.428571428571423</v>
      </c>
      <c r="BC14">
        <f>((0.065/0.14)*100)</f>
        <v>46.428571428571423</v>
      </c>
      <c r="BD14">
        <f>((0.075/0.15)*100)</f>
        <v>50</v>
      </c>
      <c r="BF14">
        <f>ABS($B$14-$D$14)</f>
        <v>1.4890620000000006</v>
      </c>
      <c r="BG14">
        <f>ABS($F$14-$H$14)</f>
        <v>3.118125</v>
      </c>
      <c r="BL14">
        <f>SQRT((ABS($A$14-$E$14)^2+(ABS($B$14-$F$14)^2)))</f>
        <v>1.7192577262949815</v>
      </c>
      <c r="BM14">
        <f>SQRT((ABS($C$14-$G$15)^2+(ABS($D$14-$H$15)^2)))</f>
        <v>1.2583259686126638</v>
      </c>
      <c r="BO14">
        <f>SQRT((ABS($A$14-$G$14)^2+(ABS($B$14-$H$14)^2)))</f>
        <v>11.385784335953542</v>
      </c>
      <c r="BP14">
        <f>SQRT((ABS($C$14-$E$14)^2+(ABS($D$14-$F$14)^2)))</f>
        <v>10.533491693907822</v>
      </c>
      <c r="BR14">
        <f>DEGREES(ACOS((9.05788391928452^2+27.1535363591671^2-19.0801008602204^2)/(2*9.05788391928452*27.1535363591671)))</f>
        <v>22.240909030831389</v>
      </c>
      <c r="BS14">
        <f>DEGREES(ACOS((12.5062739804812^2+20.3552123831536^2-9.05788391928452^2)/(2*12.5062739804812*20.3552123831536)))</f>
        <v>16.289918982863835</v>
      </c>
      <c r="BU14">
        <v>16</v>
      </c>
      <c r="BV14">
        <v>3</v>
      </c>
      <c r="BW14">
        <v>3</v>
      </c>
      <c r="BX14">
        <v>15</v>
      </c>
      <c r="BY14">
        <v>15</v>
      </c>
      <c r="BZ14">
        <v>3</v>
      </c>
      <c r="CA14">
        <v>14</v>
      </c>
      <c r="CB14">
        <v>2</v>
      </c>
      <c r="CC14">
        <v>15</v>
      </c>
      <c r="CD14">
        <v>3</v>
      </c>
      <c r="CE14">
        <v>14</v>
      </c>
      <c r="CF14">
        <v>2</v>
      </c>
      <c r="CG14">
        <v>15</v>
      </c>
      <c r="CH14">
        <v>15</v>
      </c>
      <c r="CI14">
        <v>2</v>
      </c>
      <c r="CJ14">
        <v>2</v>
      </c>
      <c r="CL14">
        <v>15</v>
      </c>
      <c r="CM14">
        <v>0</v>
      </c>
      <c r="CN14">
        <v>0</v>
      </c>
      <c r="CO14">
        <v>15</v>
      </c>
      <c r="CP14">
        <v>13</v>
      </c>
      <c r="CQ14">
        <v>0</v>
      </c>
      <c r="CR14">
        <v>12</v>
      </c>
      <c r="CS14">
        <v>0</v>
      </c>
      <c r="CT14">
        <v>13</v>
      </c>
      <c r="CU14">
        <v>0</v>
      </c>
      <c r="CV14">
        <v>12</v>
      </c>
      <c r="CW14">
        <v>0</v>
      </c>
      <c r="CX14">
        <v>15</v>
      </c>
      <c r="CY14">
        <v>15</v>
      </c>
      <c r="CZ14">
        <v>0</v>
      </c>
      <c r="DA14">
        <v>0</v>
      </c>
      <c r="DC14">
        <f>((3/16)*100)</f>
        <v>18.75</v>
      </c>
      <c r="DD14">
        <f>((3/16)*100)</f>
        <v>18.75</v>
      </c>
      <c r="DE14">
        <f>((15/16)*100)</f>
        <v>93.75</v>
      </c>
      <c r="DF14">
        <f>((3/15)*100)</f>
        <v>20</v>
      </c>
      <c r="DG14">
        <f>((14/15)*100)</f>
        <v>93.333333333333329</v>
      </c>
      <c r="DH14">
        <f>((2/15)*100)</f>
        <v>13.333333333333334</v>
      </c>
      <c r="DI14">
        <f>((3/15)*100)</f>
        <v>20</v>
      </c>
      <c r="DJ14">
        <f>((14/15)*100)</f>
        <v>93.333333333333329</v>
      </c>
      <c r="DK14">
        <f>((2/15)*100)</f>
        <v>13.333333333333334</v>
      </c>
      <c r="DL14">
        <f>((15/15)*100)</f>
        <v>100</v>
      </c>
      <c r="DM14">
        <f>((2/15)*100)</f>
        <v>13.333333333333334</v>
      </c>
      <c r="DN14">
        <f>((2/15)*100)</f>
        <v>13.333333333333334</v>
      </c>
      <c r="DP14">
        <f>((0/15)*100)</f>
        <v>0</v>
      </c>
      <c r="DQ14">
        <f>((0/15)*100)</f>
        <v>0</v>
      </c>
      <c r="DR14">
        <f>((15/15)*100)</f>
        <v>100</v>
      </c>
      <c r="DS14">
        <f>((0/13)*100)</f>
        <v>0</v>
      </c>
      <c r="DT14">
        <f>((12/13)*100)</f>
        <v>92.307692307692307</v>
      </c>
      <c r="DU14">
        <f>((0/13)*100)</f>
        <v>0</v>
      </c>
      <c r="DV14">
        <f>((0/13)*100)</f>
        <v>0</v>
      </c>
      <c r="DW14">
        <f>((12/13)*100)</f>
        <v>92.307692307692307</v>
      </c>
      <c r="DX14">
        <f>((0/13)*100)</f>
        <v>0</v>
      </c>
      <c r="DY14">
        <f>((15/15)*100)</f>
        <v>100</v>
      </c>
      <c r="DZ14">
        <f>((0/15)*100)</f>
        <v>0</v>
      </c>
      <c r="EA14">
        <f>((0/15)*100)</f>
        <v>0</v>
      </c>
    </row>
    <row r="15" spans="1:131" x14ac:dyDescent="0.25">
      <c r="A15">
        <v>63.820366</v>
      </c>
      <c r="B15">
        <v>6.503177</v>
      </c>
      <c r="C15">
        <v>74.314321000000007</v>
      </c>
      <c r="D15">
        <v>5.6878929999999999</v>
      </c>
      <c r="E15">
        <v>65.453751000000011</v>
      </c>
      <c r="F15">
        <v>7.4092190000000002</v>
      </c>
      <c r="G15">
        <v>53.100937000000002</v>
      </c>
      <c r="H15">
        <v>4.1866149999999998</v>
      </c>
      <c r="K15">
        <f>(15/200)</f>
        <v>7.4999999999999997E-2</v>
      </c>
      <c r="L15">
        <f>(14/200)</f>
        <v>7.0000000000000007E-2</v>
      </c>
      <c r="M15">
        <f>(15/200)</f>
        <v>7.4999999999999997E-2</v>
      </c>
      <c r="N15">
        <f>(13/200)</f>
        <v>6.5000000000000002E-2</v>
      </c>
      <c r="P15">
        <f>(12/200)</f>
        <v>0.06</v>
      </c>
      <c r="Q15">
        <f>(12/200)</f>
        <v>0.06</v>
      </c>
      <c r="R15">
        <f>(12/200)</f>
        <v>0.06</v>
      </c>
      <c r="S15">
        <f>(13/200)</f>
        <v>6.5000000000000002E-2</v>
      </c>
      <c r="U15">
        <f>0.075+0.06</f>
        <v>0.13500000000000001</v>
      </c>
      <c r="V15">
        <f>0.07+0.06</f>
        <v>0.13</v>
      </c>
      <c r="W15">
        <f>0.075+0.06</f>
        <v>0.13500000000000001</v>
      </c>
      <c r="X15">
        <f>0.065+0.065</f>
        <v>0.13</v>
      </c>
      <c r="Z15">
        <f>SQRT((ABS($A$16-$A$15)^2+(ABS($B$16-$B$15)^2)))</f>
        <v>20.818993373084332</v>
      </c>
      <c r="AA15">
        <f>SQRT((ABS($C$16-$C$15)^2+(ABS($D$16-$D$15)^2)))</f>
        <v>20.345331550074597</v>
      </c>
      <c r="AB15">
        <f>SQRT((ABS($E$16-$E$15)^2+(ABS($F$16-$F$15)^2)))</f>
        <v>20.914795465291188</v>
      </c>
      <c r="AC15">
        <f>SQRT((ABS($G$16-$G$15)^2+(ABS($H$16-$H$15)^2)))</f>
        <v>21.339628116195936</v>
      </c>
      <c r="AJ15">
        <f>1/0.135</f>
        <v>7.4074074074074066</v>
      </c>
      <c r="AK15">
        <f>1/0.13</f>
        <v>7.6923076923076916</v>
      </c>
      <c r="AL15">
        <f>1/0.135</f>
        <v>7.4074074074074066</v>
      </c>
      <c r="AM15">
        <f>1/0.13</f>
        <v>7.6923076923076916</v>
      </c>
      <c r="AO15">
        <f t="shared" si="4"/>
        <v>154.21476572655061</v>
      </c>
      <c r="AP15">
        <f t="shared" si="5"/>
        <v>156.50255038518921</v>
      </c>
      <c r="AQ15">
        <f t="shared" si="6"/>
        <v>154.92441085400878</v>
      </c>
      <c r="AR15">
        <f t="shared" si="7"/>
        <v>164.1509855091995</v>
      </c>
      <c r="AV15">
        <f>((0.075/0.135)*100)</f>
        <v>55.55555555555555</v>
      </c>
      <c r="AW15">
        <f>((0.07/0.13)*100)</f>
        <v>53.846153846153854</v>
      </c>
      <c r="AX15">
        <f>((0.075/0.135)*100)</f>
        <v>55.55555555555555</v>
      </c>
      <c r="AY15">
        <f>((0.065/0.13)*100)</f>
        <v>50</v>
      </c>
      <c r="BA15">
        <f>((0.06/0.135)*100)</f>
        <v>44.444444444444443</v>
      </c>
      <c r="BB15">
        <f>((0.06/0.13)*100)</f>
        <v>46.153846153846153</v>
      </c>
      <c r="BC15">
        <f>((0.06/0.135)*100)</f>
        <v>44.444444444444443</v>
      </c>
      <c r="BD15">
        <f>((0.065/0.13)*100)</f>
        <v>50</v>
      </c>
      <c r="BF15">
        <f>ABS($B$15-$D$15)</f>
        <v>0.81528400000000012</v>
      </c>
      <c r="BG15">
        <f>ABS($F$15-$H$15)</f>
        <v>3.2226040000000005</v>
      </c>
      <c r="BL15">
        <f>SQRT((ABS($A$15-$E$15)^2+(ABS($B$15-$F$15)^2)))</f>
        <v>1.8678486726683823</v>
      </c>
      <c r="BM15">
        <f>SQRT((ABS($C$15-$G$16)^2+(ABS($D$15-$H$16)^2)))</f>
        <v>1.3722023361035351</v>
      </c>
      <c r="BO15">
        <f>SQRT((ABS($A$15-$G$16)^2+(ABS($B$15-$H$16)^2)))</f>
        <v>10.841559834358018</v>
      </c>
      <c r="BP15">
        <f>SQRT((ABS($C$15-$E$15)^2+(ABS($D$15-$F$15)^2)))</f>
        <v>9.0262209103907889</v>
      </c>
      <c r="BR15">
        <f>DEGREES(ACOS((6.36965493846002^2+37.3734203613055^2-33.0915963681974^2)/(2*6.36965493846002*37.3734203613055)))</f>
        <v>44.033720476329464</v>
      </c>
      <c r="BS15">
        <f>DEGREES(ACOS((19.0801008602204^2+23.4703918313858^2-6.36965493846002^2)/(2*19.0801008602204*23.4703918313858)))</f>
        <v>12.520001846202057</v>
      </c>
      <c r="BU15">
        <v>15</v>
      </c>
      <c r="BV15">
        <v>3</v>
      </c>
      <c r="BW15">
        <v>3</v>
      </c>
      <c r="BX15">
        <v>13</v>
      </c>
      <c r="BY15">
        <v>14</v>
      </c>
      <c r="BZ15">
        <v>2</v>
      </c>
      <c r="CA15">
        <v>13</v>
      </c>
      <c r="CB15">
        <v>3</v>
      </c>
      <c r="CC15">
        <v>15</v>
      </c>
      <c r="CD15">
        <v>3</v>
      </c>
      <c r="CE15">
        <v>13</v>
      </c>
      <c r="CF15">
        <v>5</v>
      </c>
      <c r="CG15">
        <v>13</v>
      </c>
      <c r="CH15">
        <v>13</v>
      </c>
      <c r="CI15">
        <v>1</v>
      </c>
      <c r="CJ15">
        <v>2</v>
      </c>
      <c r="CL15">
        <v>12</v>
      </c>
      <c r="CM15">
        <v>0</v>
      </c>
      <c r="CN15">
        <v>0</v>
      </c>
      <c r="CO15">
        <v>12</v>
      </c>
      <c r="CP15">
        <v>12</v>
      </c>
      <c r="CQ15">
        <v>0</v>
      </c>
      <c r="CR15">
        <v>11</v>
      </c>
      <c r="CS15">
        <v>0</v>
      </c>
      <c r="CT15">
        <v>12</v>
      </c>
      <c r="CU15">
        <v>0</v>
      </c>
      <c r="CV15">
        <v>11</v>
      </c>
      <c r="CW15">
        <v>1</v>
      </c>
      <c r="CX15">
        <v>13</v>
      </c>
      <c r="CY15">
        <v>12</v>
      </c>
      <c r="CZ15">
        <v>0</v>
      </c>
      <c r="DA15">
        <v>0</v>
      </c>
      <c r="DC15">
        <f>((3/15)*100)</f>
        <v>20</v>
      </c>
      <c r="DD15">
        <f>((3/15)*100)</f>
        <v>20</v>
      </c>
      <c r="DE15">
        <f>((13/15)*100)</f>
        <v>86.666666666666671</v>
      </c>
      <c r="DF15">
        <f>((2/14)*100)</f>
        <v>14.285714285714285</v>
      </c>
      <c r="DG15">
        <f>((13/14)*100)</f>
        <v>92.857142857142861</v>
      </c>
      <c r="DH15">
        <f>((3/14)*100)</f>
        <v>21.428571428571427</v>
      </c>
      <c r="DI15">
        <f>((3/15)*100)</f>
        <v>20</v>
      </c>
      <c r="DJ15">
        <f>((13/15)*100)</f>
        <v>86.666666666666671</v>
      </c>
      <c r="DK15">
        <f>((5/15)*100)</f>
        <v>33.333333333333329</v>
      </c>
      <c r="DL15">
        <f>((13/13)*100)</f>
        <v>100</v>
      </c>
      <c r="DM15">
        <f>((1/13)*100)</f>
        <v>7.6923076923076925</v>
      </c>
      <c r="DN15">
        <f>((2/13)*100)</f>
        <v>15.384615384615385</v>
      </c>
      <c r="DP15">
        <f>((0/12)*100)</f>
        <v>0</v>
      </c>
      <c r="DQ15">
        <f>((0/12)*100)</f>
        <v>0</v>
      </c>
      <c r="DR15">
        <f>((12/12)*100)</f>
        <v>100</v>
      </c>
      <c r="DS15">
        <f>((0/12)*100)</f>
        <v>0</v>
      </c>
      <c r="DT15">
        <f>((11/12)*100)</f>
        <v>91.666666666666657</v>
      </c>
      <c r="DU15">
        <f>((0/12)*100)</f>
        <v>0</v>
      </c>
      <c r="DV15">
        <f>((0/12)*100)</f>
        <v>0</v>
      </c>
      <c r="DW15">
        <f>((11/12)*100)</f>
        <v>91.666666666666657</v>
      </c>
      <c r="DX15">
        <f>((1/12)*100)</f>
        <v>8.3333333333333321</v>
      </c>
      <c r="DY15">
        <f>((12/13)*100)</f>
        <v>92.307692307692307</v>
      </c>
      <c r="DZ15">
        <f>((0/13)*100)</f>
        <v>0</v>
      </c>
      <c r="EA15">
        <f>((0/13)*100)</f>
        <v>0</v>
      </c>
    </row>
    <row r="16" spans="1:131" x14ac:dyDescent="0.25">
      <c r="A16">
        <v>84.638618000000008</v>
      </c>
      <c r="B16">
        <v>6.6788720000000001</v>
      </c>
      <c r="C16">
        <v>94.649427000000003</v>
      </c>
      <c r="D16">
        <v>5.0429279999999999</v>
      </c>
      <c r="E16">
        <v>86.356569000000007</v>
      </c>
      <c r="F16">
        <v>8.1169399999999996</v>
      </c>
      <c r="G16">
        <v>74.440139000000002</v>
      </c>
      <c r="H16">
        <v>4.3214709999999998</v>
      </c>
      <c r="K16">
        <f>(14/200)</f>
        <v>7.0000000000000007E-2</v>
      </c>
      <c r="L16">
        <f>(14/200)</f>
        <v>7.0000000000000007E-2</v>
      </c>
      <c r="M16">
        <f>(15/200)</f>
        <v>7.4999999999999997E-2</v>
      </c>
      <c r="N16">
        <f>(13/200)</f>
        <v>6.5000000000000002E-2</v>
      </c>
      <c r="P16">
        <f>(12/200)</f>
        <v>0.06</v>
      </c>
      <c r="Q16">
        <f>(9/200)</f>
        <v>4.4999999999999998E-2</v>
      </c>
      <c r="R16">
        <f>(10/200)</f>
        <v>0.05</v>
      </c>
      <c r="S16">
        <f>(11/200)</f>
        <v>5.5E-2</v>
      </c>
      <c r="U16">
        <f>0.07+0.06</f>
        <v>0.13</v>
      </c>
      <c r="V16">
        <f>0.07+0.045</f>
        <v>0.115</v>
      </c>
      <c r="W16">
        <f>0.075+0.05</f>
        <v>0.125</v>
      </c>
      <c r="X16">
        <f>0.065+0.055</f>
        <v>0.12</v>
      </c>
      <c r="Z16">
        <f>SQRT((ABS($A$17-$A$16)^2+(ABS($B$17-$B$16)^2)))</f>
        <v>25.935074003768126</v>
      </c>
      <c r="AA16">
        <f>SQRT((ABS($C$17-$C$16)^2+(ABS($D$17-$D$16)^2)))</f>
        <v>24.519889605816523</v>
      </c>
      <c r="AB16">
        <f>SQRT((ABS($E$17-$E$16)^2+(ABS($F$17-$F$16)^2)))</f>
        <v>27.153536359167109</v>
      </c>
      <c r="AC16">
        <f>SQRT((ABS($G$17-$G$16)^2+(ABS($H$17-$H$16)^2)))</f>
        <v>20.35521238315361</v>
      </c>
      <c r="AJ16">
        <f>1/0.13</f>
        <v>7.6923076923076916</v>
      </c>
      <c r="AK16">
        <f>1/0.115</f>
        <v>8.695652173913043</v>
      </c>
      <c r="AL16">
        <f>1/0.125</f>
        <v>8</v>
      </c>
      <c r="AM16">
        <f>1/0.12</f>
        <v>8.3333333333333339</v>
      </c>
      <c r="AO16">
        <f t="shared" si="4"/>
        <v>199.5005692597548</v>
      </c>
      <c r="AP16">
        <f t="shared" si="5"/>
        <v>213.21643135492627</v>
      </c>
      <c r="AQ16">
        <f t="shared" si="6"/>
        <v>217.22829087333687</v>
      </c>
      <c r="AR16">
        <f t="shared" si="7"/>
        <v>169.62676985961343</v>
      </c>
      <c r="AV16">
        <f>((0.07/0.13)*100)</f>
        <v>53.846153846153854</v>
      </c>
      <c r="AW16">
        <f>((0.07/0.115)*100)</f>
        <v>60.869565217391312</v>
      </c>
      <c r="AX16">
        <f>((0.075/0.125)*100)</f>
        <v>60</v>
      </c>
      <c r="AY16">
        <f>((0.065/0.12)*100)</f>
        <v>54.166666666666671</v>
      </c>
      <c r="BA16">
        <f>((0.06/0.13)*100)</f>
        <v>46.153846153846153</v>
      </c>
      <c r="BB16">
        <f>((0.045/0.115)*100)</f>
        <v>39.130434782608688</v>
      </c>
      <c r="BC16">
        <f>((0.05/0.125)*100)</f>
        <v>40</v>
      </c>
      <c r="BD16">
        <f>((0.055/0.12)*100)</f>
        <v>45.833333333333336</v>
      </c>
      <c r="BF16">
        <f>ABS($B$16-$D$16)</f>
        <v>1.6359440000000003</v>
      </c>
      <c r="BG16">
        <f>ABS($F$16-$H$16)</f>
        <v>3.7954689999999998</v>
      </c>
      <c r="BL16">
        <f>SQRT((ABS($A$16-$E$16)^2+(ABS($B$16-$F$16)^2)))</f>
        <v>2.2404006809106707</v>
      </c>
      <c r="BM16">
        <f>SQRT((ABS($C$16-$G$17)^2+(ABS($D$16-$H$17)^2)))</f>
        <v>0.27121108303496738</v>
      </c>
      <c r="BO16">
        <f>SQRT((ABS($A$16-$G$17)^2+(ABS($B$16-$H$17)^2)))</f>
        <v>10.321337518428312</v>
      </c>
      <c r="BP16">
        <f>SQRT((ABS($C$16-$E$16)^2+(ABS($D$16-$F$16)^2)))</f>
        <v>8.8442661416483794</v>
      </c>
      <c r="BR16">
        <f>DEGREES(ACOS((3.96890345880521^2+25.1234392083963^2-23.2256375525818^2)/(2*3.96890345880521*25.1234392083963)))</f>
        <v>57.377903846499152</v>
      </c>
      <c r="BS16">
        <f>DEGREES(ACOS((33.0915963681974^2+35.0967037501225^2-3.96890345880521^2)/(2*33.0915963681974*35.0967037501225)))</f>
        <v>5.7609587366357582</v>
      </c>
      <c r="BU16">
        <v>14</v>
      </c>
      <c r="BV16">
        <v>5</v>
      </c>
      <c r="BW16">
        <v>4</v>
      </c>
      <c r="BX16">
        <v>10</v>
      </c>
      <c r="BY16">
        <v>14</v>
      </c>
      <c r="BZ16">
        <v>5</v>
      </c>
      <c r="CA16">
        <v>11</v>
      </c>
      <c r="CB16">
        <v>5</v>
      </c>
      <c r="CC16">
        <v>15</v>
      </c>
      <c r="CD16">
        <v>5</v>
      </c>
      <c r="CE16">
        <v>11</v>
      </c>
      <c r="CF16">
        <v>8</v>
      </c>
      <c r="CG16">
        <v>13</v>
      </c>
      <c r="CH16">
        <v>10</v>
      </c>
      <c r="CI16">
        <v>4</v>
      </c>
      <c r="CJ16">
        <v>5</v>
      </c>
      <c r="CL16">
        <v>12</v>
      </c>
      <c r="CM16">
        <v>0</v>
      </c>
      <c r="CN16">
        <v>0</v>
      </c>
      <c r="CO16">
        <v>9</v>
      </c>
      <c r="CP16">
        <v>9</v>
      </c>
      <c r="CQ16">
        <v>0</v>
      </c>
      <c r="CR16">
        <v>7</v>
      </c>
      <c r="CS16">
        <v>0</v>
      </c>
      <c r="CT16">
        <v>10</v>
      </c>
      <c r="CU16">
        <v>0</v>
      </c>
      <c r="CV16">
        <v>7</v>
      </c>
      <c r="CW16">
        <v>2</v>
      </c>
      <c r="CX16">
        <v>11</v>
      </c>
      <c r="CY16">
        <v>9</v>
      </c>
      <c r="CZ16">
        <v>0</v>
      </c>
      <c r="DA16">
        <v>1</v>
      </c>
      <c r="DC16">
        <f>((5/14)*100)</f>
        <v>35.714285714285715</v>
      </c>
      <c r="DD16">
        <f>((4/14)*100)</f>
        <v>28.571428571428569</v>
      </c>
      <c r="DE16">
        <f>((10/14)*100)</f>
        <v>71.428571428571431</v>
      </c>
      <c r="DF16">
        <f>((5/14)*100)</f>
        <v>35.714285714285715</v>
      </c>
      <c r="DG16">
        <f>((11/14)*100)</f>
        <v>78.571428571428569</v>
      </c>
      <c r="DH16">
        <f>((5/14)*100)</f>
        <v>35.714285714285715</v>
      </c>
      <c r="DI16">
        <f>((5/15)*100)</f>
        <v>33.333333333333329</v>
      </c>
      <c r="DJ16">
        <f>((11/15)*100)</f>
        <v>73.333333333333329</v>
      </c>
      <c r="DK16">
        <f>((8/15)*100)</f>
        <v>53.333333333333336</v>
      </c>
      <c r="DL16">
        <f>((10/13)*100)</f>
        <v>76.923076923076934</v>
      </c>
      <c r="DM16">
        <f>((4/13)*100)</f>
        <v>30.76923076923077</v>
      </c>
      <c r="DN16">
        <f>((5/13)*100)</f>
        <v>38.461538461538467</v>
      </c>
      <c r="DP16">
        <f>((0/12)*100)</f>
        <v>0</v>
      </c>
      <c r="DQ16">
        <f>((0/12)*100)</f>
        <v>0</v>
      </c>
      <c r="DR16">
        <f>((9/12)*100)</f>
        <v>75</v>
      </c>
      <c r="DS16">
        <f>((0/9)*100)</f>
        <v>0</v>
      </c>
      <c r="DT16">
        <f>((7/9)*100)</f>
        <v>77.777777777777786</v>
      </c>
      <c r="DU16">
        <f>((0/9)*100)</f>
        <v>0</v>
      </c>
      <c r="DV16">
        <f>((0/10)*100)</f>
        <v>0</v>
      </c>
      <c r="DW16">
        <f>((7/10)*100)</f>
        <v>70</v>
      </c>
      <c r="DX16">
        <f>((2/10)*100)</f>
        <v>20</v>
      </c>
      <c r="DY16">
        <f>((9/11)*100)</f>
        <v>81.818181818181827</v>
      </c>
      <c r="DZ16">
        <f>((0/11)*100)</f>
        <v>0</v>
      </c>
      <c r="EA16">
        <f>((1/11)*100)</f>
        <v>9.0909090909090917</v>
      </c>
    </row>
    <row r="17" spans="1:131" x14ac:dyDescent="0.25">
      <c r="A17">
        <v>110.54456300000001</v>
      </c>
      <c r="B17">
        <v>7.907724</v>
      </c>
      <c r="C17">
        <v>119.16482500000001</v>
      </c>
      <c r="D17">
        <v>5.5122330000000002</v>
      </c>
      <c r="E17">
        <v>113.50724000000001</v>
      </c>
      <c r="F17">
        <v>8.5114029999999996</v>
      </c>
      <c r="G17">
        <v>94.789472000000004</v>
      </c>
      <c r="H17">
        <v>4.8106720000000003</v>
      </c>
      <c r="K17">
        <f>(14/200)</f>
        <v>7.0000000000000007E-2</v>
      </c>
      <c r="L17">
        <f>(15/200)</f>
        <v>7.4999999999999997E-2</v>
      </c>
      <c r="M17">
        <f>(14/200)</f>
        <v>7.0000000000000007E-2</v>
      </c>
      <c r="N17">
        <f>(11/200)</f>
        <v>5.5E-2</v>
      </c>
      <c r="P17">
        <f>(10/200)</f>
        <v>0.05</v>
      </c>
      <c r="Q17">
        <f>(8/200)</f>
        <v>0.04</v>
      </c>
      <c r="R17">
        <f>(9/200)</f>
        <v>4.4999999999999998E-2</v>
      </c>
      <c r="S17">
        <f>(9/200)</f>
        <v>4.4999999999999998E-2</v>
      </c>
      <c r="U17">
        <f>0.07+0.05</f>
        <v>0.12000000000000001</v>
      </c>
      <c r="V17">
        <f>0.075+0.04</f>
        <v>0.11499999999999999</v>
      </c>
      <c r="W17">
        <f>0.07+0.045</f>
        <v>0.115</v>
      </c>
      <c r="X17">
        <f>0.055+0.045</f>
        <v>0.1</v>
      </c>
      <c r="Z17">
        <f>SQRT((ABS($A$18-$A$17)^2+(ABS($B$18-$B$17)^2)))</f>
        <v>25.698518745791134</v>
      </c>
      <c r="AA17">
        <f>SQRT((ABS($C$18-$C$17)^2+(ABS($D$18-$D$17)^2)))</f>
        <v>35.281754868279428</v>
      </c>
      <c r="AB17">
        <f>SQRT((ABS($E$18-$E$17)^2+(ABS($F$18-$F$17)^2)))</f>
        <v>37.373420361305492</v>
      </c>
      <c r="AC17">
        <f>SQRT((ABS($G$18-$G$17)^2+(ABS($H$18-$H$17)^2)))</f>
        <v>23.470391831385797</v>
      </c>
      <c r="AJ17">
        <f>1/0.12</f>
        <v>8.3333333333333339</v>
      </c>
      <c r="AK17">
        <f>1/0.115</f>
        <v>8.695652173913043</v>
      </c>
      <c r="AL17">
        <f>1/0.115</f>
        <v>8.695652173913043</v>
      </c>
      <c r="AM17">
        <f>1/0.1</f>
        <v>10</v>
      </c>
      <c r="AO17">
        <f t="shared" si="4"/>
        <v>214.15432288159278</v>
      </c>
      <c r="AP17">
        <f t="shared" si="5"/>
        <v>306.79786841982116</v>
      </c>
      <c r="AQ17">
        <f t="shared" si="6"/>
        <v>324.98626401135209</v>
      </c>
      <c r="AR17">
        <f t="shared" si="7"/>
        <v>234.70391831385797</v>
      </c>
      <c r="AV17">
        <f>((0.07/0.12)*100)</f>
        <v>58.333333333333336</v>
      </c>
      <c r="AW17">
        <f>((0.075/0.115)*100)</f>
        <v>65.217391304347814</v>
      </c>
      <c r="AX17">
        <f>((0.07/0.115)*100)</f>
        <v>60.869565217391312</v>
      </c>
      <c r="AY17">
        <f>((0.055/0.1)*100)</f>
        <v>54.999999999999993</v>
      </c>
      <c r="BA17">
        <f>((0.05/0.12)*100)</f>
        <v>41.666666666666671</v>
      </c>
      <c r="BB17">
        <f>((0.04/0.115)*100)</f>
        <v>34.782608695652172</v>
      </c>
      <c r="BC17">
        <f>((0.045/0.115)*100)</f>
        <v>39.130434782608688</v>
      </c>
      <c r="BD17">
        <f>((0.045/0.1)*100)</f>
        <v>44.999999999999993</v>
      </c>
      <c r="BF17">
        <f>ABS($B$17-$D$17)</f>
        <v>2.3954909999999998</v>
      </c>
      <c r="BG17">
        <f>ABS($F$17-$H$17)</f>
        <v>3.7007309999999993</v>
      </c>
      <c r="BL17">
        <f>SQRT((ABS($A$17-$E$17)^2+(ABS($B$17-$F$17)^2)))</f>
        <v>3.0235547525007704</v>
      </c>
      <c r="BM17">
        <f>SQRT((ABS($C$17-$G$18)^2+(ABS($D$17-$H$18)^2)))</f>
        <v>1.54601985160379</v>
      </c>
      <c r="BO17">
        <f>SQRT((ABS($A$17-$G$18)^2+(ABS($B$17-$H$18)^2)))</f>
        <v>8.526937788573921</v>
      </c>
      <c r="BP17">
        <f>SQRT((ABS($C$17-$E$17)^2+(ABS($D$17-$F$17)^2)))</f>
        <v>6.4033810382582237</v>
      </c>
      <c r="BR17">
        <f>DEGREES(ACOS((5.95724634241266^2+29.7194046847991^2-25.4118703901043^2)/(2*5.95724634241266*29.7194046847991)))</f>
        <v>39.565374225809293</v>
      </c>
      <c r="BS17">
        <f>DEGREES(ACOS((23.2256375525818^2+27.0724018243147^2-5.95724634241266^2)/(2*23.2256375525818*27.0724018243147)))</f>
        <v>10.40795525714331</v>
      </c>
      <c r="BU17">
        <v>14</v>
      </c>
      <c r="BV17">
        <v>7</v>
      </c>
      <c r="BW17">
        <v>5</v>
      </c>
      <c r="BX17">
        <v>6</v>
      </c>
      <c r="BY17">
        <v>15</v>
      </c>
      <c r="BZ17">
        <v>7</v>
      </c>
      <c r="CA17">
        <v>10</v>
      </c>
      <c r="CB17">
        <v>7</v>
      </c>
      <c r="CC17">
        <v>14</v>
      </c>
      <c r="CD17">
        <v>4</v>
      </c>
      <c r="CE17">
        <v>10</v>
      </c>
      <c r="CF17">
        <v>11</v>
      </c>
      <c r="CG17">
        <v>11</v>
      </c>
      <c r="CH17">
        <v>6</v>
      </c>
      <c r="CI17">
        <v>4</v>
      </c>
      <c r="CJ17">
        <v>8</v>
      </c>
      <c r="CL17">
        <v>10</v>
      </c>
      <c r="CM17">
        <v>1</v>
      </c>
      <c r="CN17">
        <v>0</v>
      </c>
      <c r="CO17">
        <v>5</v>
      </c>
      <c r="CP17">
        <v>8</v>
      </c>
      <c r="CQ17">
        <v>1</v>
      </c>
      <c r="CR17">
        <v>4</v>
      </c>
      <c r="CS17">
        <v>1</v>
      </c>
      <c r="CT17">
        <v>9</v>
      </c>
      <c r="CU17">
        <v>0</v>
      </c>
      <c r="CV17">
        <v>4</v>
      </c>
      <c r="CW17">
        <v>6</v>
      </c>
      <c r="CX17">
        <v>9</v>
      </c>
      <c r="CY17">
        <v>5</v>
      </c>
      <c r="CZ17">
        <v>0</v>
      </c>
      <c r="DA17">
        <v>2</v>
      </c>
      <c r="DC17">
        <f>((7/14)*100)</f>
        <v>50</v>
      </c>
      <c r="DD17">
        <f>((5/14)*100)</f>
        <v>35.714285714285715</v>
      </c>
      <c r="DE17">
        <f>((6/14)*100)</f>
        <v>42.857142857142854</v>
      </c>
      <c r="DF17">
        <f>((7/15)*100)</f>
        <v>46.666666666666664</v>
      </c>
      <c r="DG17">
        <f>((10/15)*100)</f>
        <v>66.666666666666657</v>
      </c>
      <c r="DH17">
        <f>((7/15)*100)</f>
        <v>46.666666666666664</v>
      </c>
      <c r="DI17">
        <f>((4/14)*100)</f>
        <v>28.571428571428569</v>
      </c>
      <c r="DJ17">
        <f>((10/14)*100)</f>
        <v>71.428571428571431</v>
      </c>
      <c r="DK17">
        <f>((11/14)*100)</f>
        <v>78.571428571428569</v>
      </c>
      <c r="DL17">
        <f>((6/11)*100)</f>
        <v>54.54545454545454</v>
      </c>
      <c r="DM17">
        <f>((4/11)*100)</f>
        <v>36.363636363636367</v>
      </c>
      <c r="DN17">
        <f>((8/11)*100)</f>
        <v>72.727272727272734</v>
      </c>
      <c r="DP17">
        <f>((1/10)*100)</f>
        <v>10</v>
      </c>
      <c r="DQ17">
        <f>((0/10)*100)</f>
        <v>0</v>
      </c>
      <c r="DR17">
        <f>((5/10)*100)</f>
        <v>50</v>
      </c>
      <c r="DS17">
        <f>((1/8)*100)</f>
        <v>12.5</v>
      </c>
      <c r="DT17">
        <f>((4/8)*100)</f>
        <v>50</v>
      </c>
      <c r="DU17">
        <f>((1/8)*100)</f>
        <v>12.5</v>
      </c>
      <c r="DV17">
        <f>((0/9)*100)</f>
        <v>0</v>
      </c>
      <c r="DW17">
        <f>((4/9)*100)</f>
        <v>44.444444444444443</v>
      </c>
      <c r="DX17">
        <f>((6/9)*100)</f>
        <v>66.666666666666657</v>
      </c>
      <c r="DY17">
        <f>((5/9)*100)</f>
        <v>55.555555555555557</v>
      </c>
      <c r="DZ17">
        <f>((0/9)*100)</f>
        <v>0</v>
      </c>
      <c r="EA17">
        <f>((2/9)*100)</f>
        <v>22.222222222222221</v>
      </c>
    </row>
    <row r="18" spans="1:131" x14ac:dyDescent="0.25">
      <c r="A18">
        <v>136.24047000000002</v>
      </c>
      <c r="B18">
        <v>7.5413509999999997</v>
      </c>
      <c r="C18">
        <v>154.371241</v>
      </c>
      <c r="D18">
        <v>7.8166849999999997</v>
      </c>
      <c r="E18">
        <v>150.85300599999999</v>
      </c>
      <c r="F18">
        <v>9.9488699999999994</v>
      </c>
      <c r="G18">
        <v>118.25348200000001</v>
      </c>
      <c r="H18">
        <v>4.2633809999999999</v>
      </c>
      <c r="K18">
        <f>(16/200)</f>
        <v>0.08</v>
      </c>
      <c r="L18">
        <f>(17/200)</f>
        <v>8.5000000000000006E-2</v>
      </c>
      <c r="M18">
        <f>(15/200)</f>
        <v>7.4999999999999997E-2</v>
      </c>
      <c r="N18">
        <f>(14/200)</f>
        <v>7.0000000000000007E-2</v>
      </c>
      <c r="P18">
        <f>(10/200)</f>
        <v>0.05</v>
      </c>
      <c r="Q18">
        <f>(7/200)</f>
        <v>3.5000000000000003E-2</v>
      </c>
      <c r="R18">
        <f>(9/200)</f>
        <v>4.4999999999999998E-2</v>
      </c>
      <c r="S18">
        <f>(9/200)</f>
        <v>4.4999999999999998E-2</v>
      </c>
      <c r="U18">
        <f>0.08+0.05</f>
        <v>0.13</v>
      </c>
      <c r="V18">
        <f>0.085+0.035</f>
        <v>0.12000000000000001</v>
      </c>
      <c r="W18">
        <f>0.075+0.045</f>
        <v>0.12</v>
      </c>
      <c r="X18">
        <f>0.07+0.045</f>
        <v>0.115</v>
      </c>
      <c r="Z18">
        <f>SQRT((ABS($A$19-$A$18)^2+(ABS($B$19-$B$18)^2)))</f>
        <v>37.567678516278434</v>
      </c>
      <c r="AA18">
        <f>SQRT((ABS($C$19-$C$18)^2+(ABS($D$19-$D$18)^2)))</f>
        <v>27.286196327064449</v>
      </c>
      <c r="AB18">
        <f>SQRT((ABS($E$19-$E$18)^2+(ABS($F$19-$F$18)^2)))</f>
        <v>25.123439208396317</v>
      </c>
      <c r="AC18">
        <f>SQRT((ABS($G$19-$G$18)^2+(ABS($H$19-$H$18)^2)))</f>
        <v>35.096703750122465</v>
      </c>
      <c r="AJ18">
        <f>1/0.13</f>
        <v>7.6923076923076916</v>
      </c>
      <c r="AK18">
        <f>1/0.12</f>
        <v>8.3333333333333339</v>
      </c>
      <c r="AL18">
        <f>1/0.12</f>
        <v>8.3333333333333339</v>
      </c>
      <c r="AM18">
        <f>1/0.115</f>
        <v>8.695652173913043</v>
      </c>
      <c r="AO18">
        <f t="shared" si="4"/>
        <v>288.98214243291102</v>
      </c>
      <c r="AP18">
        <f t="shared" si="5"/>
        <v>227.38496939220371</v>
      </c>
      <c r="AQ18">
        <f t="shared" si="6"/>
        <v>209.36199340330265</v>
      </c>
      <c r="AR18">
        <f t="shared" si="7"/>
        <v>305.18872826193444</v>
      </c>
      <c r="AV18">
        <f>((0.08/0.13)*100)</f>
        <v>61.53846153846154</v>
      </c>
      <c r="AW18">
        <f>((0.085/0.12)*100)</f>
        <v>70.833333333333343</v>
      </c>
      <c r="AX18">
        <f>((0.075/0.12)*100)</f>
        <v>62.5</v>
      </c>
      <c r="AY18">
        <f>((0.07/0.115)*100)</f>
        <v>60.869565217391312</v>
      </c>
      <c r="BA18">
        <f>((0.05/0.13)*100)</f>
        <v>38.461538461538467</v>
      </c>
      <c r="BB18">
        <f>((0.035/0.12)*100)</f>
        <v>29.166666666666668</v>
      </c>
      <c r="BC18">
        <f>((0.045/0.12)*100)</f>
        <v>37.5</v>
      </c>
      <c r="BD18">
        <f>((0.045/0.115)*100)</f>
        <v>39.130434782608688</v>
      </c>
      <c r="BF18">
        <f>ABS($B$18-$D$18)</f>
        <v>0.27533399999999997</v>
      </c>
      <c r="BG18">
        <f>ABS($F$18-$H$18)</f>
        <v>5.6854889999999996</v>
      </c>
      <c r="BL18">
        <f>SQRT((ABS($A$18-$E$18)^2+(ABS($B$18-$F$18)^2)))</f>
        <v>14.809535984853014</v>
      </c>
      <c r="BM18">
        <f>SQRT((ABS($C$18-$G$19)^2+(ABS($D$18-$H$19)^2)))</f>
        <v>1.5121008603086001</v>
      </c>
      <c r="BO18">
        <f>SQRT((ABS($A$18-$G$19)^2+(ABS($B$18-$H$19)^2)))</f>
        <v>17.034956180816089</v>
      </c>
      <c r="BP18">
        <f>SQRT((ABS($C$18-$E$18)^2+(ABS($D$18-$F$18)^2)))</f>
        <v>4.1139020879756032</v>
      </c>
      <c r="BR18">
        <f>DEGREES(ACOS((5.03192388211686^2+25.1567956393621^2-22.4377231675865^2)/(2*5.03192388211686*25.1567956393621)))</f>
        <v>52.325635371834089</v>
      </c>
      <c r="BS18">
        <f>DEGREES(ACOS((25.4118703901043^2+28.3405765591477^2-5.03192388211686^2)/(2*25.4118703901043*28.3405765591477)))</f>
        <v>8.7445486626571398</v>
      </c>
      <c r="BU18">
        <v>16</v>
      </c>
      <c r="BV18">
        <v>11</v>
      </c>
      <c r="BW18">
        <v>7</v>
      </c>
      <c r="BX18">
        <v>9</v>
      </c>
      <c r="BY18">
        <v>17</v>
      </c>
      <c r="BZ18">
        <v>11</v>
      </c>
      <c r="CA18">
        <v>11</v>
      </c>
      <c r="CB18">
        <v>10</v>
      </c>
      <c r="CC18">
        <v>15</v>
      </c>
      <c r="CD18">
        <v>7</v>
      </c>
      <c r="CE18">
        <v>11</v>
      </c>
      <c r="CF18">
        <v>14</v>
      </c>
      <c r="CG18">
        <v>14</v>
      </c>
      <c r="CH18">
        <v>5</v>
      </c>
      <c r="CI18">
        <v>7</v>
      </c>
      <c r="CJ18">
        <v>11</v>
      </c>
      <c r="CL18">
        <v>10</v>
      </c>
      <c r="CM18">
        <v>2</v>
      </c>
      <c r="CN18">
        <v>0</v>
      </c>
      <c r="CO18">
        <v>1</v>
      </c>
      <c r="CP18">
        <v>7</v>
      </c>
      <c r="CQ18">
        <v>2</v>
      </c>
      <c r="CR18">
        <v>3</v>
      </c>
      <c r="CS18">
        <v>0</v>
      </c>
      <c r="CT18">
        <v>9</v>
      </c>
      <c r="CU18">
        <v>0</v>
      </c>
      <c r="CV18">
        <v>3</v>
      </c>
      <c r="CW18">
        <v>6</v>
      </c>
      <c r="CX18">
        <v>9</v>
      </c>
      <c r="CY18">
        <v>1</v>
      </c>
      <c r="CZ18">
        <v>1</v>
      </c>
      <c r="DA18">
        <v>6</v>
      </c>
      <c r="DC18">
        <f>((11/16)*100)</f>
        <v>68.75</v>
      </c>
      <c r="DD18">
        <f>((7/16)*100)</f>
        <v>43.75</v>
      </c>
      <c r="DE18">
        <f>((9/16)*100)</f>
        <v>56.25</v>
      </c>
      <c r="DF18">
        <f>((11/17)*100)</f>
        <v>64.705882352941174</v>
      </c>
      <c r="DG18">
        <f>((11/17)*100)</f>
        <v>64.705882352941174</v>
      </c>
      <c r="DH18">
        <f>((10/17)*100)</f>
        <v>58.82352941176471</v>
      </c>
      <c r="DI18">
        <f>((7/15)*100)</f>
        <v>46.666666666666664</v>
      </c>
      <c r="DJ18">
        <f>((11/15)*100)</f>
        <v>73.333333333333329</v>
      </c>
      <c r="DK18">
        <f>((14/15)*100)</f>
        <v>93.333333333333329</v>
      </c>
      <c r="DL18">
        <f>((5/14)*100)</f>
        <v>35.714285714285715</v>
      </c>
      <c r="DM18">
        <f>((7/14)*100)</f>
        <v>50</v>
      </c>
      <c r="DN18">
        <f>((11/14)*100)</f>
        <v>78.571428571428569</v>
      </c>
      <c r="DP18">
        <f>((2/10)*100)</f>
        <v>20</v>
      </c>
      <c r="DQ18">
        <f>((0/10)*100)</f>
        <v>0</v>
      </c>
      <c r="DR18">
        <f>((1/10)*100)</f>
        <v>10</v>
      </c>
      <c r="DS18">
        <f>((2/7)*100)</f>
        <v>28.571428571428569</v>
      </c>
      <c r="DT18">
        <f>((3/7)*100)</f>
        <v>42.857142857142854</v>
      </c>
      <c r="DU18">
        <f>((0/7)*100)</f>
        <v>0</v>
      </c>
      <c r="DV18">
        <f>((0/9)*100)</f>
        <v>0</v>
      </c>
      <c r="DW18">
        <f>((3/9)*100)</f>
        <v>33.333333333333329</v>
      </c>
      <c r="DX18">
        <f>((6/9)*100)</f>
        <v>66.666666666666657</v>
      </c>
      <c r="DY18">
        <f>((1/9)*100)</f>
        <v>11.111111111111111</v>
      </c>
      <c r="DZ18">
        <f>((1/9)*100)</f>
        <v>11.111111111111111</v>
      </c>
      <c r="EA18">
        <f>((6/9)*100)</f>
        <v>66.666666666666657</v>
      </c>
    </row>
    <row r="19" spans="1:131" x14ac:dyDescent="0.25">
      <c r="A19">
        <v>173.647685</v>
      </c>
      <c r="B19">
        <v>11.009886</v>
      </c>
      <c r="C19">
        <v>181.64033000000001</v>
      </c>
      <c r="D19">
        <v>8.7827570000000001</v>
      </c>
      <c r="E19">
        <v>175.892213</v>
      </c>
      <c r="F19">
        <v>12.004426</v>
      </c>
      <c r="G19">
        <v>153.25895199999999</v>
      </c>
      <c r="H19">
        <v>6.7923499999999999</v>
      </c>
      <c r="K19">
        <f>(12/200)</f>
        <v>0.06</v>
      </c>
      <c r="L19">
        <f>(14/200)</f>
        <v>7.0000000000000007E-2</v>
      </c>
      <c r="M19">
        <f>(15/200)</f>
        <v>7.4999999999999997E-2</v>
      </c>
      <c r="N19">
        <f>(17/200)</f>
        <v>8.5000000000000006E-2</v>
      </c>
      <c r="P19">
        <f>(8/200)</f>
        <v>0.04</v>
      </c>
      <c r="Q19">
        <f>(7/200)</f>
        <v>3.5000000000000003E-2</v>
      </c>
      <c r="R19">
        <f>(7/200)</f>
        <v>3.5000000000000003E-2</v>
      </c>
      <c r="S19">
        <f>(7/200)</f>
        <v>3.5000000000000003E-2</v>
      </c>
      <c r="U19">
        <f>0.06+0.04</f>
        <v>0.1</v>
      </c>
      <c r="V19">
        <f>0.07+0.035</f>
        <v>0.10500000000000001</v>
      </c>
      <c r="W19">
        <f>0.075+0.035</f>
        <v>0.11</v>
      </c>
      <c r="X19">
        <f>0.085+0.035</f>
        <v>0.12000000000000001</v>
      </c>
      <c r="Z19">
        <f>SQRT((ABS($A$20-$A$19)^2+(ABS($B$20-$B$19)^2)))</f>
        <v>27.139690221785965</v>
      </c>
      <c r="AA19">
        <f>SQRT((ABS($C$20-$C$19)^2+(ABS($D$20-$D$19)^2)))</f>
        <v>27.436915149016869</v>
      </c>
      <c r="AB19">
        <f>SQRT((ABS($E$20-$E$19)^2+(ABS($F$20-$F$19)^2)))</f>
        <v>29.719404684799137</v>
      </c>
      <c r="AC19">
        <f>SQRT((ABS($G$20-$G$19)^2+(ABS($H$20-$H$19)^2)))</f>
        <v>27.072401824314738</v>
      </c>
      <c r="AJ19">
        <f>1/0.1</f>
        <v>10</v>
      </c>
      <c r="AK19">
        <f>1/0.105</f>
        <v>9.5238095238095237</v>
      </c>
      <c r="AL19">
        <f>1/0.11</f>
        <v>9.0909090909090917</v>
      </c>
      <c r="AM19">
        <f>1/0.12</f>
        <v>8.3333333333333339</v>
      </c>
      <c r="AO19">
        <f t="shared" si="4"/>
        <v>271.39690221785963</v>
      </c>
      <c r="AP19">
        <f t="shared" si="5"/>
        <v>261.30395380016063</v>
      </c>
      <c r="AQ19">
        <f t="shared" si="6"/>
        <v>270.17640622544673</v>
      </c>
      <c r="AR19">
        <f t="shared" si="7"/>
        <v>225.60334853595614</v>
      </c>
      <c r="AV19">
        <f>((0.06/0.1)*100)</f>
        <v>60</v>
      </c>
      <c r="AW19">
        <f>((0.07/0.105)*100)</f>
        <v>66.666666666666671</v>
      </c>
      <c r="AX19">
        <f>((0.075/0.11)*100)</f>
        <v>68.181818181818173</v>
      </c>
      <c r="AY19">
        <f>((0.085/0.12)*100)</f>
        <v>70.833333333333343</v>
      </c>
      <c r="BA19">
        <f>((0.04/0.1)*100)</f>
        <v>40</v>
      </c>
      <c r="BB19">
        <f>((0.035/0.105)*100)</f>
        <v>33.333333333333336</v>
      </c>
      <c r="BC19">
        <f>((0.035/0.11)*100)</f>
        <v>31.818181818181824</v>
      </c>
      <c r="BD19">
        <f>((0.035/0.12)*100)</f>
        <v>29.166666666666668</v>
      </c>
      <c r="BF19">
        <f>ABS($B$19-$D$19)</f>
        <v>2.2271289999999997</v>
      </c>
      <c r="BG19">
        <f>ABS($F$19-$H$19)</f>
        <v>5.2120760000000006</v>
      </c>
      <c r="BL19">
        <f>SQRT((ABS($A$19-$E$19)^2+(ABS($B$19-$F$19)^2)))</f>
        <v>2.454998116981765</v>
      </c>
      <c r="BM19">
        <f>SQRT((ABS($C$19-$G$20)^2+(ABS($D$19-$H$20)^2)))</f>
        <v>1.5475734323646924</v>
      </c>
      <c r="BO19">
        <f>SQRT((ABS($A$19-$G$20)^2+(ABS($B$19-$H$20)^2)))</f>
        <v>7.3048100632477064</v>
      </c>
      <c r="BP19">
        <f>SQRT((ABS($C$19-$E$19)^2+(ABS($D$19-$F$19)^2)))</f>
        <v>6.5893854183262102</v>
      </c>
      <c r="BR19">
        <f>DEGREES(ACOS((6.14172051829592^2+27.3345865916611^2-23.3183769261153^2)/(2*6.14172051829592*27.3345865916611)))</f>
        <v>44.091768099417074</v>
      </c>
      <c r="BS19">
        <f>DEGREES(ACOS((22.4377231675865^2+26.3061374630005^2-6.14172051829592^2)/(2*22.4377231675865*26.3061374630005)))</f>
        <v>11.268179466999241</v>
      </c>
      <c r="BU19">
        <v>12</v>
      </c>
      <c r="BV19">
        <v>7</v>
      </c>
      <c r="BW19">
        <v>5</v>
      </c>
      <c r="BX19">
        <v>5</v>
      </c>
      <c r="BY19">
        <v>14</v>
      </c>
      <c r="BZ19">
        <v>7</v>
      </c>
      <c r="CA19">
        <v>10</v>
      </c>
      <c r="CB19">
        <v>7</v>
      </c>
      <c r="CC19">
        <v>15</v>
      </c>
      <c r="CD19">
        <v>7</v>
      </c>
      <c r="CE19">
        <v>10</v>
      </c>
      <c r="CF19">
        <v>12</v>
      </c>
      <c r="CG19">
        <v>17</v>
      </c>
      <c r="CH19">
        <v>9</v>
      </c>
      <c r="CI19">
        <v>10</v>
      </c>
      <c r="CJ19">
        <v>14</v>
      </c>
      <c r="CL19">
        <v>8</v>
      </c>
      <c r="CM19">
        <v>2</v>
      </c>
      <c r="CN19">
        <v>0</v>
      </c>
      <c r="CO19">
        <v>0</v>
      </c>
      <c r="CP19">
        <v>7</v>
      </c>
      <c r="CQ19">
        <v>2</v>
      </c>
      <c r="CR19">
        <v>3</v>
      </c>
      <c r="CS19">
        <v>0</v>
      </c>
      <c r="CT19">
        <v>7</v>
      </c>
      <c r="CU19">
        <v>0</v>
      </c>
      <c r="CV19">
        <v>3</v>
      </c>
      <c r="CW19">
        <v>4</v>
      </c>
      <c r="CX19">
        <v>7</v>
      </c>
      <c r="CY19">
        <v>0</v>
      </c>
      <c r="CZ19">
        <v>0</v>
      </c>
      <c r="DA19">
        <v>6</v>
      </c>
      <c r="DC19">
        <f>((7/12)*100)</f>
        <v>58.333333333333336</v>
      </c>
      <c r="DD19">
        <f>((5/12)*100)</f>
        <v>41.666666666666671</v>
      </c>
      <c r="DE19">
        <f>((5/12)*100)</f>
        <v>41.666666666666671</v>
      </c>
      <c r="DF19">
        <f>((7/14)*100)</f>
        <v>50</v>
      </c>
      <c r="DG19">
        <f>((10/14)*100)</f>
        <v>71.428571428571431</v>
      </c>
      <c r="DH19">
        <f>((7/14)*100)</f>
        <v>50</v>
      </c>
      <c r="DI19">
        <f>((7/15)*100)</f>
        <v>46.666666666666664</v>
      </c>
      <c r="DJ19">
        <f>((10/15)*100)</f>
        <v>66.666666666666657</v>
      </c>
      <c r="DK19">
        <f>((12/15)*100)</f>
        <v>80</v>
      </c>
      <c r="DL19">
        <f>((9/17)*100)</f>
        <v>52.941176470588239</v>
      </c>
      <c r="DM19">
        <f>((10/17)*100)</f>
        <v>58.82352941176471</v>
      </c>
      <c r="DN19">
        <f>((14/17)*100)</f>
        <v>82.35294117647058</v>
      </c>
      <c r="DP19">
        <f>((2/8)*100)</f>
        <v>25</v>
      </c>
      <c r="DQ19">
        <f>((0/8)*100)</f>
        <v>0</v>
      </c>
      <c r="DR19">
        <f>((0/8)*100)</f>
        <v>0</v>
      </c>
      <c r="DS19">
        <f>((2/7)*100)</f>
        <v>28.571428571428569</v>
      </c>
      <c r="DT19">
        <f>((3/7)*100)</f>
        <v>42.857142857142854</v>
      </c>
      <c r="DU19">
        <f>((0/7)*100)</f>
        <v>0</v>
      </c>
      <c r="DV19">
        <f>((0/7)*100)</f>
        <v>0</v>
      </c>
      <c r="DW19">
        <f>((3/7)*100)</f>
        <v>42.857142857142854</v>
      </c>
      <c r="DX19">
        <f>((4/7)*100)</f>
        <v>57.142857142857139</v>
      </c>
      <c r="DY19">
        <f>((0/7)*100)</f>
        <v>0</v>
      </c>
      <c r="DZ19">
        <f>((0/7)*100)</f>
        <v>0</v>
      </c>
      <c r="EA19">
        <f>((6/7)*100)</f>
        <v>85.714285714285708</v>
      </c>
    </row>
    <row r="20" spans="1:131" x14ac:dyDescent="0.25">
      <c r="A20">
        <v>200.75831500000001</v>
      </c>
      <c r="B20">
        <v>9.7542880000000007</v>
      </c>
      <c r="C20">
        <v>209.04415399999999</v>
      </c>
      <c r="D20">
        <v>7.4356330000000002</v>
      </c>
      <c r="E20">
        <v>205.579848</v>
      </c>
      <c r="F20">
        <v>10.63062</v>
      </c>
      <c r="G20">
        <v>180.30432999999999</v>
      </c>
      <c r="H20">
        <v>8.0016759999999998</v>
      </c>
      <c r="K20">
        <f>(11/200)</f>
        <v>5.5E-2</v>
      </c>
      <c r="L20">
        <f>(14/200)</f>
        <v>7.0000000000000007E-2</v>
      </c>
      <c r="M20">
        <f>(13/200)</f>
        <v>6.5000000000000002E-2</v>
      </c>
      <c r="N20">
        <f>(14/200)</f>
        <v>7.0000000000000007E-2</v>
      </c>
      <c r="P20">
        <f>(8/200)</f>
        <v>0.04</v>
      </c>
      <c r="Q20">
        <f>(7/200)</f>
        <v>3.5000000000000003E-2</v>
      </c>
      <c r="R20">
        <f>(8/200)</f>
        <v>0.04</v>
      </c>
      <c r="S20">
        <f>(7/200)</f>
        <v>3.5000000000000003E-2</v>
      </c>
      <c r="U20">
        <f>0.055+0.04</f>
        <v>9.5000000000000001E-2</v>
      </c>
      <c r="V20">
        <f>0.07+0.035</f>
        <v>0.10500000000000001</v>
      </c>
      <c r="W20">
        <f>0.065+0.04</f>
        <v>0.10500000000000001</v>
      </c>
      <c r="X20">
        <f>0.07+0.035</f>
        <v>0.10500000000000001</v>
      </c>
      <c r="Z20">
        <f>SQRT((ABS($A$21-$A$20)^2+(ABS($B$21-$B$20)^2)))</f>
        <v>24.470077096760093</v>
      </c>
      <c r="AA20">
        <f>SQRT((ABS($C$21-$C$20)^2+(ABS($D$21-$D$20)^2)))</f>
        <v>26.481268447129533</v>
      </c>
      <c r="AB20">
        <f>SQRT((ABS($E$21-$E$20)^2+(ABS($F$21-$F$20)^2)))</f>
        <v>25.156795639362091</v>
      </c>
      <c r="AC20">
        <f>SQRT((ABS($G$21-$G$20)^2+(ABS($H$21-$H$20)^2)))</f>
        <v>28.340576559147745</v>
      </c>
      <c r="AJ20">
        <f>1/0.095</f>
        <v>10.526315789473685</v>
      </c>
      <c r="AK20">
        <f>1/0.105</f>
        <v>9.5238095238095237</v>
      </c>
      <c r="AL20">
        <f>1/0.105</f>
        <v>9.5238095238095237</v>
      </c>
      <c r="AM20">
        <f>1/0.105</f>
        <v>9.5238095238095237</v>
      </c>
      <c r="AO20">
        <f t="shared" si="4"/>
        <v>257.57975891326413</v>
      </c>
      <c r="AP20">
        <f t="shared" si="5"/>
        <v>252.20255663932886</v>
      </c>
      <c r="AQ20">
        <f t="shared" si="6"/>
        <v>239.58852989868655</v>
      </c>
      <c r="AR20">
        <f t="shared" si="7"/>
        <v>269.91025294426424</v>
      </c>
      <c r="AV20">
        <f>((0.055/0.095)*100)</f>
        <v>57.894736842105267</v>
      </c>
      <c r="AW20">
        <f>((0.07/0.105)*100)</f>
        <v>66.666666666666671</v>
      </c>
      <c r="AX20">
        <f>((0.065/0.105)*100)</f>
        <v>61.904761904761905</v>
      </c>
      <c r="AY20">
        <f>((0.07/0.105)*100)</f>
        <v>66.666666666666671</v>
      </c>
      <c r="BA20">
        <f>((0.04/0.095)*100)</f>
        <v>42.105263157894733</v>
      </c>
      <c r="BB20">
        <f>((0.035/0.105)*100)</f>
        <v>33.333333333333336</v>
      </c>
      <c r="BC20">
        <f>((0.04/0.105)*100)</f>
        <v>38.095238095238102</v>
      </c>
      <c r="BD20">
        <f>((0.035/0.105)*100)</f>
        <v>33.333333333333336</v>
      </c>
      <c r="BF20">
        <f>ABS($B$20-$D$20)</f>
        <v>2.3186550000000006</v>
      </c>
      <c r="BG20">
        <f>ABS($F$20-$H$20)</f>
        <v>2.6289440000000006</v>
      </c>
      <c r="BL20">
        <f>SQRT((ABS($A$20-$E$20)^2+(ABS($B$20-$F$20)^2)))</f>
        <v>4.9005242825959838</v>
      </c>
      <c r="BM20">
        <f>SQRT((ABS($C$20-$G$21)^2+(ABS($D$20-$H$21)^2)))</f>
        <v>0.9288197668121565</v>
      </c>
      <c r="BO20">
        <f>SQRT((ABS($A$20-$G$21)^2+(ABS($B$20-$H$21)^2)))</f>
        <v>8.4572138095252711</v>
      </c>
      <c r="BP20">
        <f>SQRT((ABS($C$20-$E$20)^2+(ABS($D$20-$F$20)^2)))</f>
        <v>4.7126805527008679</v>
      </c>
      <c r="BR20">
        <f>DEGREES(ACOS((6.72593647132904^2+0.0292273254506875^2-6.75214861259771^2)/(2*6.72593647132904*0.0292273254506875)))</f>
        <v>153.69033008857014</v>
      </c>
      <c r="BS20">
        <f>DEGREES(ACOS((23.3183769261153^2+28.4108272077966^2-6.72593647132904^2)/(2*23.3183769261153*28.4108272077966)))</f>
        <v>9.7925791152124972</v>
      </c>
      <c r="BU20">
        <v>11</v>
      </c>
      <c r="BV20">
        <v>5</v>
      </c>
      <c r="BW20">
        <v>4</v>
      </c>
      <c r="BX20">
        <v>6</v>
      </c>
      <c r="BY20">
        <v>14</v>
      </c>
      <c r="BZ20">
        <v>5</v>
      </c>
      <c r="CA20">
        <v>8</v>
      </c>
      <c r="CB20">
        <v>6</v>
      </c>
      <c r="CC20">
        <v>13</v>
      </c>
      <c r="CD20">
        <v>5</v>
      </c>
      <c r="CE20">
        <v>8</v>
      </c>
      <c r="CF20">
        <v>11</v>
      </c>
      <c r="CG20">
        <v>14</v>
      </c>
      <c r="CH20">
        <v>6</v>
      </c>
      <c r="CI20">
        <v>7</v>
      </c>
      <c r="CJ20">
        <v>12</v>
      </c>
      <c r="CL20">
        <v>8</v>
      </c>
      <c r="CM20">
        <v>1</v>
      </c>
      <c r="CN20">
        <v>0</v>
      </c>
      <c r="CO20">
        <v>0</v>
      </c>
      <c r="CP20">
        <v>7</v>
      </c>
      <c r="CQ20">
        <v>1</v>
      </c>
      <c r="CR20">
        <v>2</v>
      </c>
      <c r="CS20">
        <v>0</v>
      </c>
      <c r="CT20">
        <v>8</v>
      </c>
      <c r="CU20">
        <v>1</v>
      </c>
      <c r="CV20">
        <v>2</v>
      </c>
      <c r="CW20">
        <v>6</v>
      </c>
      <c r="CX20">
        <v>7</v>
      </c>
      <c r="CY20">
        <v>0</v>
      </c>
      <c r="CZ20">
        <v>0</v>
      </c>
      <c r="DA20">
        <v>4</v>
      </c>
      <c r="DC20">
        <f>((5/11)*100)</f>
        <v>45.454545454545453</v>
      </c>
      <c r="DD20">
        <f>((4/11)*100)</f>
        <v>36.363636363636367</v>
      </c>
      <c r="DE20">
        <f>((6/11)*100)</f>
        <v>54.54545454545454</v>
      </c>
      <c r="DF20">
        <f>((5/14)*100)</f>
        <v>35.714285714285715</v>
      </c>
      <c r="DG20">
        <f>((8/14)*100)</f>
        <v>57.142857142857139</v>
      </c>
      <c r="DH20">
        <f>((6/14)*100)</f>
        <v>42.857142857142854</v>
      </c>
      <c r="DI20">
        <f>((5/13)*100)</f>
        <v>38.461538461538467</v>
      </c>
      <c r="DJ20">
        <f>((8/13)*100)</f>
        <v>61.53846153846154</v>
      </c>
      <c r="DK20">
        <f>((11/13)*100)</f>
        <v>84.615384615384613</v>
      </c>
      <c r="DL20">
        <f>((6/14)*100)</f>
        <v>42.857142857142854</v>
      </c>
      <c r="DM20">
        <f>((7/14)*100)</f>
        <v>50</v>
      </c>
      <c r="DN20">
        <f>((12/14)*100)</f>
        <v>85.714285714285708</v>
      </c>
      <c r="DP20">
        <f>((1/8)*100)</f>
        <v>12.5</v>
      </c>
      <c r="DQ20">
        <f>((0/8)*100)</f>
        <v>0</v>
      </c>
      <c r="DR20">
        <f>((0/8)*100)</f>
        <v>0</v>
      </c>
      <c r="DS20">
        <f>((1/7)*100)</f>
        <v>14.285714285714285</v>
      </c>
      <c r="DT20">
        <f>((2/7)*100)</f>
        <v>28.571428571428569</v>
      </c>
      <c r="DU20">
        <f>((0/7)*100)</f>
        <v>0</v>
      </c>
      <c r="DV20">
        <f>((1/8)*100)</f>
        <v>12.5</v>
      </c>
      <c r="DW20">
        <f>((2/8)*100)</f>
        <v>25</v>
      </c>
      <c r="DX20">
        <f>((6/8)*100)</f>
        <v>75</v>
      </c>
      <c r="DY20">
        <f>((0/7)*100)</f>
        <v>0</v>
      </c>
      <c r="DZ20">
        <f>((0/7)*100)</f>
        <v>0</v>
      </c>
      <c r="EA20">
        <f>((4/7)*100)</f>
        <v>57.142857142857139</v>
      </c>
    </row>
    <row r="21" spans="1:131" x14ac:dyDescent="0.25">
      <c r="A21">
        <v>225.22683699999999</v>
      </c>
      <c r="B21">
        <v>9.4784179999999996</v>
      </c>
      <c r="C21">
        <v>235.51933500000001</v>
      </c>
      <c r="D21">
        <v>6.8678569999999999</v>
      </c>
      <c r="E21">
        <v>230.73509999999999</v>
      </c>
      <c r="F21">
        <v>10.351938000000001</v>
      </c>
      <c r="G21">
        <v>208.61091500000001</v>
      </c>
      <c r="H21">
        <v>6.6140429999999997</v>
      </c>
      <c r="K21">
        <f>(13/200)</f>
        <v>6.5000000000000002E-2</v>
      </c>
      <c r="L21">
        <f>(14/200)</f>
        <v>7.0000000000000007E-2</v>
      </c>
      <c r="M21">
        <f>(13/200)</f>
        <v>6.5000000000000002E-2</v>
      </c>
      <c r="N21">
        <f>(14/200)</f>
        <v>7.0000000000000007E-2</v>
      </c>
      <c r="P21">
        <f>(9/200)</f>
        <v>4.4999999999999998E-2</v>
      </c>
      <c r="Q21">
        <f>(8/200)</f>
        <v>0.04</v>
      </c>
      <c r="R21">
        <f>(8/200)</f>
        <v>0.04</v>
      </c>
      <c r="S21">
        <f>(8/200)</f>
        <v>0.04</v>
      </c>
      <c r="U21">
        <f>0.065+0.045</f>
        <v>0.11</v>
      </c>
      <c r="V21">
        <f>0.07+0.04</f>
        <v>0.11000000000000001</v>
      </c>
      <c r="W21">
        <f>0.065+0.04</f>
        <v>0.10500000000000001</v>
      </c>
      <c r="X21">
        <f>0.07+0.04</f>
        <v>0.11000000000000001</v>
      </c>
      <c r="Z21">
        <f>SQRT((ABS($A$22-$A$21)^2+(ABS($B$22-$B$21)^2)))</f>
        <v>27.648008813031456</v>
      </c>
      <c r="AA21">
        <f>SQRT((ABS($C$22-$C$21)^2+(ABS($D$22-$D$21)^2)))</f>
        <v>27.320396756973203</v>
      </c>
      <c r="AB21">
        <f>SQRT((ABS($E$22-$E$21)^2+(ABS($F$22-$F$21)^2)))</f>
        <v>27.334586591661111</v>
      </c>
      <c r="AC21">
        <f>SQRT((ABS($G$22-$G$21)^2+(ABS($H$22-$H$21)^2)))</f>
        <v>26.306137463000475</v>
      </c>
      <c r="AJ21">
        <f>1/0.11</f>
        <v>9.0909090909090917</v>
      </c>
      <c r="AK21">
        <f>1/0.11</f>
        <v>9.0909090909090917</v>
      </c>
      <c r="AL21">
        <f>1/0.105</f>
        <v>9.5238095238095237</v>
      </c>
      <c r="AM21">
        <f>1/0.11</f>
        <v>9.0909090909090917</v>
      </c>
      <c r="AO21">
        <f t="shared" si="4"/>
        <v>251.34553466392234</v>
      </c>
      <c r="AP21">
        <f t="shared" si="5"/>
        <v>248.36724324521091</v>
      </c>
      <c r="AQ21">
        <f t="shared" si="6"/>
        <v>260.3293961110582</v>
      </c>
      <c r="AR21">
        <f t="shared" si="7"/>
        <v>239.14670420909519</v>
      </c>
      <c r="AV21">
        <f>((0.065/0.11)*100)</f>
        <v>59.090909090909093</v>
      </c>
      <c r="AW21">
        <f>((0.07/0.11)*100)</f>
        <v>63.636363636363647</v>
      </c>
      <c r="AX21">
        <f>((0.065/0.105)*100)</f>
        <v>61.904761904761905</v>
      </c>
      <c r="AY21">
        <f>((0.07/0.11)*100)</f>
        <v>63.636363636363647</v>
      </c>
      <c r="BA21">
        <f>((0.045/0.11)*100)</f>
        <v>40.909090909090907</v>
      </c>
      <c r="BB21">
        <f>((0.04/0.11)*100)</f>
        <v>36.363636363636367</v>
      </c>
      <c r="BC21">
        <f>((0.04/0.105)*100)</f>
        <v>38.095238095238102</v>
      </c>
      <c r="BD21">
        <f>((0.04/0.11)*100)</f>
        <v>36.363636363636367</v>
      </c>
      <c r="BF21">
        <f>ABS($B$21-$D$21)</f>
        <v>2.6105609999999997</v>
      </c>
      <c r="BG21">
        <f>ABS($F$21-$H$21)</f>
        <v>3.7378950000000009</v>
      </c>
      <c r="BL21">
        <f>SQRT((ABS($A$21-$E$21)^2+(ABS($B$21-$F$21)^2)))</f>
        <v>5.577095881152573</v>
      </c>
      <c r="BM21">
        <f>SQRT((ABS($C$21-$G$22)^2+(ABS($D$21-$H$22)^2)))</f>
        <v>1.1940854854594831</v>
      </c>
      <c r="BO21">
        <f>SQRT((ABS($A$21-$G$22)^2+(ABS($B$21-$H$22)^2)))</f>
        <v>10.338978774711277</v>
      </c>
      <c r="BP21">
        <f>SQRT((ABS($C$21-$E$21)^2+(ABS($D$21-$F$21)^2)))</f>
        <v>5.9184225051770536</v>
      </c>
      <c r="BS21" t="e">
        <f>DEGREES(ACOS((6.75214861259771^2+0^2-6.75214861259771^2)/(2*6.75214861259771*0)))</f>
        <v>#DIV/0!</v>
      </c>
      <c r="BU21">
        <v>13</v>
      </c>
      <c r="BV21">
        <v>5</v>
      </c>
      <c r="BW21">
        <v>5</v>
      </c>
      <c r="BX21">
        <v>8</v>
      </c>
      <c r="BY21">
        <v>14</v>
      </c>
      <c r="BZ21">
        <v>5</v>
      </c>
      <c r="CA21">
        <v>9</v>
      </c>
      <c r="CB21">
        <v>5</v>
      </c>
      <c r="CC21">
        <v>13</v>
      </c>
      <c r="CD21">
        <v>3</v>
      </c>
      <c r="CE21">
        <v>9</v>
      </c>
      <c r="CF21">
        <v>9</v>
      </c>
      <c r="CG21">
        <v>14</v>
      </c>
      <c r="CH21">
        <v>8</v>
      </c>
      <c r="CI21">
        <v>6</v>
      </c>
      <c r="CJ21">
        <v>11</v>
      </c>
      <c r="CL21">
        <v>9</v>
      </c>
      <c r="CM21">
        <v>0</v>
      </c>
      <c r="CN21">
        <v>1</v>
      </c>
      <c r="CO21">
        <v>3</v>
      </c>
      <c r="CP21">
        <v>8</v>
      </c>
      <c r="CQ21">
        <v>0</v>
      </c>
      <c r="CR21">
        <v>3</v>
      </c>
      <c r="CS21">
        <v>0</v>
      </c>
      <c r="CT21">
        <v>8</v>
      </c>
      <c r="CU21">
        <v>0</v>
      </c>
      <c r="CV21">
        <v>3</v>
      </c>
      <c r="CW21">
        <v>5</v>
      </c>
      <c r="CX21">
        <v>8</v>
      </c>
      <c r="CY21">
        <v>3</v>
      </c>
      <c r="CZ21">
        <v>0</v>
      </c>
      <c r="DA21">
        <v>6</v>
      </c>
      <c r="DC21">
        <f>((5/13)*100)</f>
        <v>38.461538461538467</v>
      </c>
      <c r="DD21">
        <f>((5/13)*100)</f>
        <v>38.461538461538467</v>
      </c>
      <c r="DE21">
        <f>((8/13)*100)</f>
        <v>61.53846153846154</v>
      </c>
      <c r="DF21">
        <f>((5/14)*100)</f>
        <v>35.714285714285715</v>
      </c>
      <c r="DG21">
        <f>((9/14)*100)</f>
        <v>64.285714285714292</v>
      </c>
      <c r="DH21">
        <f>((5/14)*100)</f>
        <v>35.714285714285715</v>
      </c>
      <c r="DI21">
        <f>((3/13)*100)</f>
        <v>23.076923076923077</v>
      </c>
      <c r="DJ21">
        <f>((9/13)*100)</f>
        <v>69.230769230769226</v>
      </c>
      <c r="DK21">
        <f>((9/13)*100)</f>
        <v>69.230769230769226</v>
      </c>
      <c r="DL21">
        <f>((8/14)*100)</f>
        <v>57.142857142857139</v>
      </c>
      <c r="DM21">
        <f>((6/14)*100)</f>
        <v>42.857142857142854</v>
      </c>
      <c r="DN21">
        <f>((11/14)*100)</f>
        <v>78.571428571428569</v>
      </c>
      <c r="DP21">
        <f>((0/9)*100)</f>
        <v>0</v>
      </c>
      <c r="DQ21">
        <f>((1/9)*100)</f>
        <v>11.111111111111111</v>
      </c>
      <c r="DR21">
        <f>((3/9)*100)</f>
        <v>33.333333333333329</v>
      </c>
      <c r="DS21">
        <f>((0/8)*100)</f>
        <v>0</v>
      </c>
      <c r="DT21">
        <f>((3/8)*100)</f>
        <v>37.5</v>
      </c>
      <c r="DU21">
        <f>((0/8)*100)</f>
        <v>0</v>
      </c>
      <c r="DV21">
        <f>((0/8)*100)</f>
        <v>0</v>
      </c>
      <c r="DW21">
        <f>((3/8)*100)</f>
        <v>37.5</v>
      </c>
      <c r="DX21">
        <f>((5/8)*100)</f>
        <v>62.5</v>
      </c>
      <c r="DY21">
        <f>((3/8)*100)</f>
        <v>37.5</v>
      </c>
      <c r="DZ21">
        <f>((0/8)*100)</f>
        <v>0</v>
      </c>
      <c r="EA21">
        <f>((6/8)*100)</f>
        <v>75</v>
      </c>
    </row>
    <row r="22" spans="1:131" x14ac:dyDescent="0.25">
      <c r="A22">
        <v>252.85000099999999</v>
      </c>
      <c r="B22">
        <v>8.3065809999999995</v>
      </c>
      <c r="C22">
        <v>262.83157999999997</v>
      </c>
      <c r="D22">
        <v>6.2005100000000004</v>
      </c>
      <c r="E22">
        <v>258.02872300000001</v>
      </c>
      <c r="F22">
        <v>8.8560210000000001</v>
      </c>
      <c r="G22">
        <v>234.905764</v>
      </c>
      <c r="H22">
        <v>5.8434689999999998</v>
      </c>
      <c r="N22">
        <f>(14/200)</f>
        <v>7.0000000000000007E-2</v>
      </c>
      <c r="P22">
        <f>(10/200)</f>
        <v>0.05</v>
      </c>
      <c r="Q22">
        <f>(9/200)</f>
        <v>4.4999999999999998E-2</v>
      </c>
      <c r="S22">
        <f>(9/200)</f>
        <v>4.4999999999999998E-2</v>
      </c>
      <c r="X22">
        <f>0.07+0.045</f>
        <v>0.115</v>
      </c>
      <c r="AC22">
        <f>SQRT((ABS($G$23-$G$22)^2+(ABS($H$23-$H$22)^2)))</f>
        <v>28.410827207796515</v>
      </c>
      <c r="AM22">
        <f>1/0.115</f>
        <v>8.695652173913043</v>
      </c>
      <c r="AR22">
        <f t="shared" si="7"/>
        <v>247.0506713721436</v>
      </c>
      <c r="AY22">
        <f>((0.07/0.115)*100)</f>
        <v>60.869565217391312</v>
      </c>
      <c r="BD22">
        <f>((0.045/0.115)*100)</f>
        <v>39.130434782608688</v>
      </c>
      <c r="BF22">
        <f>ABS($B$22-$D$22)</f>
        <v>2.1060709999999991</v>
      </c>
      <c r="BG22">
        <f>ABS($F$22-$H$22)</f>
        <v>3.0125520000000003</v>
      </c>
      <c r="BO22">
        <f>SQRT((ABS($A$22-$G$23)^2+(ABS($B$22-$H$23)^2)))</f>
        <v>11.057809461419085</v>
      </c>
      <c r="BP22">
        <f>SQRT((ABS($C$22-$E$22)^2+(ABS($D$22-$F$22)^2)))</f>
        <v>5.4880938433639797</v>
      </c>
      <c r="CG22">
        <v>14</v>
      </c>
      <c r="CH22">
        <v>8</v>
      </c>
      <c r="CI22">
        <v>5</v>
      </c>
      <c r="CJ22">
        <v>9</v>
      </c>
      <c r="CL22">
        <v>10</v>
      </c>
      <c r="CM22">
        <v>1</v>
      </c>
      <c r="CN22">
        <v>0</v>
      </c>
      <c r="CO22">
        <v>4</v>
      </c>
      <c r="CP22">
        <v>9</v>
      </c>
      <c r="CQ22">
        <v>1</v>
      </c>
      <c r="CR22">
        <v>5</v>
      </c>
      <c r="CS22">
        <v>0</v>
      </c>
      <c r="CX22">
        <v>9</v>
      </c>
      <c r="CY22">
        <v>4</v>
      </c>
      <c r="CZ22">
        <v>0</v>
      </c>
      <c r="DA22">
        <v>5</v>
      </c>
      <c r="DL22">
        <f>((8/14)*100)</f>
        <v>57.142857142857139</v>
      </c>
      <c r="DM22">
        <f>((5/14)*100)</f>
        <v>35.714285714285715</v>
      </c>
      <c r="DN22">
        <f>((9/14)*100)</f>
        <v>64.285714285714292</v>
      </c>
      <c r="DP22">
        <f>((1/10)*100)</f>
        <v>10</v>
      </c>
      <c r="DQ22">
        <f>((0/10)*100)</f>
        <v>0</v>
      </c>
      <c r="DR22">
        <f>((4/10)*100)</f>
        <v>40</v>
      </c>
      <c r="DS22">
        <f>((1/9)*100)</f>
        <v>11.111111111111111</v>
      </c>
      <c r="DT22">
        <f>((5/9)*100)</f>
        <v>55.555555555555557</v>
      </c>
      <c r="DU22">
        <f>((0/9)*100)</f>
        <v>0</v>
      </c>
      <c r="DY22">
        <f>((4/9)*100)</f>
        <v>44.444444444444443</v>
      </c>
      <c r="DZ22">
        <f>((0/9)*100)</f>
        <v>0</v>
      </c>
      <c r="EA22">
        <f>((5/9)*100)</f>
        <v>55.555555555555557</v>
      </c>
    </row>
    <row r="23" spans="1:131" x14ac:dyDescent="0.25">
      <c r="G23">
        <v>263.29229599999996</v>
      </c>
      <c r="H23">
        <v>4.6687760000000003</v>
      </c>
      <c r="BI23">
        <v>4.2177340000000001</v>
      </c>
      <c r="BJ23">
        <v>4.2882249999999997</v>
      </c>
      <c r="BR23">
        <f>DEGREES(ACOS((11.3301130722012^2+22.0497022366972^2-11.8720908197135^2)/(2*11.3301130722012*22.0497022366972)))</f>
        <v>18.57819007171037</v>
      </c>
      <c r="BS23">
        <f>DEGREES(ACOS((11.8720908197135^2+21.1357853205857^2-10.2620711144145^2)/(2*11.8720908197135*21.1357853205857)))</f>
        <v>16.022010391451619</v>
      </c>
    </row>
    <row r="24" spans="1:131" x14ac:dyDescent="0.25">
      <c r="A24" t="s">
        <v>22</v>
      </c>
      <c r="B24" t="s">
        <v>22</v>
      </c>
      <c r="C24" t="s">
        <v>22</v>
      </c>
      <c r="D24" t="s">
        <v>22</v>
      </c>
      <c r="E24" t="s">
        <v>22</v>
      </c>
      <c r="F24" t="s">
        <v>22</v>
      </c>
      <c r="G24" t="s">
        <v>22</v>
      </c>
      <c r="H24" t="s">
        <v>22</v>
      </c>
      <c r="BR24">
        <f>DEGREES(ACOS((10.2620711144145^2+18.6969355261406^2-9.4231136152315^2)/(2*10.2620711144145*18.6969355261406)))</f>
        <v>17.444074522665041</v>
      </c>
      <c r="BS24">
        <f>DEGREES(ACOS((9.4231136152315^2+20.8080035589359^2-12.3447916623175^2)/(2*9.4231136152315*20.8080035589359)))</f>
        <v>19.624313300423154</v>
      </c>
    </row>
    <row r="25" spans="1:131" x14ac:dyDescent="0.25">
      <c r="A25">
        <v>233.713469</v>
      </c>
      <c r="B25">
        <v>6.4546429999999999</v>
      </c>
      <c r="C25">
        <v>243.901072</v>
      </c>
      <c r="D25">
        <v>7.743112</v>
      </c>
      <c r="E25">
        <v>254.02673199999998</v>
      </c>
      <c r="F25">
        <v>5.3220409999999996</v>
      </c>
      <c r="G25">
        <v>243.37127599999999</v>
      </c>
      <c r="H25">
        <v>9.173368</v>
      </c>
      <c r="K25">
        <f>(15/200)</f>
        <v>7.4999999999999997E-2</v>
      </c>
      <c r="L25">
        <f>(15/200)</f>
        <v>7.4999999999999997E-2</v>
      </c>
      <c r="M25">
        <f>(16/200)</f>
        <v>0.08</v>
      </c>
      <c r="N25">
        <f>(14/200)</f>
        <v>7.0000000000000007E-2</v>
      </c>
      <c r="P25">
        <f>(14/200)</f>
        <v>7.0000000000000007E-2</v>
      </c>
      <c r="Q25">
        <f>(19/200)</f>
        <v>9.5000000000000001E-2</v>
      </c>
      <c r="R25">
        <f>(18/200)</f>
        <v>0.09</v>
      </c>
      <c r="S25">
        <f>(15/200)</f>
        <v>7.4999999999999997E-2</v>
      </c>
      <c r="U25">
        <f>0.075+0.07</f>
        <v>0.14500000000000002</v>
      </c>
      <c r="V25">
        <f>0.075+0.095</f>
        <v>0.16999999999999998</v>
      </c>
      <c r="W25">
        <f>0.08+0.09</f>
        <v>0.16999999999999998</v>
      </c>
      <c r="X25">
        <f>0.07+0.075</f>
        <v>0.14500000000000002</v>
      </c>
      <c r="Z25">
        <f>SQRT((ABS($A$26-$A$25)^2+(ABS($B$26-$B$25)^2)))</f>
        <v>19.547094231022811</v>
      </c>
      <c r="AA25">
        <f>SQRT((ABS($C$26-$C$25)^2+(ABS($D$26-$D$25)^2)))</f>
        <v>21.060862745642247</v>
      </c>
      <c r="AB25">
        <f>SQRT((ABS($E$26-$E$25)^2+(ABS($F$26-$F$25)^2)))</f>
        <v>22.049702236697186</v>
      </c>
      <c r="AC25">
        <f>SQRT((ABS($G$26-$G$25)^2+(ABS($H$26-$H$25)^2)))</f>
        <v>21.135785320585661</v>
      </c>
      <c r="AJ25">
        <f>1/0.145</f>
        <v>6.8965517241379315</v>
      </c>
      <c r="AK25">
        <f>1/0.17</f>
        <v>5.8823529411764701</v>
      </c>
      <c r="AL25">
        <f>1/0.17</f>
        <v>5.8823529411764701</v>
      </c>
      <c r="AM25">
        <f>1/0.145</f>
        <v>6.8965517241379315</v>
      </c>
      <c r="AO25">
        <f t="shared" ref="AO25:AO33" si="8">$Z25/$U25</f>
        <v>134.80754642084696</v>
      </c>
      <c r="AP25">
        <f t="shared" ref="AP25:AP33" si="9">$AA25/$V25</f>
        <v>123.88742791554264</v>
      </c>
      <c r="AQ25">
        <f t="shared" ref="AQ25:AQ33" si="10">$AB25/$W25</f>
        <v>129.70413080410111</v>
      </c>
      <c r="AR25">
        <f t="shared" ref="AR25:AR32" si="11">$AC25/$X25</f>
        <v>145.76403669369421</v>
      </c>
      <c r="AV25">
        <f>((0.075/0.145)*100)</f>
        <v>51.724137931034484</v>
      </c>
      <c r="AW25">
        <f>((0.075/0.17)*100)</f>
        <v>44.117647058823522</v>
      </c>
      <c r="AX25">
        <f>((0.08/0.17)*100)</f>
        <v>47.058823529411761</v>
      </c>
      <c r="AY25">
        <f>((0.07/0.145)*100)</f>
        <v>48.275862068965523</v>
      </c>
      <c r="BA25">
        <f>((0.07/0.145)*100)</f>
        <v>48.275862068965523</v>
      </c>
      <c r="BB25">
        <f>((0.095/0.17)*100)</f>
        <v>55.882352941176471</v>
      </c>
      <c r="BC25">
        <f>((0.09/0.17)*100)</f>
        <v>52.941176470588225</v>
      </c>
      <c r="BD25">
        <f>((0.075/0.145)*100)</f>
        <v>51.724137931034484</v>
      </c>
      <c r="BF25">
        <f>ABS($B$25-$D$25)</f>
        <v>1.2884690000000001</v>
      </c>
      <c r="BG25">
        <f>ABS($F$25-$H$25)</f>
        <v>3.8513270000000004</v>
      </c>
      <c r="BL25">
        <f>SQRT((ABS($A$25-$E$26)^2+(ABS($B$25-$F$26)^2)))</f>
        <v>1.8435379475749873</v>
      </c>
      <c r="BM25">
        <f>SQRT((ABS($C$25-$G$25)^2+(ABS($D$25-$H$25)^2)))</f>
        <v>1.5252265494515904</v>
      </c>
      <c r="BO25">
        <f>SQRT((ABS($A$25-$G$25)^2+(ABS($B$25-$H$25)^2)))</f>
        <v>10.033180037997615</v>
      </c>
      <c r="BP25">
        <f>SQRT((ABS($C$25-$E$25)^2+(ABS($D$25-$F$25)^2)))</f>
        <v>10.411079445602201</v>
      </c>
      <c r="BR25">
        <f>DEGREES(ACOS((12.3447916623175^2+23.730501957408^2-12.4475522301475^2)/(2*12.3447916623175*23.730501957408)))</f>
        <v>16.901480214367648</v>
      </c>
      <c r="BS25">
        <f>DEGREES(ACOS((12.4475522301475^2+25.6879780663765^2-14.0975202170134^2)/(2*12.4475522301475*25.6879780663765)))</f>
        <v>15.557792948821186</v>
      </c>
      <c r="BU25">
        <v>15</v>
      </c>
      <c r="BV25">
        <v>1</v>
      </c>
      <c r="BW25">
        <v>3</v>
      </c>
      <c r="BX25">
        <v>13</v>
      </c>
      <c r="BY25">
        <v>15</v>
      </c>
      <c r="BZ25">
        <v>1</v>
      </c>
      <c r="CA25">
        <v>14</v>
      </c>
      <c r="CB25">
        <v>1</v>
      </c>
      <c r="CC25">
        <v>16</v>
      </c>
      <c r="CD25">
        <v>3</v>
      </c>
      <c r="CE25">
        <v>14</v>
      </c>
      <c r="CF25">
        <v>1</v>
      </c>
      <c r="CG25">
        <v>14</v>
      </c>
      <c r="CH25">
        <v>13</v>
      </c>
      <c r="CI25">
        <v>1</v>
      </c>
      <c r="CJ25">
        <v>2</v>
      </c>
      <c r="CL25">
        <v>14</v>
      </c>
      <c r="CM25">
        <v>0</v>
      </c>
      <c r="CN25">
        <v>1</v>
      </c>
      <c r="CO25">
        <v>13</v>
      </c>
      <c r="CP25">
        <v>19</v>
      </c>
      <c r="CQ25">
        <v>0</v>
      </c>
      <c r="CR25">
        <v>17</v>
      </c>
      <c r="CS25">
        <v>0</v>
      </c>
      <c r="CT25">
        <v>18</v>
      </c>
      <c r="CU25">
        <v>1</v>
      </c>
      <c r="CV25">
        <v>17</v>
      </c>
      <c r="CW25">
        <v>0</v>
      </c>
      <c r="CX25">
        <v>15</v>
      </c>
      <c r="CY25">
        <v>13</v>
      </c>
      <c r="CZ25">
        <v>1</v>
      </c>
      <c r="DA25">
        <v>0</v>
      </c>
      <c r="DC25">
        <f>((1/15)*100)</f>
        <v>6.666666666666667</v>
      </c>
      <c r="DD25">
        <f>((3/15)*100)</f>
        <v>20</v>
      </c>
      <c r="DE25">
        <f>((13/15)*100)</f>
        <v>86.666666666666671</v>
      </c>
      <c r="DF25">
        <f>((1/15)*100)</f>
        <v>6.666666666666667</v>
      </c>
      <c r="DG25">
        <f>((14/15)*100)</f>
        <v>93.333333333333329</v>
      </c>
      <c r="DH25">
        <f>((1/15)*100)</f>
        <v>6.666666666666667</v>
      </c>
      <c r="DI25">
        <f>((3/16)*100)</f>
        <v>18.75</v>
      </c>
      <c r="DJ25">
        <f>((14/16)*100)</f>
        <v>87.5</v>
      </c>
      <c r="DK25">
        <f>((1/16)*100)</f>
        <v>6.25</v>
      </c>
      <c r="DL25">
        <f>((13/14)*100)</f>
        <v>92.857142857142861</v>
      </c>
      <c r="DM25">
        <f>((1/14)*100)</f>
        <v>7.1428571428571423</v>
      </c>
      <c r="DN25">
        <f>((2/14)*100)</f>
        <v>14.285714285714285</v>
      </c>
      <c r="DP25">
        <f>((0/14)*100)</f>
        <v>0</v>
      </c>
      <c r="DQ25">
        <f>((1/14)*100)</f>
        <v>7.1428571428571423</v>
      </c>
      <c r="DR25">
        <f>((13/14)*100)</f>
        <v>92.857142857142861</v>
      </c>
      <c r="DS25">
        <f>((0/19)*100)</f>
        <v>0</v>
      </c>
      <c r="DT25">
        <f>((17/19)*100)</f>
        <v>89.473684210526315</v>
      </c>
      <c r="DU25">
        <f>((0/19)*100)</f>
        <v>0</v>
      </c>
      <c r="DV25">
        <f>((1/18)*100)</f>
        <v>5.5555555555555554</v>
      </c>
      <c r="DW25">
        <f>((17/18)*100)</f>
        <v>94.444444444444443</v>
      </c>
      <c r="DX25">
        <f>((0/18)*100)</f>
        <v>0</v>
      </c>
      <c r="DY25">
        <f>((13/15)*100)</f>
        <v>86.666666666666671</v>
      </c>
      <c r="DZ25">
        <f>((1/15)*100)</f>
        <v>6.666666666666667</v>
      </c>
      <c r="EA25">
        <f>((0/15)*100)</f>
        <v>0</v>
      </c>
    </row>
    <row r="26" spans="1:131" x14ac:dyDescent="0.25">
      <c r="A26">
        <v>214.17102</v>
      </c>
      <c r="B26">
        <v>6.8807650000000002</v>
      </c>
      <c r="C26">
        <v>222.84158199999999</v>
      </c>
      <c r="D26">
        <v>7.9835710000000004</v>
      </c>
      <c r="E26">
        <v>231.982651</v>
      </c>
      <c r="F26">
        <v>5.8198980000000002</v>
      </c>
      <c r="G26">
        <v>222.23596900000001</v>
      </c>
      <c r="H26">
        <v>9.031174</v>
      </c>
      <c r="K26">
        <f>(15/200)</f>
        <v>7.4999999999999997E-2</v>
      </c>
      <c r="L26">
        <f>(15/200)</f>
        <v>7.4999999999999997E-2</v>
      </c>
      <c r="M26">
        <f>(15/200)</f>
        <v>7.4999999999999997E-2</v>
      </c>
      <c r="N26">
        <f>(14/200)</f>
        <v>7.0000000000000007E-2</v>
      </c>
      <c r="P26">
        <f>(13/200)</f>
        <v>6.5000000000000002E-2</v>
      </c>
      <c r="Q26">
        <f>(14/200)</f>
        <v>7.0000000000000007E-2</v>
      </c>
      <c r="R26">
        <f>(12/200)</f>
        <v>0.06</v>
      </c>
      <c r="S26">
        <f>(14/200)</f>
        <v>7.0000000000000007E-2</v>
      </c>
      <c r="U26">
        <f>0.075+0.065</f>
        <v>0.14000000000000001</v>
      </c>
      <c r="V26">
        <f>0.075+0.07</f>
        <v>0.14500000000000002</v>
      </c>
      <c r="W26">
        <f>0.075+0.06</f>
        <v>0.13500000000000001</v>
      </c>
      <c r="X26">
        <f>0.07+0.07</f>
        <v>0.14000000000000001</v>
      </c>
      <c r="Z26">
        <f>SQRT((ABS($A$27-$A$26)^2+(ABS($B$27-$B$26)^2)))</f>
        <v>21.613613054626217</v>
      </c>
      <c r="AA26">
        <f>SQRT((ABS($C$27-$C$26)^2+(ABS($D$27-$D$26)^2)))</f>
        <v>20.818932188674825</v>
      </c>
      <c r="AB26">
        <f>SQRT((ABS($E$27-$E$26)^2+(ABS($F$27-$F$26)^2)))</f>
        <v>18.696935526140571</v>
      </c>
      <c r="AC26">
        <f>SQRT((ABS($G$27-$G$26)^2+(ABS($H$27-$H$26)^2)))</f>
        <v>20.808003558935884</v>
      </c>
      <c r="AJ26">
        <f>1/0.14</f>
        <v>7.1428571428571423</v>
      </c>
      <c r="AK26">
        <f>1/0.145</f>
        <v>6.8965517241379315</v>
      </c>
      <c r="AL26">
        <f>1/0.135</f>
        <v>7.4074074074074066</v>
      </c>
      <c r="AM26">
        <f>1/0.14</f>
        <v>7.1428571428571423</v>
      </c>
      <c r="AO26">
        <f t="shared" si="8"/>
        <v>154.38295039018726</v>
      </c>
      <c r="AP26">
        <f t="shared" si="9"/>
        <v>143.57884268051603</v>
      </c>
      <c r="AQ26">
        <f t="shared" si="10"/>
        <v>138.49581871215236</v>
      </c>
      <c r="AR26">
        <f t="shared" si="11"/>
        <v>148.62859684954202</v>
      </c>
      <c r="AV26">
        <f>((0.075/0.14)*100)</f>
        <v>53.571428571428569</v>
      </c>
      <c r="AW26">
        <f>((0.075/0.145)*100)</f>
        <v>51.724137931034484</v>
      </c>
      <c r="AX26">
        <f>((0.075/0.135)*100)</f>
        <v>55.55555555555555</v>
      </c>
      <c r="AY26">
        <f>((0.07/0.14)*100)</f>
        <v>50</v>
      </c>
      <c r="BA26">
        <f>((0.065/0.14)*100)</f>
        <v>46.428571428571423</v>
      </c>
      <c r="BB26">
        <f>((0.07/0.145)*100)</f>
        <v>48.275862068965523</v>
      </c>
      <c r="BC26">
        <f>((0.06/0.135)*100)</f>
        <v>44.444444444444443</v>
      </c>
      <c r="BD26">
        <f>((0.07/0.14)*100)</f>
        <v>50</v>
      </c>
      <c r="BF26">
        <f>ABS($B$26-$D$26)</f>
        <v>1.1028060000000002</v>
      </c>
      <c r="BG26">
        <f>ABS($F$26-$H$26)</f>
        <v>3.2112759999999998</v>
      </c>
      <c r="BL26">
        <f>SQRT((ABS($A$26-$E$27)^2+(ABS($B$26-$F$27)^2)))</f>
        <v>1.1936061737445094</v>
      </c>
      <c r="BM26">
        <f>SQRT((ABS($C$26-$G$26)^2+(ABS($D$26-$H$26)^2)))</f>
        <v>1.2100574992032285</v>
      </c>
      <c r="BO26">
        <f>SQRT((ABS($A$26-$G$26)^2+(ABS($B$26-$H$26)^2)))</f>
        <v>8.3467155959624151</v>
      </c>
      <c r="BP26">
        <f>SQRT((ABS($C$26-$E$26)^2+(ABS($D$26-$F$26)^2)))</f>
        <v>9.3936480301153651</v>
      </c>
      <c r="BR26">
        <f>DEGREES(ACOS((14.0975202170134^2+22.3729364736281^2-9.21071619778187^2)/(2*14.0975202170134*22.3729364736281)))</f>
        <v>13.075398221484702</v>
      </c>
      <c r="BS26">
        <f>DEGREES(ACOS((9.21071619778187^2+24.3053787772587^2-16.0904282439677^2)/(2*9.21071619778187*24.3053787772587)))</f>
        <v>21.464431956022732</v>
      </c>
      <c r="BU26">
        <v>15</v>
      </c>
      <c r="BV26">
        <v>2</v>
      </c>
      <c r="BW26">
        <v>3</v>
      </c>
      <c r="BX26">
        <v>13</v>
      </c>
      <c r="BY26">
        <v>15</v>
      </c>
      <c r="BZ26">
        <v>2</v>
      </c>
      <c r="CA26">
        <v>15</v>
      </c>
      <c r="CB26">
        <v>1</v>
      </c>
      <c r="CC26">
        <v>15</v>
      </c>
      <c r="CD26">
        <v>2</v>
      </c>
      <c r="CE26">
        <v>15</v>
      </c>
      <c r="CF26">
        <v>1</v>
      </c>
      <c r="CG26">
        <v>14</v>
      </c>
      <c r="CH26">
        <v>13</v>
      </c>
      <c r="CI26">
        <v>1</v>
      </c>
      <c r="CJ26">
        <v>2</v>
      </c>
      <c r="CL26">
        <v>13</v>
      </c>
      <c r="CM26">
        <v>0</v>
      </c>
      <c r="CN26">
        <v>0</v>
      </c>
      <c r="CO26">
        <v>12</v>
      </c>
      <c r="CP26">
        <v>14</v>
      </c>
      <c r="CQ26">
        <v>0</v>
      </c>
      <c r="CR26">
        <v>12</v>
      </c>
      <c r="CS26">
        <v>1</v>
      </c>
      <c r="CT26">
        <v>12</v>
      </c>
      <c r="CU26">
        <v>0</v>
      </c>
      <c r="CV26">
        <v>12</v>
      </c>
      <c r="CW26">
        <v>0</v>
      </c>
      <c r="CX26">
        <v>14</v>
      </c>
      <c r="CY26">
        <v>12</v>
      </c>
      <c r="CZ26">
        <v>0</v>
      </c>
      <c r="DA26">
        <v>0</v>
      </c>
      <c r="DC26">
        <f>((2/15)*100)</f>
        <v>13.333333333333334</v>
      </c>
      <c r="DD26">
        <f>((3/15)*100)</f>
        <v>20</v>
      </c>
      <c r="DE26">
        <f>((13/15)*100)</f>
        <v>86.666666666666671</v>
      </c>
      <c r="DF26">
        <f>((2/15)*100)</f>
        <v>13.333333333333334</v>
      </c>
      <c r="DG26">
        <f>((15/15)*100)</f>
        <v>100</v>
      </c>
      <c r="DH26">
        <f>((1/15)*100)</f>
        <v>6.666666666666667</v>
      </c>
      <c r="DI26">
        <f>((2/15)*100)</f>
        <v>13.333333333333334</v>
      </c>
      <c r="DJ26">
        <f>((15/15)*100)</f>
        <v>100</v>
      </c>
      <c r="DK26">
        <f>((1/15)*100)</f>
        <v>6.666666666666667</v>
      </c>
      <c r="DL26">
        <f>((13/14)*100)</f>
        <v>92.857142857142861</v>
      </c>
      <c r="DM26">
        <f>((1/14)*100)</f>
        <v>7.1428571428571423</v>
      </c>
      <c r="DN26">
        <f>((2/14)*100)</f>
        <v>14.285714285714285</v>
      </c>
      <c r="DP26">
        <f>((0/13)*100)</f>
        <v>0</v>
      </c>
      <c r="DQ26">
        <f>((0/13)*100)</f>
        <v>0</v>
      </c>
      <c r="DR26">
        <f>((12/13)*100)</f>
        <v>92.307692307692307</v>
      </c>
      <c r="DS26">
        <f>((0/14)*100)</f>
        <v>0</v>
      </c>
      <c r="DT26">
        <f>((12/14)*100)</f>
        <v>85.714285714285708</v>
      </c>
      <c r="DU26">
        <f>((1/14)*100)</f>
        <v>7.1428571428571423</v>
      </c>
      <c r="DV26">
        <f>((0/12)*100)</f>
        <v>0</v>
      </c>
      <c r="DW26">
        <f>((12/12)*100)</f>
        <v>100</v>
      </c>
      <c r="DX26">
        <f>((0/12)*100)</f>
        <v>0</v>
      </c>
      <c r="DY26">
        <f>((12/14)*100)</f>
        <v>85.714285714285708</v>
      </c>
      <c r="DZ26">
        <f>((0/14)*100)</f>
        <v>0</v>
      </c>
      <c r="EA26">
        <f>((0/14)*100)</f>
        <v>0</v>
      </c>
    </row>
    <row r="27" spans="1:131" x14ac:dyDescent="0.25">
      <c r="A27">
        <v>192.56063</v>
      </c>
      <c r="B27">
        <v>6.5075180000000001</v>
      </c>
      <c r="C27">
        <v>202.02442100000002</v>
      </c>
      <c r="D27">
        <v>8.2551319999999997</v>
      </c>
      <c r="E27">
        <v>213.28749999999999</v>
      </c>
      <c r="F27">
        <v>6.078214</v>
      </c>
      <c r="G27">
        <v>201.433841</v>
      </c>
      <c r="H27">
        <v>9.5256260000000008</v>
      </c>
      <c r="K27">
        <f>(15/200)</f>
        <v>7.4999999999999997E-2</v>
      </c>
      <c r="L27">
        <f>(13/200)</f>
        <v>6.5000000000000002E-2</v>
      </c>
      <c r="M27">
        <f>(16/200)</f>
        <v>0.08</v>
      </c>
      <c r="N27">
        <f>(15/200)</f>
        <v>7.4999999999999997E-2</v>
      </c>
      <c r="P27">
        <f>(10/200)</f>
        <v>0.05</v>
      </c>
      <c r="Q27">
        <f>(13/200)</f>
        <v>6.5000000000000002E-2</v>
      </c>
      <c r="R27">
        <f>(12/200)</f>
        <v>0.06</v>
      </c>
      <c r="S27">
        <f>(12/200)</f>
        <v>0.06</v>
      </c>
      <c r="U27">
        <f>0.075+0.05</f>
        <v>0.125</v>
      </c>
      <c r="V27">
        <f>0.065+0.065</f>
        <v>0.13</v>
      </c>
      <c r="W27">
        <f>0.08+0.06</f>
        <v>0.14000000000000001</v>
      </c>
      <c r="X27">
        <f>0.075+0.06</f>
        <v>0.13500000000000001</v>
      </c>
      <c r="Z27">
        <f>SQRT((ABS($A$28-$A$27)^2+(ABS($B$28-$B$27)^2)))</f>
        <v>24.668374714411431</v>
      </c>
      <c r="AA27">
        <f>SQRT((ABS($C$28-$C$27)^2+(ABS($D$28-$D$27)^2)))</f>
        <v>23.463888142313731</v>
      </c>
      <c r="AB27">
        <f>SQRT((ABS($E$28-$E$27)^2+(ABS($F$28-$F$27)^2)))</f>
        <v>23.730501957407999</v>
      </c>
      <c r="AC27">
        <f>SQRT((ABS($G$28-$G$27)^2+(ABS($H$28-$H$27)^2)))</f>
        <v>25.687978066376512</v>
      </c>
      <c r="AJ27">
        <f>1/0.125</f>
        <v>8</v>
      </c>
      <c r="AK27">
        <f>1/0.13</f>
        <v>7.6923076923076916</v>
      </c>
      <c r="AL27">
        <f>1/0.14</f>
        <v>7.1428571428571423</v>
      </c>
      <c r="AM27">
        <f>1/0.135</f>
        <v>7.4074074074074066</v>
      </c>
      <c r="AO27">
        <f t="shared" si="8"/>
        <v>197.34699771529145</v>
      </c>
      <c r="AP27">
        <f t="shared" si="9"/>
        <v>180.49144724856717</v>
      </c>
      <c r="AQ27">
        <f t="shared" si="10"/>
        <v>169.50358541005713</v>
      </c>
      <c r="AR27">
        <f t="shared" si="11"/>
        <v>190.28131901019637</v>
      </c>
      <c r="AV27">
        <f>((0.075/0.125)*100)</f>
        <v>60</v>
      </c>
      <c r="AW27">
        <f>((0.065/0.13)*100)</f>
        <v>50</v>
      </c>
      <c r="AX27">
        <f>((0.08/0.14)*100)</f>
        <v>57.142857142857139</v>
      </c>
      <c r="AY27">
        <f>((0.075/0.135)*100)</f>
        <v>55.55555555555555</v>
      </c>
      <c r="BA27">
        <f>((0.05/0.125)*100)</f>
        <v>40</v>
      </c>
      <c r="BB27">
        <f>((0.065/0.13)*100)</f>
        <v>50</v>
      </c>
      <c r="BC27">
        <f>((0.06/0.14)*100)</f>
        <v>42.857142857142847</v>
      </c>
      <c r="BD27">
        <f>((0.06/0.135)*100)</f>
        <v>44.444444444444443</v>
      </c>
      <c r="BF27">
        <f>ABS($B$27-$D$27)</f>
        <v>1.7476139999999996</v>
      </c>
      <c r="BG27">
        <f>ABS($F$27-$H$27)</f>
        <v>3.4474120000000008</v>
      </c>
      <c r="BL27">
        <f>SQRT((ABS($A$27-$E$28)^2+(ABS($B$27-$F$28)^2)))</f>
        <v>3.0854868616937963</v>
      </c>
      <c r="BM27">
        <f>SQRT((ABS($C$27-$G$27)^2+(ABS($D$27-$H$27)^2)))</f>
        <v>1.4010495139130605</v>
      </c>
      <c r="BO27">
        <f>SQRT((ABS($A$27-$G$27)^2+(ABS($B$27-$H$27)^2)))</f>
        <v>9.3724516189834226</v>
      </c>
      <c r="BP27">
        <f>SQRT((ABS($C$27-$E$27)^2+(ABS($D$27-$F$27)^2)))</f>
        <v>11.471526513021903</v>
      </c>
      <c r="BR27">
        <f>DEGREES(ACOS((16.0904282439677^2+16.9500722071959^2-3.45909070472169^2)/(2*16.0904282439677*16.9500722071959)))</f>
        <v>11.644462829674378</v>
      </c>
      <c r="BS27">
        <f>DEGREES(ACOS((3.45909070472169^2+35.8069697594829^2-34.6365199304359^2)/(2*3.45909070472169*35.8069697594829)))</f>
        <v>67.595631086110615</v>
      </c>
      <c r="BU27">
        <v>15</v>
      </c>
      <c r="BV27">
        <v>4</v>
      </c>
      <c r="BW27">
        <v>6</v>
      </c>
      <c r="BX27">
        <v>12</v>
      </c>
      <c r="BY27">
        <v>13</v>
      </c>
      <c r="BZ27">
        <v>3</v>
      </c>
      <c r="CA27">
        <v>13</v>
      </c>
      <c r="CB27">
        <v>1</v>
      </c>
      <c r="CC27">
        <v>16</v>
      </c>
      <c r="CD27">
        <v>6</v>
      </c>
      <c r="CE27">
        <v>13</v>
      </c>
      <c r="CF27">
        <v>4</v>
      </c>
      <c r="CG27">
        <v>15</v>
      </c>
      <c r="CH27">
        <v>12</v>
      </c>
      <c r="CI27">
        <v>4</v>
      </c>
      <c r="CJ27">
        <v>6</v>
      </c>
      <c r="CL27">
        <v>10</v>
      </c>
      <c r="CM27">
        <v>0</v>
      </c>
      <c r="CN27">
        <v>0</v>
      </c>
      <c r="CO27">
        <v>9</v>
      </c>
      <c r="CP27">
        <v>13</v>
      </c>
      <c r="CQ27">
        <v>0</v>
      </c>
      <c r="CR27">
        <v>12</v>
      </c>
      <c r="CS27">
        <v>0</v>
      </c>
      <c r="CT27">
        <v>12</v>
      </c>
      <c r="CU27">
        <v>0</v>
      </c>
      <c r="CV27">
        <v>12</v>
      </c>
      <c r="CW27">
        <v>0</v>
      </c>
      <c r="CX27">
        <v>12</v>
      </c>
      <c r="CY27">
        <v>9</v>
      </c>
      <c r="CZ27">
        <v>0</v>
      </c>
      <c r="DA27">
        <v>0</v>
      </c>
      <c r="DC27">
        <f>((4/15)*100)</f>
        <v>26.666666666666668</v>
      </c>
      <c r="DD27">
        <f>((6/15)*100)</f>
        <v>40</v>
      </c>
      <c r="DE27">
        <f>((12/15)*100)</f>
        <v>80</v>
      </c>
      <c r="DF27">
        <f>((3/13)*100)</f>
        <v>23.076923076923077</v>
      </c>
      <c r="DG27">
        <f>((13/13)*100)</f>
        <v>100</v>
      </c>
      <c r="DH27">
        <f>((1/13)*100)</f>
        <v>7.6923076923076925</v>
      </c>
      <c r="DI27">
        <f>((6/16)*100)</f>
        <v>37.5</v>
      </c>
      <c r="DJ27">
        <f>((13/16)*100)</f>
        <v>81.25</v>
      </c>
      <c r="DK27">
        <f>((4/16)*100)</f>
        <v>25</v>
      </c>
      <c r="DL27">
        <f>((12/15)*100)</f>
        <v>80</v>
      </c>
      <c r="DM27">
        <f>((4/15)*100)</f>
        <v>26.666666666666668</v>
      </c>
      <c r="DN27">
        <f>((6/15)*100)</f>
        <v>40</v>
      </c>
      <c r="DP27">
        <f>((0/10)*100)</f>
        <v>0</v>
      </c>
      <c r="DQ27">
        <f>((0/10)*100)</f>
        <v>0</v>
      </c>
      <c r="DR27">
        <f>((9/10)*100)</f>
        <v>90</v>
      </c>
      <c r="DS27">
        <f>((0/13)*100)</f>
        <v>0</v>
      </c>
      <c r="DT27">
        <f>((12/13)*100)</f>
        <v>92.307692307692307</v>
      </c>
      <c r="DU27">
        <f>((0/13)*100)</f>
        <v>0</v>
      </c>
      <c r="DV27">
        <f>((0/12)*100)</f>
        <v>0</v>
      </c>
      <c r="DW27">
        <f>((12/12)*100)</f>
        <v>100</v>
      </c>
      <c r="DX27">
        <f>((0/12)*100)</f>
        <v>0</v>
      </c>
      <c r="DY27">
        <f>((9/12)*100)</f>
        <v>75</v>
      </c>
      <c r="DZ27">
        <f>((0/12)*100)</f>
        <v>0</v>
      </c>
      <c r="EA27">
        <f>((0/12)*100)</f>
        <v>0</v>
      </c>
    </row>
    <row r="28" spans="1:131" x14ac:dyDescent="0.25">
      <c r="A28">
        <v>167.893597</v>
      </c>
      <c r="B28">
        <v>6.2502360000000001</v>
      </c>
      <c r="C28">
        <v>178.560542</v>
      </c>
      <c r="D28">
        <v>8.2758450000000003</v>
      </c>
      <c r="E28">
        <v>189.558696</v>
      </c>
      <c r="F28">
        <v>5.7943410000000002</v>
      </c>
      <c r="G28">
        <v>175.75977</v>
      </c>
      <c r="H28">
        <v>8.6804659999999991</v>
      </c>
      <c r="K28">
        <f>(12/200)</f>
        <v>0.06</v>
      </c>
      <c r="L28">
        <f>(15/200)</f>
        <v>7.4999999999999997E-2</v>
      </c>
      <c r="M28">
        <f>(12/200)</f>
        <v>0.06</v>
      </c>
      <c r="N28">
        <f>(16/200)</f>
        <v>0.08</v>
      </c>
      <c r="P28">
        <f>(10/200)</f>
        <v>0.05</v>
      </c>
      <c r="Q28">
        <f>(11/200)</f>
        <v>5.5E-2</v>
      </c>
      <c r="R28">
        <f>(9/200)</f>
        <v>4.4999999999999998E-2</v>
      </c>
      <c r="S28">
        <f>(10/200)</f>
        <v>0.05</v>
      </c>
      <c r="U28">
        <f>0.06+0.05</f>
        <v>0.11</v>
      </c>
      <c r="V28">
        <f>0.075+0.055</f>
        <v>0.13</v>
      </c>
      <c r="W28">
        <f>0.06+0.045</f>
        <v>0.105</v>
      </c>
      <c r="X28">
        <f>0.08+0.05</f>
        <v>0.13</v>
      </c>
      <c r="Z28">
        <f>SQRT((ABS($A$29-$A$28)^2+(ABS($B$29-$B$28)^2)))</f>
        <v>17.758880292265751</v>
      </c>
      <c r="AA28">
        <f>SQRT((ABS($C$29-$C$28)^2+(ABS($D$29-$D$28)^2)))</f>
        <v>23.351055923129902</v>
      </c>
      <c r="AB28">
        <f>SQRT((ABS($E$29-$E$28)^2+(ABS($F$29-$F$28)^2)))</f>
        <v>22.372936473628116</v>
      </c>
      <c r="AC28">
        <f>SQRT((ABS($G$29-$G$28)^2+(ABS($H$29-$H$28)^2)))</f>
        <v>24.305378777258699</v>
      </c>
      <c r="AJ28">
        <f>1/0.11</f>
        <v>9.0909090909090917</v>
      </c>
      <c r="AK28">
        <f>1/0.13</f>
        <v>7.6923076923076916</v>
      </c>
      <c r="AL28">
        <f>1/0.105</f>
        <v>9.5238095238095237</v>
      </c>
      <c r="AM28">
        <f>1/0.13</f>
        <v>7.6923076923076916</v>
      </c>
      <c r="AO28">
        <f t="shared" si="8"/>
        <v>161.444366293325</v>
      </c>
      <c r="AP28">
        <f t="shared" si="9"/>
        <v>179.62350710099923</v>
      </c>
      <c r="AQ28">
        <f t="shared" si="10"/>
        <v>213.07558546312492</v>
      </c>
      <c r="AR28">
        <f t="shared" si="11"/>
        <v>186.96445213275922</v>
      </c>
      <c r="AV28">
        <f>((0.06/0.11)*100)</f>
        <v>54.54545454545454</v>
      </c>
      <c r="AW28">
        <f>((0.075/0.13)*100)</f>
        <v>57.692307692307686</v>
      </c>
      <c r="AX28">
        <f>((0.06/0.105)*100)</f>
        <v>57.142857142857139</v>
      </c>
      <c r="AY28">
        <f>((0.08/0.13)*100)</f>
        <v>61.53846153846154</v>
      </c>
      <c r="BA28">
        <f>((0.05/0.11)*100)</f>
        <v>45.45454545454546</v>
      </c>
      <c r="BB28">
        <f>((0.055/0.13)*100)</f>
        <v>42.307692307692307</v>
      </c>
      <c r="BC28">
        <f>((0.045/0.105)*100)</f>
        <v>42.857142857142854</v>
      </c>
      <c r="BD28">
        <f>((0.05/0.13)*100)</f>
        <v>38.461538461538467</v>
      </c>
      <c r="BF28">
        <f>ABS($B$28-$D$28)</f>
        <v>2.0256090000000002</v>
      </c>
      <c r="BG28">
        <f>ABS($F$28-$H$28)</f>
        <v>2.8861249999999989</v>
      </c>
      <c r="BL28">
        <f>SQRT((ABS($A$28-$E$29)^2+(ABS($B$28-$F$29)^2)))</f>
        <v>1.1803688421616256</v>
      </c>
      <c r="BM28">
        <f>SQRT((ABS($C$28-$G$28)^2+(ABS($D$28-$H$28)^2)))</f>
        <v>2.8298483969331238</v>
      </c>
      <c r="BO28">
        <f>SQRT((ABS($A$28-$G$28)^2+(ABS($B$28-$H$28)^2)))</f>
        <v>8.2330246883407945</v>
      </c>
      <c r="BP28">
        <f>SQRT((ABS($C$28-$E$28)^2+(ABS($D$28-$F$28)^2)))</f>
        <v>11.274628752634474</v>
      </c>
      <c r="BR28">
        <f>DEGREES(ACOS((34.6365199304359^2+35.7096829306652^2-4.62915657517566^2)/(2*34.6365199304359*35.7096829306652)))</f>
        <v>7.3411801503863687</v>
      </c>
      <c r="BS28">
        <f>DEGREES(ACOS((4.62915657517566^2+27.6218285077482^2-26.881291497587^2)/(2*4.62915657517566*27.6218285077482)))</f>
        <v>76.017638269309714</v>
      </c>
      <c r="BU28">
        <v>12</v>
      </c>
      <c r="BV28">
        <v>4</v>
      </c>
      <c r="BW28">
        <v>3</v>
      </c>
      <c r="BX28">
        <v>9</v>
      </c>
      <c r="BY28">
        <v>15</v>
      </c>
      <c r="BZ28">
        <v>5</v>
      </c>
      <c r="CA28">
        <v>12</v>
      </c>
      <c r="CB28">
        <v>5</v>
      </c>
      <c r="CC28">
        <v>12</v>
      </c>
      <c r="CD28">
        <v>2</v>
      </c>
      <c r="CE28">
        <v>12</v>
      </c>
      <c r="CF28">
        <v>4</v>
      </c>
      <c r="CG28">
        <v>16</v>
      </c>
      <c r="CH28">
        <v>9</v>
      </c>
      <c r="CI28">
        <v>6</v>
      </c>
      <c r="CJ28">
        <v>9</v>
      </c>
      <c r="CL28">
        <v>10</v>
      </c>
      <c r="CM28">
        <v>0</v>
      </c>
      <c r="CN28">
        <v>0</v>
      </c>
      <c r="CO28">
        <v>7</v>
      </c>
      <c r="CP28">
        <v>11</v>
      </c>
      <c r="CQ28">
        <v>0</v>
      </c>
      <c r="CR28">
        <v>9</v>
      </c>
      <c r="CS28">
        <v>0</v>
      </c>
      <c r="CT28">
        <v>9</v>
      </c>
      <c r="CU28">
        <v>0</v>
      </c>
      <c r="CV28">
        <v>9</v>
      </c>
      <c r="CW28">
        <v>0</v>
      </c>
      <c r="CX28">
        <v>10</v>
      </c>
      <c r="CY28">
        <v>7</v>
      </c>
      <c r="CZ28">
        <v>0</v>
      </c>
      <c r="DA28">
        <v>2</v>
      </c>
      <c r="DC28">
        <f>((4/12)*100)</f>
        <v>33.333333333333329</v>
      </c>
      <c r="DD28">
        <f>((3/12)*100)</f>
        <v>25</v>
      </c>
      <c r="DE28">
        <f>((9/12)*100)</f>
        <v>75</v>
      </c>
      <c r="DF28">
        <f>((5/15)*100)</f>
        <v>33.333333333333329</v>
      </c>
      <c r="DG28">
        <f>((12/15)*100)</f>
        <v>80</v>
      </c>
      <c r="DH28">
        <f>((5/15)*100)</f>
        <v>33.333333333333329</v>
      </c>
      <c r="DI28">
        <f>((2/12)*100)</f>
        <v>16.666666666666664</v>
      </c>
      <c r="DJ28">
        <f>((12/12)*100)</f>
        <v>100</v>
      </c>
      <c r="DK28">
        <f>((4/12)*100)</f>
        <v>33.333333333333329</v>
      </c>
      <c r="DL28">
        <f>((9/16)*100)</f>
        <v>56.25</v>
      </c>
      <c r="DM28">
        <f>((6/16)*100)</f>
        <v>37.5</v>
      </c>
      <c r="DN28">
        <f>((9/16)*100)</f>
        <v>56.25</v>
      </c>
      <c r="DP28">
        <f>((0/10)*100)</f>
        <v>0</v>
      </c>
      <c r="DQ28">
        <f>((0/10)*100)</f>
        <v>0</v>
      </c>
      <c r="DR28">
        <f>((7/10)*100)</f>
        <v>70</v>
      </c>
      <c r="DS28">
        <f>((0/11)*100)</f>
        <v>0</v>
      </c>
      <c r="DT28">
        <f>((9/11)*100)</f>
        <v>81.818181818181827</v>
      </c>
      <c r="DU28">
        <f>((0/11)*100)</f>
        <v>0</v>
      </c>
      <c r="DV28">
        <f>((0/9)*100)</f>
        <v>0</v>
      </c>
      <c r="DW28">
        <f>((9/9)*100)</f>
        <v>100</v>
      </c>
      <c r="DX28">
        <f>((0/9)*100)</f>
        <v>0</v>
      </c>
      <c r="DY28">
        <f>((7/10)*100)</f>
        <v>70</v>
      </c>
      <c r="DZ28">
        <f>((0/10)*100)</f>
        <v>0</v>
      </c>
      <c r="EA28">
        <f>((2/10)*100)</f>
        <v>20</v>
      </c>
    </row>
    <row r="29" spans="1:131" x14ac:dyDescent="0.25">
      <c r="A29">
        <v>150.139217</v>
      </c>
      <c r="B29">
        <v>5.8504610000000001</v>
      </c>
      <c r="C29">
        <v>155.21935999999999</v>
      </c>
      <c r="D29">
        <v>7.5968489999999997</v>
      </c>
      <c r="E29">
        <v>167.19118600000002</v>
      </c>
      <c r="F29">
        <v>5.3016110000000003</v>
      </c>
      <c r="G29">
        <v>151.45440300000001</v>
      </c>
      <c r="H29">
        <v>8.6565390000000004</v>
      </c>
      <c r="K29">
        <f>(13/200)</f>
        <v>6.5000000000000002E-2</v>
      </c>
      <c r="L29">
        <f>(13/200)</f>
        <v>6.5000000000000002E-2</v>
      </c>
      <c r="M29">
        <f>(11/200)</f>
        <v>5.5E-2</v>
      </c>
      <c r="N29">
        <f>(13/200)</f>
        <v>6.5000000000000002E-2</v>
      </c>
      <c r="P29">
        <f>(9/200)</f>
        <v>4.4999999999999998E-2</v>
      </c>
      <c r="Q29">
        <f>(10/200)</f>
        <v>0.05</v>
      </c>
      <c r="R29">
        <f>(9/200)</f>
        <v>4.4999999999999998E-2</v>
      </c>
      <c r="S29">
        <f>(9/200)</f>
        <v>4.4999999999999998E-2</v>
      </c>
      <c r="U29">
        <f>0.065+0.045</f>
        <v>0.11</v>
      </c>
      <c r="V29">
        <f>0.065+0.05</f>
        <v>0.115</v>
      </c>
      <c r="W29">
        <f>0.055+0.045</f>
        <v>0.1</v>
      </c>
      <c r="X29">
        <f>0.065+0.045</f>
        <v>0.11</v>
      </c>
      <c r="Z29">
        <f>SQRT((ABS($A$30-$A$29)^2+(ABS($B$30-$B$29)^2)))</f>
        <v>36.108575505236878</v>
      </c>
      <c r="AA29">
        <f>SQRT((ABS($C$30-$C$29)^2+(ABS($D$30-$D$29)^2)))</f>
        <v>33.963335426499782</v>
      </c>
      <c r="AB29">
        <f>SQRT((ABS($E$30-$E$29)^2+(ABS($F$30-$F$29)^2)))</f>
        <v>16.950072207195966</v>
      </c>
      <c r="AC29">
        <f>SQRT((ABS($G$30-$G$29)^2+(ABS($H$30-$H$29)^2)))</f>
        <v>35.80696975948289</v>
      </c>
      <c r="AJ29">
        <f>1/0.11</f>
        <v>9.0909090909090917</v>
      </c>
      <c r="AK29">
        <f>1/0.115</f>
        <v>8.695652173913043</v>
      </c>
      <c r="AL29">
        <f>1/0.1</f>
        <v>10</v>
      </c>
      <c r="AM29">
        <f>1/0.11</f>
        <v>9.0909090909090917</v>
      </c>
      <c r="AO29">
        <f t="shared" si="8"/>
        <v>328.25977732033527</v>
      </c>
      <c r="AP29">
        <f t="shared" si="9"/>
        <v>295.33335153478072</v>
      </c>
      <c r="AQ29">
        <f t="shared" si="10"/>
        <v>169.50072207195964</v>
      </c>
      <c r="AR29">
        <f t="shared" si="11"/>
        <v>325.51790690438992</v>
      </c>
      <c r="AV29">
        <f>((0.065/0.11)*100)</f>
        <v>59.090909090909093</v>
      </c>
      <c r="AW29">
        <f>((0.065/0.115)*100)</f>
        <v>56.521739130434781</v>
      </c>
      <c r="AX29">
        <f>((0.055/0.1)*100)</f>
        <v>54.999999999999993</v>
      </c>
      <c r="AY29">
        <f>((0.065/0.11)*100)</f>
        <v>59.090909090909093</v>
      </c>
      <c r="BA29">
        <f>((0.045/0.11)*100)</f>
        <v>40.909090909090907</v>
      </c>
      <c r="BB29">
        <f>((0.05/0.115)*100)</f>
        <v>43.478260869565219</v>
      </c>
      <c r="BC29">
        <f>((0.045/0.1)*100)</f>
        <v>44.999999999999993</v>
      </c>
      <c r="BD29">
        <f>((0.045/0.11)*100)</f>
        <v>40.909090909090907</v>
      </c>
      <c r="BF29">
        <f>ABS($B$29-$D$29)</f>
        <v>1.7463879999999996</v>
      </c>
      <c r="BG29">
        <f>ABS($F$29-$H$29)</f>
        <v>3.3549280000000001</v>
      </c>
      <c r="BL29">
        <f>SQRT((ABS($A$29-$E$30)^2+(ABS($B$29-$F$30)^2)))</f>
        <v>0.44530364574748577</v>
      </c>
      <c r="BM29">
        <f>SQRT((ABS($C$29-$G$29)^2+(ABS($D$29-$H$29)^2)))</f>
        <v>3.9112458511258099</v>
      </c>
      <c r="BO29">
        <f>SQRT((ABS($A$29-$G$29)^2+(ABS($B$29-$H$29)^2)))</f>
        <v>3.0989978955591484</v>
      </c>
      <c r="BP29">
        <f>SQRT((ABS($C$29-$E$30)^2+(ABS($D$29-$F$30)^2)))</f>
        <v>5.4341953200326554</v>
      </c>
      <c r="BR29">
        <f>DEGREES(ACOS((26.881291497587^2+28.8858048702842^2-4.42153986708895^2)/(2*26.881291497587*28.8858048702842)))</f>
        <v>8.1101861844841459</v>
      </c>
      <c r="BS29">
        <f>DEGREES(ACOS((4.42153986708895^2+22.7486846861239^2-20.7416909025297^2)/(2*4.42153986708895*22.7486846861239)))</f>
        <v>57.922083633389349</v>
      </c>
      <c r="BU29">
        <v>13</v>
      </c>
      <c r="BV29">
        <v>6</v>
      </c>
      <c r="BW29">
        <v>4</v>
      </c>
      <c r="BX29">
        <v>6</v>
      </c>
      <c r="BY29">
        <v>13</v>
      </c>
      <c r="BZ29">
        <v>6</v>
      </c>
      <c r="CA29">
        <v>7</v>
      </c>
      <c r="CB29">
        <v>5</v>
      </c>
      <c r="CC29">
        <v>11</v>
      </c>
      <c r="CD29">
        <v>2</v>
      </c>
      <c r="CE29">
        <v>7</v>
      </c>
      <c r="CF29">
        <v>9</v>
      </c>
      <c r="CG29">
        <v>13</v>
      </c>
      <c r="CH29">
        <v>6</v>
      </c>
      <c r="CI29">
        <v>4</v>
      </c>
      <c r="CJ29">
        <v>11</v>
      </c>
      <c r="CL29">
        <v>9</v>
      </c>
      <c r="CM29">
        <v>2</v>
      </c>
      <c r="CN29">
        <v>0</v>
      </c>
      <c r="CO29">
        <v>2</v>
      </c>
      <c r="CP29">
        <v>10</v>
      </c>
      <c r="CQ29">
        <v>2</v>
      </c>
      <c r="CR29">
        <v>6</v>
      </c>
      <c r="CS29">
        <v>0</v>
      </c>
      <c r="CT29">
        <v>9</v>
      </c>
      <c r="CU29">
        <v>0</v>
      </c>
      <c r="CV29">
        <v>6</v>
      </c>
      <c r="CW29">
        <v>2</v>
      </c>
      <c r="CX29">
        <v>9</v>
      </c>
      <c r="CY29">
        <v>2</v>
      </c>
      <c r="CZ29">
        <v>1</v>
      </c>
      <c r="DA29">
        <v>7</v>
      </c>
      <c r="DC29">
        <f>((6/13)*100)</f>
        <v>46.153846153846153</v>
      </c>
      <c r="DD29">
        <f>((4/13)*100)</f>
        <v>30.76923076923077</v>
      </c>
      <c r="DE29">
        <f>((6/13)*100)</f>
        <v>46.153846153846153</v>
      </c>
      <c r="DF29">
        <f>((6/13)*100)</f>
        <v>46.153846153846153</v>
      </c>
      <c r="DG29">
        <f>((7/13)*100)</f>
        <v>53.846153846153847</v>
      </c>
      <c r="DH29">
        <f>((5/13)*100)</f>
        <v>38.461538461538467</v>
      </c>
      <c r="DI29">
        <f>((2/11)*100)</f>
        <v>18.181818181818183</v>
      </c>
      <c r="DJ29">
        <f>((7/11)*100)</f>
        <v>63.636363636363633</v>
      </c>
      <c r="DK29">
        <f>((9/11)*100)</f>
        <v>81.818181818181827</v>
      </c>
      <c r="DL29">
        <f>((6/13)*100)</f>
        <v>46.153846153846153</v>
      </c>
      <c r="DM29">
        <f>((4/13)*100)</f>
        <v>30.76923076923077</v>
      </c>
      <c r="DN29">
        <f>((11/13)*100)</f>
        <v>84.615384615384613</v>
      </c>
      <c r="DP29">
        <f>((2/9)*100)</f>
        <v>22.222222222222221</v>
      </c>
      <c r="DQ29">
        <f>((0/9)*100)</f>
        <v>0</v>
      </c>
      <c r="DR29">
        <f>((2/9)*100)</f>
        <v>22.222222222222221</v>
      </c>
      <c r="DS29">
        <f>((2/10)*100)</f>
        <v>20</v>
      </c>
      <c r="DT29">
        <f>((6/10)*100)</f>
        <v>60</v>
      </c>
      <c r="DU29">
        <f>((0/10)*100)</f>
        <v>0</v>
      </c>
      <c r="DV29">
        <f>((0/9)*100)</f>
        <v>0</v>
      </c>
      <c r="DW29">
        <f>((6/9)*100)</f>
        <v>66.666666666666657</v>
      </c>
      <c r="DX29">
        <f>((2/9)*100)</f>
        <v>22.222222222222221</v>
      </c>
      <c r="DY29">
        <f>((2/9)*100)</f>
        <v>22.222222222222221</v>
      </c>
      <c r="DZ29">
        <f>((1/9)*100)</f>
        <v>11.111111111111111</v>
      </c>
      <c r="EA29">
        <f>((7/9)*100)</f>
        <v>77.777777777777786</v>
      </c>
    </row>
    <row r="30" spans="1:131" x14ac:dyDescent="0.25">
      <c r="A30">
        <v>114.09416900000001</v>
      </c>
      <c r="B30">
        <v>3.7094939999999998</v>
      </c>
      <c r="C30">
        <v>121.29533000000001</v>
      </c>
      <c r="D30">
        <v>5.9633430000000001</v>
      </c>
      <c r="E30">
        <v>150.24150700000001</v>
      </c>
      <c r="F30">
        <v>5.417065</v>
      </c>
      <c r="G30">
        <v>115.666664</v>
      </c>
      <c r="H30">
        <v>7.4831589999999997</v>
      </c>
      <c r="K30">
        <f>(15/200)</f>
        <v>7.4999999999999997E-2</v>
      </c>
      <c r="L30">
        <f>(14/200)</f>
        <v>7.0000000000000007E-2</v>
      </c>
      <c r="M30">
        <f>(13/200)</f>
        <v>6.5000000000000002E-2</v>
      </c>
      <c r="N30">
        <f>(13/200)</f>
        <v>6.5000000000000002E-2</v>
      </c>
      <c r="P30">
        <f>(9/200)</f>
        <v>4.4999999999999998E-2</v>
      </c>
      <c r="Q30">
        <f>(10/200)</f>
        <v>0.05</v>
      </c>
      <c r="R30">
        <f>(9/200)</f>
        <v>4.4999999999999998E-2</v>
      </c>
      <c r="S30">
        <f>(10/200)</f>
        <v>0.05</v>
      </c>
      <c r="U30">
        <f>0.075+0.045</f>
        <v>0.12</v>
      </c>
      <c r="V30">
        <f>0.07+0.05</f>
        <v>0.12000000000000001</v>
      </c>
      <c r="W30">
        <f>0.065+0.045</f>
        <v>0.11</v>
      </c>
      <c r="X30">
        <f>0.065+0.05</f>
        <v>0.115</v>
      </c>
      <c r="Z30">
        <f>SQRT((ABS($A$31-$A$30)^2+(ABS($B$31-$B$30)^2)))</f>
        <v>28.464713852315739</v>
      </c>
      <c r="AA30">
        <f>SQRT((ABS($C$31-$C$30)^2+(ABS($D$31-$D$30)^2)))</f>
        <v>28.052185702424417</v>
      </c>
      <c r="AB30">
        <f>SQRT((ABS($E$31-$E$30)^2+(ABS($F$31-$F$30)^2)))</f>
        <v>35.709682930665195</v>
      </c>
      <c r="AC30">
        <f>SQRT((ABS($G$31-$G$30)^2+(ABS($H$31-$H$30)^2)))</f>
        <v>27.621828507748234</v>
      </c>
      <c r="AJ30">
        <f>1/0.12</f>
        <v>8.3333333333333339</v>
      </c>
      <c r="AK30">
        <f>1/0.12</f>
        <v>8.3333333333333339</v>
      </c>
      <c r="AL30">
        <f>1/0.11</f>
        <v>9.0909090909090917</v>
      </c>
      <c r="AM30">
        <f>1/0.115</f>
        <v>8.695652173913043</v>
      </c>
      <c r="AO30">
        <f t="shared" si="8"/>
        <v>237.20594876929783</v>
      </c>
      <c r="AP30">
        <f t="shared" si="9"/>
        <v>233.76821418687013</v>
      </c>
      <c r="AQ30">
        <f t="shared" si="10"/>
        <v>324.63348118786541</v>
      </c>
      <c r="AR30">
        <f t="shared" si="11"/>
        <v>240.1898131108542</v>
      </c>
      <c r="AV30">
        <f>((0.075/0.12)*100)</f>
        <v>62.5</v>
      </c>
      <c r="AW30">
        <f>((0.07/0.12)*100)</f>
        <v>58.333333333333336</v>
      </c>
      <c r="AX30">
        <f>((0.065/0.11)*100)</f>
        <v>59.090909090909093</v>
      </c>
      <c r="AY30">
        <f>((0.065/0.115)*100)</f>
        <v>56.521739130434781</v>
      </c>
      <c r="BA30">
        <f>((0.045/0.12)*100)</f>
        <v>37.5</v>
      </c>
      <c r="BB30">
        <f>((0.05/0.12)*100)</f>
        <v>41.666666666666671</v>
      </c>
      <c r="BC30">
        <f>((0.045/0.11)*100)</f>
        <v>40.909090909090907</v>
      </c>
      <c r="BD30">
        <f>((0.05/0.115)*100)</f>
        <v>43.478260869565219</v>
      </c>
      <c r="BF30">
        <f>ABS($B$30-$D$30)</f>
        <v>2.2538490000000002</v>
      </c>
      <c r="BG30">
        <f>ABS($F$30-$H$30)</f>
        <v>2.0660939999999997</v>
      </c>
      <c r="BL30">
        <f>SQRT((ABS($A$30-$E$31)^2+(ABS($B$30-$F$31)^2)))</f>
        <v>0.90070704365070908</v>
      </c>
      <c r="BM30">
        <f>SQRT((ABS($C$30-$G$30)^2+(ABS($D$30-$H$30)^2)))</f>
        <v>5.8302419858366177</v>
      </c>
      <c r="BO30">
        <f>SQRT((ABS($A$30-$G$30)^2+(ABS($B$30-$H$30)^2)))</f>
        <v>4.088188848041387</v>
      </c>
      <c r="BP30">
        <f>SQRT((ABS($C$30-$E$31)^2+(ABS($D$30-$F$31)^2)))</f>
        <v>7.3178967836399531</v>
      </c>
      <c r="BR30">
        <f>DEGREES(ACOS((20.7416909025297^2+22.5890791649969^2-4.08660111372238^2)/(2*20.7416909025297*22.5890791649969)))</f>
        <v>9.6602170295403074</v>
      </c>
      <c r="BU30">
        <v>15</v>
      </c>
      <c r="BV30">
        <v>8</v>
      </c>
      <c r="BW30">
        <v>7</v>
      </c>
      <c r="BX30">
        <v>7</v>
      </c>
      <c r="BY30">
        <v>14</v>
      </c>
      <c r="BZ30">
        <v>8</v>
      </c>
      <c r="CA30">
        <v>6</v>
      </c>
      <c r="CB30">
        <v>4</v>
      </c>
      <c r="CC30">
        <v>13</v>
      </c>
      <c r="CD30">
        <v>4</v>
      </c>
      <c r="CE30">
        <v>6</v>
      </c>
      <c r="CF30">
        <v>11</v>
      </c>
      <c r="CG30">
        <v>13</v>
      </c>
      <c r="CH30">
        <v>7</v>
      </c>
      <c r="CI30">
        <v>3</v>
      </c>
      <c r="CJ30">
        <v>13</v>
      </c>
      <c r="CL30">
        <v>9</v>
      </c>
      <c r="CM30">
        <v>3</v>
      </c>
      <c r="CN30">
        <v>0</v>
      </c>
      <c r="CO30">
        <v>2</v>
      </c>
      <c r="CP30">
        <v>10</v>
      </c>
      <c r="CQ30">
        <v>3</v>
      </c>
      <c r="CR30">
        <v>3</v>
      </c>
      <c r="CS30">
        <v>1</v>
      </c>
      <c r="CT30">
        <v>9</v>
      </c>
      <c r="CU30">
        <v>0</v>
      </c>
      <c r="CV30">
        <v>3</v>
      </c>
      <c r="CW30">
        <v>7</v>
      </c>
      <c r="CX30">
        <v>10</v>
      </c>
      <c r="CY30">
        <v>2</v>
      </c>
      <c r="CZ30">
        <v>0</v>
      </c>
      <c r="DA30">
        <v>8</v>
      </c>
      <c r="DC30">
        <f>((8/15)*100)</f>
        <v>53.333333333333336</v>
      </c>
      <c r="DD30">
        <f>((7/15)*100)</f>
        <v>46.666666666666664</v>
      </c>
      <c r="DE30">
        <f>((7/15)*100)</f>
        <v>46.666666666666664</v>
      </c>
      <c r="DF30">
        <f>((8/14)*100)</f>
        <v>57.142857142857139</v>
      </c>
      <c r="DG30">
        <f>((6/14)*100)</f>
        <v>42.857142857142854</v>
      </c>
      <c r="DH30">
        <f>((4/14)*100)</f>
        <v>28.571428571428569</v>
      </c>
      <c r="DI30">
        <f>((4/13)*100)</f>
        <v>30.76923076923077</v>
      </c>
      <c r="DJ30">
        <f>((6/13)*100)</f>
        <v>46.153846153846153</v>
      </c>
      <c r="DK30">
        <f>((11/13)*100)</f>
        <v>84.615384615384613</v>
      </c>
      <c r="DL30">
        <f>((7/13)*100)</f>
        <v>53.846153846153847</v>
      </c>
      <c r="DM30">
        <f>((3/13)*100)</f>
        <v>23.076923076923077</v>
      </c>
      <c r="DN30">
        <f>((13/13)*100)</f>
        <v>100</v>
      </c>
      <c r="DP30">
        <f>((3/9)*100)</f>
        <v>33.333333333333329</v>
      </c>
      <c r="DQ30">
        <f>((0/9)*100)</f>
        <v>0</v>
      </c>
      <c r="DR30">
        <f>((2/9)*100)</f>
        <v>22.222222222222221</v>
      </c>
      <c r="DS30">
        <f>((3/10)*100)</f>
        <v>30</v>
      </c>
      <c r="DT30">
        <f>((3/10)*100)</f>
        <v>30</v>
      </c>
      <c r="DU30">
        <f>((1/10)*100)</f>
        <v>10</v>
      </c>
      <c r="DV30">
        <f>((0/9)*100)</f>
        <v>0</v>
      </c>
      <c r="DW30">
        <f>((3/9)*100)</f>
        <v>33.333333333333329</v>
      </c>
      <c r="DX30">
        <f>((7/9)*100)</f>
        <v>77.777777777777786</v>
      </c>
      <c r="DY30">
        <f>((2/10)*100)</f>
        <v>20</v>
      </c>
      <c r="DZ30">
        <f>((0/10)*100)</f>
        <v>0</v>
      </c>
      <c r="EA30">
        <f>((8/10)*100)</f>
        <v>80</v>
      </c>
    </row>
    <row r="31" spans="1:131" x14ac:dyDescent="0.25">
      <c r="A31">
        <v>85.630679000000015</v>
      </c>
      <c r="B31">
        <v>3.9734479999999999</v>
      </c>
      <c r="C31">
        <v>93.252079000000009</v>
      </c>
      <c r="D31">
        <v>5.2553910000000004</v>
      </c>
      <c r="E31">
        <v>114.61542800000001</v>
      </c>
      <c r="F31">
        <v>2.974945</v>
      </c>
      <c r="G31">
        <v>88.047922</v>
      </c>
      <c r="H31">
        <v>7.0702420000000004</v>
      </c>
      <c r="K31">
        <f>(12/200)</f>
        <v>0.06</v>
      </c>
      <c r="L31">
        <f>(12/200)</f>
        <v>0.06</v>
      </c>
      <c r="M31">
        <f>(16/200)</f>
        <v>0.08</v>
      </c>
      <c r="N31">
        <f>(13/200)</f>
        <v>6.5000000000000002E-2</v>
      </c>
      <c r="P31">
        <f>(9/200)</f>
        <v>4.4999999999999998E-2</v>
      </c>
      <c r="Q31">
        <f>(10/200)</f>
        <v>0.05</v>
      </c>
      <c r="R31">
        <f>(8/200)</f>
        <v>0.04</v>
      </c>
      <c r="S31">
        <f>(10/200)</f>
        <v>0.05</v>
      </c>
      <c r="U31">
        <f>0.06+0.045</f>
        <v>0.105</v>
      </c>
      <c r="V31">
        <f>0.06+0.05</f>
        <v>0.11</v>
      </c>
      <c r="W31">
        <f>0.08+0.04</f>
        <v>0.12</v>
      </c>
      <c r="X31">
        <f>0.065+0.05</f>
        <v>0.115</v>
      </c>
      <c r="Z31">
        <f>SQRT((ABS($A$32-$A$31)^2+(ABS($B$32-$B$31)^2)))</f>
        <v>21.556462802267941</v>
      </c>
      <c r="AA31">
        <f>SQRT((ABS($C$32-$C$31)^2+(ABS($D$32-$D$31)^2)))</f>
        <v>21.813269247290471</v>
      </c>
      <c r="AB31">
        <f>SQRT((ABS($E$32-$E$31)^2+(ABS($F$32-$F$31)^2)))</f>
        <v>28.885804870284232</v>
      </c>
      <c r="AC31">
        <f>SQRT((ABS($G$32-$G$31)^2+(ABS($H$32-$H$31)^2)))</f>
        <v>22.748684686123941</v>
      </c>
      <c r="AJ31">
        <f>1/0.105</f>
        <v>9.5238095238095237</v>
      </c>
      <c r="AK31">
        <f>1/0.11</f>
        <v>9.0909090909090917</v>
      </c>
      <c r="AL31">
        <f>1/0.12</f>
        <v>8.3333333333333339</v>
      </c>
      <c r="AM31">
        <f>1/0.115</f>
        <v>8.695652173913043</v>
      </c>
      <c r="AO31">
        <f t="shared" si="8"/>
        <v>205.29964573588515</v>
      </c>
      <c r="AP31">
        <f t="shared" si="9"/>
        <v>198.30244770264065</v>
      </c>
      <c r="AQ31">
        <f t="shared" si="10"/>
        <v>240.71504058570196</v>
      </c>
      <c r="AR31">
        <f t="shared" si="11"/>
        <v>197.81464944455601</v>
      </c>
      <c r="AV31">
        <f>((0.06/0.105)*100)</f>
        <v>57.142857142857139</v>
      </c>
      <c r="AW31">
        <f>((0.06/0.11)*100)</f>
        <v>54.54545454545454</v>
      </c>
      <c r="AX31">
        <f>((0.08/0.12)*100)</f>
        <v>66.666666666666671</v>
      </c>
      <c r="AY31">
        <f>((0.065/0.115)*100)</f>
        <v>56.521739130434781</v>
      </c>
      <c r="BA31">
        <f>((0.045/0.105)*100)</f>
        <v>42.857142857142854</v>
      </c>
      <c r="BB31">
        <f>((0.05/0.11)*100)</f>
        <v>45.45454545454546</v>
      </c>
      <c r="BC31">
        <f>((0.04/0.12)*100)</f>
        <v>33.333333333333336</v>
      </c>
      <c r="BD31">
        <f>((0.05/0.115)*100)</f>
        <v>43.478260869565219</v>
      </c>
      <c r="BF31">
        <f>ABS($B$31-$D$31)</f>
        <v>1.2819430000000005</v>
      </c>
      <c r="BG31">
        <f>ABS($F$31-$H$31)</f>
        <v>4.0952970000000004</v>
      </c>
      <c r="BL31">
        <f>SQRT((ABS($A$31-$E$32)^2+(ABS($B$31-$F$32)^2)))</f>
        <v>0.67694668502770394</v>
      </c>
      <c r="BM31">
        <f>SQRT((ABS($C$31-$G$31)^2+(ABS($D$31-$H$31)^2)))</f>
        <v>5.5115273956363584</v>
      </c>
      <c r="BO31">
        <f>SQRT((ABS($A$31-$G$31)^2+(ABS($B$31-$H$31)^2)))</f>
        <v>3.9285107610244534</v>
      </c>
      <c r="BP31">
        <f>SQRT((ABS($C$31-$E$32)^2+(ABS($D$31-$F$32)^2)))</f>
        <v>7.7696117260234514</v>
      </c>
      <c r="BR31">
        <f>DEGREES(ACOS((21.0904186056016^2+24.464962749418^2-5.38474598980787^2)/(2*21.0904186056016*24.464962749418)))</f>
        <v>10.599405440210845</v>
      </c>
      <c r="BU31">
        <v>12</v>
      </c>
      <c r="BV31">
        <v>6</v>
      </c>
      <c r="BW31">
        <v>4</v>
      </c>
      <c r="BX31">
        <v>5</v>
      </c>
      <c r="BY31">
        <v>12</v>
      </c>
      <c r="BZ31">
        <v>6</v>
      </c>
      <c r="CA31">
        <v>6</v>
      </c>
      <c r="CB31">
        <v>3</v>
      </c>
      <c r="CC31">
        <v>16</v>
      </c>
      <c r="CD31">
        <v>7</v>
      </c>
      <c r="CE31">
        <v>6</v>
      </c>
      <c r="CF31">
        <v>13</v>
      </c>
      <c r="CG31">
        <v>13</v>
      </c>
      <c r="CH31">
        <v>5</v>
      </c>
      <c r="CI31">
        <v>5</v>
      </c>
      <c r="CJ31">
        <v>12</v>
      </c>
      <c r="CL31">
        <v>9</v>
      </c>
      <c r="CM31">
        <v>3</v>
      </c>
      <c r="CN31">
        <v>0</v>
      </c>
      <c r="CO31">
        <v>3</v>
      </c>
      <c r="CP31">
        <v>10</v>
      </c>
      <c r="CQ31">
        <v>3</v>
      </c>
      <c r="CR31">
        <v>0</v>
      </c>
      <c r="CS31">
        <v>0</v>
      </c>
      <c r="CT31">
        <v>8</v>
      </c>
      <c r="CU31">
        <v>0</v>
      </c>
      <c r="CV31">
        <v>0</v>
      </c>
      <c r="CW31">
        <v>8</v>
      </c>
      <c r="CX31">
        <v>10</v>
      </c>
      <c r="CY31">
        <v>3</v>
      </c>
      <c r="CZ31">
        <v>1</v>
      </c>
      <c r="DA31">
        <v>7</v>
      </c>
      <c r="DC31">
        <f>((6/12)*100)</f>
        <v>50</v>
      </c>
      <c r="DD31">
        <f>((4/12)*100)</f>
        <v>33.333333333333329</v>
      </c>
      <c r="DE31">
        <f>((5/12)*100)</f>
        <v>41.666666666666671</v>
      </c>
      <c r="DF31">
        <f>((6/12)*100)</f>
        <v>50</v>
      </c>
      <c r="DG31">
        <f>((6/12)*100)</f>
        <v>50</v>
      </c>
      <c r="DH31">
        <f>((3/12)*100)</f>
        <v>25</v>
      </c>
      <c r="DI31">
        <f>((7/16)*100)</f>
        <v>43.75</v>
      </c>
      <c r="DJ31">
        <f>((6/16)*100)</f>
        <v>37.5</v>
      </c>
      <c r="DK31">
        <f>((13/16)*100)</f>
        <v>81.25</v>
      </c>
      <c r="DL31">
        <f>((5/13)*100)</f>
        <v>38.461538461538467</v>
      </c>
      <c r="DM31">
        <f>((5/13)*100)</f>
        <v>38.461538461538467</v>
      </c>
      <c r="DN31">
        <f>((12/13)*100)</f>
        <v>92.307692307692307</v>
      </c>
      <c r="DP31">
        <f>((3/9)*100)</f>
        <v>33.333333333333329</v>
      </c>
      <c r="DQ31">
        <f>((0/9)*100)</f>
        <v>0</v>
      </c>
      <c r="DR31">
        <f>((3/9)*100)</f>
        <v>33.333333333333329</v>
      </c>
      <c r="DS31">
        <f>((3/10)*100)</f>
        <v>30</v>
      </c>
      <c r="DT31">
        <f>((0/10)*100)</f>
        <v>0</v>
      </c>
      <c r="DU31">
        <f>((0/10)*100)</f>
        <v>0</v>
      </c>
      <c r="DV31">
        <f>((0/8)*100)</f>
        <v>0</v>
      </c>
      <c r="DW31">
        <f>((0/8)*100)</f>
        <v>0</v>
      </c>
      <c r="DX31">
        <f>((8/8)*100)</f>
        <v>100</v>
      </c>
      <c r="DY31">
        <f>((3/10)*100)</f>
        <v>30</v>
      </c>
      <c r="DZ31">
        <f>((1/10)*100)</f>
        <v>10</v>
      </c>
      <c r="EA31">
        <f>((7/10)*100)</f>
        <v>70</v>
      </c>
    </row>
    <row r="32" spans="1:131" x14ac:dyDescent="0.25">
      <c r="A32">
        <v>64.074223000000003</v>
      </c>
      <c r="B32">
        <v>3.9905729999999999</v>
      </c>
      <c r="C32">
        <v>71.443391000000005</v>
      </c>
      <c r="D32">
        <v>5.7024290000000004</v>
      </c>
      <c r="E32">
        <v>85.731498000000002</v>
      </c>
      <c r="F32">
        <v>3.3040509999999998</v>
      </c>
      <c r="G32">
        <v>65.300049000000001</v>
      </c>
      <c r="H32">
        <v>6.8780729999999997</v>
      </c>
      <c r="K32">
        <f>(14/200)</f>
        <v>7.0000000000000007E-2</v>
      </c>
      <c r="L32">
        <f>(13/200)</f>
        <v>6.5000000000000002E-2</v>
      </c>
      <c r="M32">
        <f>(16/200)</f>
        <v>0.08</v>
      </c>
      <c r="N32">
        <f>(13/200)</f>
        <v>6.5000000000000002E-2</v>
      </c>
      <c r="P32">
        <f>(9/200)</f>
        <v>4.4999999999999998E-2</v>
      </c>
      <c r="Q32">
        <f>(9/200)</f>
        <v>4.4999999999999998E-2</v>
      </c>
      <c r="R32">
        <f>(8/200)</f>
        <v>0.04</v>
      </c>
      <c r="S32">
        <f>(9/200)</f>
        <v>4.4999999999999998E-2</v>
      </c>
      <c r="U32">
        <f>0.07+0.045</f>
        <v>0.115</v>
      </c>
      <c r="V32">
        <f>0.065+0.045</f>
        <v>0.11</v>
      </c>
      <c r="W32">
        <f>0.08+0.04</f>
        <v>0.12</v>
      </c>
      <c r="X32">
        <f>0.065+0.045</f>
        <v>0.11</v>
      </c>
      <c r="Z32">
        <f>SQRT((ABS($A$33-$A$32)^2+(ABS($B$33-$B$32)^2)))</f>
        <v>25.100726443996674</v>
      </c>
      <c r="AA32">
        <f>SQRT((ABS($C$33-$C$32)^2+(ABS($D$33-$D$32)^2)))</f>
        <v>25.633437434082797</v>
      </c>
      <c r="AB32">
        <f>SQRT((ABS($E$33-$E$32)^2+(ABS($F$33-$F$32)^2)))</f>
        <v>22.589079164996917</v>
      </c>
      <c r="AC32">
        <f>SQRT((ABS($G$33-$G$32)^2+(ABS($H$33-$H$32)^2)))</f>
        <v>22.887617858425937</v>
      </c>
      <c r="AJ32">
        <f>1/0.115</f>
        <v>8.695652173913043</v>
      </c>
      <c r="AK32">
        <f>1/0.11</f>
        <v>9.0909090909090917</v>
      </c>
      <c r="AL32">
        <f>1/0.12</f>
        <v>8.3333333333333339</v>
      </c>
      <c r="AM32">
        <f>1/0.11</f>
        <v>9.0909090909090917</v>
      </c>
      <c r="AO32">
        <f t="shared" si="8"/>
        <v>218.26718646953628</v>
      </c>
      <c r="AP32">
        <f t="shared" si="9"/>
        <v>233.0312494007527</v>
      </c>
      <c r="AQ32">
        <f t="shared" si="10"/>
        <v>188.24232637497431</v>
      </c>
      <c r="AR32">
        <f t="shared" si="11"/>
        <v>208.0692532584176</v>
      </c>
      <c r="AV32">
        <f>((0.07/0.115)*100)</f>
        <v>60.869565217391312</v>
      </c>
      <c r="AW32">
        <f>((0.065/0.11)*100)</f>
        <v>59.090909090909093</v>
      </c>
      <c r="AX32">
        <f>((0.08/0.12)*100)</f>
        <v>66.666666666666671</v>
      </c>
      <c r="AY32">
        <f>((0.065/0.11)*100)</f>
        <v>59.090909090909093</v>
      </c>
      <c r="BA32">
        <f>((0.045/0.115)*100)</f>
        <v>39.130434782608688</v>
      </c>
      <c r="BB32">
        <f>((0.045/0.11)*100)</f>
        <v>40.909090909090907</v>
      </c>
      <c r="BC32">
        <f>((0.04/0.12)*100)</f>
        <v>33.333333333333336</v>
      </c>
      <c r="BD32">
        <f>((0.045/0.11)*100)</f>
        <v>40.909090909090907</v>
      </c>
      <c r="BF32">
        <f>ABS($B$32-$D$32)</f>
        <v>1.7118560000000005</v>
      </c>
      <c r="BG32">
        <f>ABS($F$32-$H$32)</f>
        <v>3.5740219999999998</v>
      </c>
      <c r="BL32">
        <f>SQRT((ABS($A$32-$E$33)^2+(ABS($B$32-$F$33)^2)))</f>
        <v>1.0990791623286273</v>
      </c>
      <c r="BM32">
        <f>SQRT((ABS($C$32-$G$32)^2+(ABS($D$32-$H$32)^2)))</f>
        <v>6.2548213198859681</v>
      </c>
      <c r="BO32">
        <f>SQRT((ABS($A$32-$G$32)^2+(ABS($B$32-$H$32)^2)))</f>
        <v>3.1369261438988314</v>
      </c>
      <c r="BP32">
        <f>SQRT((ABS($C$32-$E$33)^2+(ABS($D$32-$F$33)^2)))</f>
        <v>8.6121793582647257</v>
      </c>
      <c r="BS32">
        <f>DEGREES(ACOS((9.94208776374319^2+19.0464156391308^2-10.6248974826799^2)/(2*9.94208776374319*19.0464156391308)))</f>
        <v>22.958565591274667</v>
      </c>
      <c r="BU32">
        <v>14</v>
      </c>
      <c r="BV32">
        <v>7</v>
      </c>
      <c r="BW32">
        <v>6</v>
      </c>
      <c r="BX32">
        <v>6</v>
      </c>
      <c r="BY32">
        <v>13</v>
      </c>
      <c r="BZ32">
        <v>7</v>
      </c>
      <c r="CA32">
        <v>9</v>
      </c>
      <c r="CB32">
        <v>5</v>
      </c>
      <c r="CC32">
        <v>16</v>
      </c>
      <c r="CD32">
        <v>7</v>
      </c>
      <c r="CE32">
        <v>9</v>
      </c>
      <c r="CF32">
        <v>12</v>
      </c>
      <c r="CG32">
        <v>13</v>
      </c>
      <c r="CH32">
        <v>6</v>
      </c>
      <c r="CI32">
        <v>3</v>
      </c>
      <c r="CJ32">
        <v>10</v>
      </c>
      <c r="CL32">
        <v>9</v>
      </c>
      <c r="CM32">
        <v>3</v>
      </c>
      <c r="CN32">
        <v>0</v>
      </c>
      <c r="CO32">
        <v>1</v>
      </c>
      <c r="CP32">
        <v>9</v>
      </c>
      <c r="CQ32">
        <v>3</v>
      </c>
      <c r="CR32">
        <v>2</v>
      </c>
      <c r="CS32">
        <v>1</v>
      </c>
      <c r="CT32">
        <v>8</v>
      </c>
      <c r="CU32">
        <v>0</v>
      </c>
      <c r="CV32">
        <v>2</v>
      </c>
      <c r="CW32">
        <v>7</v>
      </c>
      <c r="CX32">
        <v>9</v>
      </c>
      <c r="CY32">
        <v>1</v>
      </c>
      <c r="CZ32">
        <v>1</v>
      </c>
      <c r="DA32">
        <v>5</v>
      </c>
      <c r="DC32">
        <f>((7/14)*100)</f>
        <v>50</v>
      </c>
      <c r="DD32">
        <f>((6/14)*100)</f>
        <v>42.857142857142854</v>
      </c>
      <c r="DE32">
        <f>((6/14)*100)</f>
        <v>42.857142857142854</v>
      </c>
      <c r="DF32">
        <f>((7/13)*100)</f>
        <v>53.846153846153847</v>
      </c>
      <c r="DG32">
        <f>((9/13)*100)</f>
        <v>69.230769230769226</v>
      </c>
      <c r="DH32">
        <f>((5/13)*100)</f>
        <v>38.461538461538467</v>
      </c>
      <c r="DI32">
        <f>((7/16)*100)</f>
        <v>43.75</v>
      </c>
      <c r="DJ32">
        <f>((9/16)*100)</f>
        <v>56.25</v>
      </c>
      <c r="DK32">
        <f>((12/16)*100)</f>
        <v>75</v>
      </c>
      <c r="DL32">
        <f>((6/13)*100)</f>
        <v>46.153846153846153</v>
      </c>
      <c r="DM32">
        <f>((3/13)*100)</f>
        <v>23.076923076923077</v>
      </c>
      <c r="DN32">
        <f>((10/13)*100)</f>
        <v>76.923076923076934</v>
      </c>
      <c r="DP32">
        <f>((3/9)*100)</f>
        <v>33.333333333333329</v>
      </c>
      <c r="DQ32">
        <f>((0/9)*100)</f>
        <v>0</v>
      </c>
      <c r="DR32">
        <f>((1/9)*100)</f>
        <v>11.111111111111111</v>
      </c>
      <c r="DS32">
        <f>((3/9)*100)</f>
        <v>33.333333333333329</v>
      </c>
      <c r="DT32">
        <f>((2/9)*100)</f>
        <v>22.222222222222221</v>
      </c>
      <c r="DU32">
        <f>((1/9)*100)</f>
        <v>11.111111111111111</v>
      </c>
      <c r="DV32">
        <f>((0/8)*100)</f>
        <v>0</v>
      </c>
      <c r="DW32">
        <f>((2/8)*100)</f>
        <v>25</v>
      </c>
      <c r="DX32">
        <f>((7/8)*100)</f>
        <v>87.5</v>
      </c>
      <c r="DY32">
        <f>((1/9)*100)</f>
        <v>11.111111111111111</v>
      </c>
      <c r="DZ32">
        <f>((1/9)*100)</f>
        <v>11.111111111111111</v>
      </c>
      <c r="EA32">
        <f>((5/9)*100)</f>
        <v>55.555555555555557</v>
      </c>
    </row>
    <row r="33" spans="1:131" x14ac:dyDescent="0.25">
      <c r="A33">
        <v>38.975418000000005</v>
      </c>
      <c r="B33">
        <v>4.3011460000000001</v>
      </c>
      <c r="C33">
        <v>45.811405000000001</v>
      </c>
      <c r="D33">
        <v>5.9752080000000003</v>
      </c>
      <c r="E33">
        <v>63.142655000000005</v>
      </c>
      <c r="F33">
        <v>3.4073440000000002</v>
      </c>
      <c r="G33">
        <v>42.416512000000004</v>
      </c>
      <c r="H33">
        <v>7.3102600000000004</v>
      </c>
      <c r="K33">
        <f>(15/200)</f>
        <v>7.4999999999999997E-2</v>
      </c>
      <c r="L33">
        <f>(12/200)</f>
        <v>0.06</v>
      </c>
      <c r="M33">
        <f>(13/200)</f>
        <v>6.5000000000000002E-2</v>
      </c>
      <c r="P33">
        <f>(10/200)</f>
        <v>0.05</v>
      </c>
      <c r="Q33">
        <f>(11/200)</f>
        <v>5.5E-2</v>
      </c>
      <c r="R33">
        <f>(8/200)</f>
        <v>0.04</v>
      </c>
      <c r="S33">
        <f>(10/200)</f>
        <v>0.05</v>
      </c>
      <c r="U33">
        <f>0.075+0.05</f>
        <v>0.125</v>
      </c>
      <c r="V33">
        <f>0.06+0.055</f>
        <v>0.11499999999999999</v>
      </c>
      <c r="W33">
        <f>0.065+0.04</f>
        <v>0.10500000000000001</v>
      </c>
      <c r="Z33">
        <f>SQRT((ABS($A$34-$A$33)^2+(ABS($B$34-$B$33)^2)))</f>
        <v>22.764895719708647</v>
      </c>
      <c r="AA33">
        <f>SQRT((ABS($C$34-$C$33)^2+(ABS($D$34-$D$33)^2)))</f>
        <v>22.980527032158076</v>
      </c>
      <c r="AB33">
        <f>SQRT((ABS($E$34-$E$33)^2+(ABS($F$34-$F$33)^2)))</f>
        <v>24.464962749417975</v>
      </c>
      <c r="AJ33">
        <f>1/0.125</f>
        <v>8</v>
      </c>
      <c r="AK33">
        <f>1/0.115</f>
        <v>8.695652173913043</v>
      </c>
      <c r="AL33">
        <f>1/0.105</f>
        <v>9.5238095238095237</v>
      </c>
      <c r="AO33">
        <f t="shared" si="8"/>
        <v>182.11916575766918</v>
      </c>
      <c r="AP33">
        <f t="shared" si="9"/>
        <v>199.83066984485285</v>
      </c>
      <c r="AQ33">
        <f t="shared" si="10"/>
        <v>232.99964523255213</v>
      </c>
      <c r="AV33">
        <f>((0.075/0.125)*100)</f>
        <v>60</v>
      </c>
      <c r="AW33">
        <f>((0.06/0.115)*100)</f>
        <v>52.173913043478258</v>
      </c>
      <c r="AX33">
        <f>((0.065/0.105)*100)</f>
        <v>61.904761904761905</v>
      </c>
      <c r="BA33">
        <f>((0.05/0.125)*100)</f>
        <v>40</v>
      </c>
      <c r="BB33">
        <f>((0.055/0.115)*100)</f>
        <v>47.826086956521735</v>
      </c>
      <c r="BC33">
        <f>((0.04/0.105)*100)</f>
        <v>38.095238095238102</v>
      </c>
      <c r="BF33">
        <f>ABS($B$33-$D$33)</f>
        <v>1.6740620000000002</v>
      </c>
      <c r="BG33">
        <f>ABS($F$33-$H$33)</f>
        <v>3.9029160000000003</v>
      </c>
      <c r="BI33">
        <v>3.1555979999999995</v>
      </c>
      <c r="BJ33">
        <v>3.0008460000000001</v>
      </c>
      <c r="BL33">
        <f>SQRT((ABS($A$33-$E$34)^2+(ABS($B$33-$F$34)^2)))</f>
        <v>0.91578381175035062</v>
      </c>
      <c r="BM33">
        <f>SQRT((ABS($C$33-$G$33)^2+(ABS($D$33-$H$33)^2)))</f>
        <v>3.6479668754188235</v>
      </c>
      <c r="BO33">
        <f>SQRT((ABS($A$33-$G$33)^2+(ABS($B$33-$H$33)^2)))</f>
        <v>4.5712027937767106</v>
      </c>
      <c r="BP33">
        <f>SQRT((ABS($C$33-$E$34)^2+(ABS($D$33-$F$34)^2)))</f>
        <v>7.5724342993930938</v>
      </c>
      <c r="BS33">
        <f>DEGREES(ACOS((11.233842357926^2+20.6259829024176^2-10.3913186578455^2)/(2*11.233842357926*20.6259829024176)))</f>
        <v>16.794987122322198</v>
      </c>
      <c r="BU33">
        <v>15</v>
      </c>
      <c r="BV33">
        <v>6</v>
      </c>
      <c r="BW33">
        <v>4</v>
      </c>
      <c r="BX33">
        <v>8</v>
      </c>
      <c r="BY33">
        <v>12</v>
      </c>
      <c r="BZ33">
        <v>6</v>
      </c>
      <c r="CA33">
        <v>6</v>
      </c>
      <c r="CB33">
        <v>3</v>
      </c>
      <c r="CC33">
        <v>13</v>
      </c>
      <c r="CD33">
        <v>3</v>
      </c>
      <c r="CE33">
        <v>6</v>
      </c>
      <c r="CF33">
        <v>10</v>
      </c>
      <c r="CL33">
        <v>10</v>
      </c>
      <c r="CM33">
        <v>4</v>
      </c>
      <c r="CN33">
        <v>0</v>
      </c>
      <c r="CO33">
        <v>3</v>
      </c>
      <c r="CP33">
        <v>11</v>
      </c>
      <c r="CQ33">
        <v>4</v>
      </c>
      <c r="CR33">
        <v>4</v>
      </c>
      <c r="CS33">
        <v>1</v>
      </c>
      <c r="CT33">
        <v>8</v>
      </c>
      <c r="CU33">
        <v>0</v>
      </c>
      <c r="CV33">
        <v>4</v>
      </c>
      <c r="CW33">
        <v>5</v>
      </c>
      <c r="CX33">
        <v>10</v>
      </c>
      <c r="CY33">
        <v>3</v>
      </c>
      <c r="CZ33">
        <v>1</v>
      </c>
      <c r="DA33">
        <v>7</v>
      </c>
      <c r="DC33">
        <f>((6/15)*100)</f>
        <v>40</v>
      </c>
      <c r="DD33">
        <f>((4/15)*100)</f>
        <v>26.666666666666668</v>
      </c>
      <c r="DE33">
        <f>((8/15)*100)</f>
        <v>53.333333333333336</v>
      </c>
      <c r="DF33">
        <f>((6/12)*100)</f>
        <v>50</v>
      </c>
      <c r="DG33">
        <f>((6/12)*100)</f>
        <v>50</v>
      </c>
      <c r="DH33">
        <f>((3/12)*100)</f>
        <v>25</v>
      </c>
      <c r="DI33">
        <f>((3/13)*100)</f>
        <v>23.076923076923077</v>
      </c>
      <c r="DJ33">
        <f>((6/13)*100)</f>
        <v>46.153846153846153</v>
      </c>
      <c r="DK33">
        <f>((10/13)*100)</f>
        <v>76.923076923076934</v>
      </c>
      <c r="DP33">
        <f>((4/10)*100)</f>
        <v>40</v>
      </c>
      <c r="DQ33">
        <f>((0/10)*100)</f>
        <v>0</v>
      </c>
      <c r="DR33">
        <f>((3/10)*100)</f>
        <v>30</v>
      </c>
      <c r="DS33">
        <f>((4/11)*100)</f>
        <v>36.363636363636367</v>
      </c>
      <c r="DT33">
        <f>((4/11)*100)</f>
        <v>36.363636363636367</v>
      </c>
      <c r="DU33">
        <f>((1/11)*100)</f>
        <v>9.0909090909090917</v>
      </c>
      <c r="DV33">
        <f>((0/8)*100)</f>
        <v>0</v>
      </c>
      <c r="DW33">
        <f>((4/8)*100)</f>
        <v>50</v>
      </c>
      <c r="DX33">
        <f>((5/8)*100)</f>
        <v>62.5</v>
      </c>
      <c r="DY33">
        <f>((3/10)*100)</f>
        <v>30</v>
      </c>
      <c r="DZ33">
        <f>((1/10)*100)</f>
        <v>10</v>
      </c>
      <c r="EA33">
        <f>((7/10)*100)</f>
        <v>70</v>
      </c>
    </row>
    <row r="34" spans="1:131" x14ac:dyDescent="0.25">
      <c r="A34">
        <v>16.220623000000003</v>
      </c>
      <c r="B34">
        <v>4.9792180000000004</v>
      </c>
      <c r="C34">
        <v>22.830883</v>
      </c>
      <c r="D34">
        <v>5.96</v>
      </c>
      <c r="E34">
        <v>38.677708000000003</v>
      </c>
      <c r="F34">
        <v>3.4351039999999999</v>
      </c>
      <c r="Q34">
        <f>(12/200)</f>
        <v>0.06</v>
      </c>
      <c r="R34">
        <f>(11/200)</f>
        <v>5.5E-2</v>
      </c>
      <c r="BF34">
        <f>ABS($B$34-$D$34)</f>
        <v>0.9807819999999996</v>
      </c>
      <c r="BR34">
        <f>DEGREES(ACOS((10.3913186578455^2+20.7895625585133^2-11.3333637674138^2)/(2*10.3913186578455*20.7895625585133)))</f>
        <v>17.642547218600086</v>
      </c>
      <c r="BS34">
        <f>DEGREES(ACOS((11.3333637674138^2+22.9540116974947^2-12.5112952651851^2)/(2*11.3333637674138*22.9540116974947)))</f>
        <v>16.526064701891052</v>
      </c>
      <c r="CP34">
        <v>12</v>
      </c>
      <c r="CQ34">
        <v>3</v>
      </c>
      <c r="CR34">
        <v>5</v>
      </c>
      <c r="CS34">
        <v>1</v>
      </c>
      <c r="CT34">
        <v>11</v>
      </c>
      <c r="CU34">
        <v>0</v>
      </c>
      <c r="CV34">
        <v>5</v>
      </c>
      <c r="CW34">
        <v>7</v>
      </c>
      <c r="DS34">
        <f>((3/12)*100)</f>
        <v>25</v>
      </c>
      <c r="DT34">
        <f>((5/12)*100)</f>
        <v>41.666666666666671</v>
      </c>
      <c r="DU34">
        <f>((1/12)*100)</f>
        <v>8.3333333333333321</v>
      </c>
      <c r="DV34">
        <f>((0/11)*100)</f>
        <v>0</v>
      </c>
      <c r="DW34">
        <f>((5/11)*100)</f>
        <v>45.454545454545453</v>
      </c>
      <c r="DX34">
        <f>((7/11)*100)</f>
        <v>63.636363636363633</v>
      </c>
    </row>
    <row r="35" spans="1:131" x14ac:dyDescent="0.25">
      <c r="A35" t="s">
        <v>22</v>
      </c>
      <c r="B35" t="s">
        <v>22</v>
      </c>
      <c r="C35" t="s">
        <v>22</v>
      </c>
      <c r="D35" t="s">
        <v>22</v>
      </c>
      <c r="E35" t="s">
        <v>22</v>
      </c>
      <c r="F35" t="s">
        <v>22</v>
      </c>
      <c r="G35" t="s">
        <v>22</v>
      </c>
      <c r="H35" t="s">
        <v>22</v>
      </c>
      <c r="BR35">
        <f>DEGREES(ACOS((12.5112952651851^2+25.0580934739674^2-13.4110823675233^2)/(2*12.5112952651851*25.0580934739674)))</f>
        <v>15.373186315849614</v>
      </c>
      <c r="BS35">
        <f>DEGREES(ACOS((6.53333385385388^2+34.4122134164143^2-28.7390221365239^2)/(2*6.53333385385388*34.4122134164143)))</f>
        <v>26.912926179030151</v>
      </c>
    </row>
    <row r="36" spans="1:131" x14ac:dyDescent="0.25">
      <c r="A36">
        <v>47.172867000000004</v>
      </c>
      <c r="B36">
        <v>7.2106769999999996</v>
      </c>
      <c r="C36">
        <v>57.267498000000003</v>
      </c>
      <c r="D36">
        <v>5.4327079999999999</v>
      </c>
      <c r="E36">
        <v>47.811615000000003</v>
      </c>
      <c r="F36">
        <v>7.9691660000000004</v>
      </c>
      <c r="G36">
        <v>38.723229000000003</v>
      </c>
      <c r="H36">
        <v>3.9384899999999998</v>
      </c>
      <c r="K36">
        <f>(15/200)</f>
        <v>7.4999999999999997E-2</v>
      </c>
      <c r="L36">
        <f>(15/200)</f>
        <v>7.4999999999999997E-2</v>
      </c>
      <c r="M36">
        <f>(14/200)</f>
        <v>7.0000000000000007E-2</v>
      </c>
      <c r="N36">
        <f>(14/200)</f>
        <v>7.0000000000000007E-2</v>
      </c>
      <c r="P36">
        <f>(17/200)</f>
        <v>8.5000000000000006E-2</v>
      </c>
      <c r="Q36">
        <f>(14/200)</f>
        <v>7.0000000000000007E-2</v>
      </c>
      <c r="R36">
        <f>(14/200)</f>
        <v>7.0000000000000007E-2</v>
      </c>
      <c r="S36">
        <f>(15/200)</f>
        <v>7.4999999999999997E-2</v>
      </c>
      <c r="U36">
        <f>0.075+0.085</f>
        <v>0.16</v>
      </c>
      <c r="V36">
        <f>0.075+0.07</f>
        <v>0.14500000000000002</v>
      </c>
      <c r="W36">
        <f>0.07+0.07</f>
        <v>0.14000000000000001</v>
      </c>
      <c r="X36">
        <f>0.07+0.075</f>
        <v>0.14500000000000002</v>
      </c>
      <c r="Z36">
        <f>SQRT((ABS($A$37-$A$36)^2+(ABS($B$37-$B$36)^2)))</f>
        <v>20.035558218006333</v>
      </c>
      <c r="AA36">
        <f>SQRT((ABS($C$37-$C$36)^2+(ABS($D$37-$D$36)^2)))</f>
        <v>20.289626841748124</v>
      </c>
      <c r="AB36">
        <f>SQRT((ABS($E$37-$E$36)^2+(ABS($F$37-$F$36)^2)))</f>
        <v>20.634478894066405</v>
      </c>
      <c r="AC36">
        <f>SQRT((ABS($G$37-$G$36)^2+(ABS($H$37-$H$36)^2)))</f>
        <v>19.046415639130768</v>
      </c>
      <c r="AJ36">
        <f>1/0.16</f>
        <v>6.25</v>
      </c>
      <c r="AK36">
        <f>1/0.145</f>
        <v>6.8965517241379315</v>
      </c>
      <c r="AL36">
        <f>1/0.14</f>
        <v>7.1428571428571423</v>
      </c>
      <c r="AM36">
        <f>1/0.145</f>
        <v>6.8965517241379315</v>
      </c>
      <c r="AO36">
        <f t="shared" ref="AO36:AO44" si="12">$Z36/$U36</f>
        <v>125.22223886253958</v>
      </c>
      <c r="AP36">
        <f t="shared" ref="AP36:AP43" si="13">$AA36/$V36</f>
        <v>139.92846097757325</v>
      </c>
      <c r="AQ36">
        <f t="shared" ref="AQ36:AQ43" si="14">$AB36/$W36</f>
        <v>147.38913495761716</v>
      </c>
      <c r="AR36">
        <f t="shared" ref="AR36:AR43" si="15">$AC36/$X36</f>
        <v>131.35459061469493</v>
      </c>
      <c r="AV36">
        <f>((0.075/0.16)*100)</f>
        <v>46.875</v>
      </c>
      <c r="AW36">
        <f>((0.075/0.145)*100)</f>
        <v>51.724137931034484</v>
      </c>
      <c r="AX36">
        <f>((0.07/0.14)*100)</f>
        <v>50</v>
      </c>
      <c r="AY36">
        <f>((0.07/0.145)*100)</f>
        <v>48.275862068965523</v>
      </c>
      <c r="BA36">
        <f>((0.085/0.16)*100)</f>
        <v>53.125</v>
      </c>
      <c r="BB36">
        <f>((0.07/0.145)*100)</f>
        <v>48.275862068965523</v>
      </c>
      <c r="BC36">
        <f>((0.07/0.14)*100)</f>
        <v>50</v>
      </c>
      <c r="BD36">
        <f>((0.075/0.145)*100)</f>
        <v>51.724137931034484</v>
      </c>
      <c r="BF36">
        <f>ABS($B$36-$D$36)</f>
        <v>1.7779689999999997</v>
      </c>
      <c r="BG36">
        <f>ABS($F$36-$H$36)</f>
        <v>4.0306760000000006</v>
      </c>
      <c r="BL36">
        <f>SQRT((ABS($A$36-$E$36)^2+(ABS($B$36-$F$36)^2)))</f>
        <v>0.99161714921889121</v>
      </c>
      <c r="BM36">
        <f>SQRT((ABS($C$36-$G$37)^2+(ABS($D$36-$H$37)^2)))</f>
        <v>1.2772835032560323</v>
      </c>
      <c r="BO36">
        <f>SQRT((ABS($A$36-$G$36)^2+(ABS($B$36-$H$36)^2)))</f>
        <v>9.0611031389126691</v>
      </c>
      <c r="BP36">
        <f>SQRT((ABS($C$36-$E$36)^2+(ABS($D$36-$F$36)^2)))</f>
        <v>9.790165601022947</v>
      </c>
      <c r="BR36">
        <f>DEGREES(ACOS((28.7390221365239^2+30.9559861639684^2-4.5511749805202^2)/(2*28.7390221365239*30.9559861639684)))</f>
        <v>7.6408358267910437</v>
      </c>
      <c r="BS36">
        <f>DEGREES(ACOS((4.5511749805202^2+29.1134062410058^2-27.3676855621996^2)/(2*4.5511749805202*29.1134062410058)))</f>
        <v>63.241009342473568</v>
      </c>
      <c r="BU36">
        <v>15</v>
      </c>
      <c r="BV36">
        <v>1</v>
      </c>
      <c r="BW36">
        <v>1</v>
      </c>
      <c r="BX36">
        <v>14</v>
      </c>
      <c r="BY36">
        <v>15</v>
      </c>
      <c r="BZ36">
        <v>2</v>
      </c>
      <c r="CA36">
        <v>14</v>
      </c>
      <c r="CB36">
        <v>2</v>
      </c>
      <c r="CC36">
        <v>14</v>
      </c>
      <c r="CD36">
        <v>1</v>
      </c>
      <c r="CE36">
        <v>14</v>
      </c>
      <c r="CF36">
        <v>1</v>
      </c>
      <c r="CG36">
        <v>14</v>
      </c>
      <c r="CH36">
        <v>14</v>
      </c>
      <c r="CI36">
        <v>1</v>
      </c>
      <c r="CJ36">
        <v>0</v>
      </c>
      <c r="CL36">
        <v>17</v>
      </c>
      <c r="CM36">
        <v>0</v>
      </c>
      <c r="CN36">
        <v>0</v>
      </c>
      <c r="CO36">
        <v>14</v>
      </c>
      <c r="CP36">
        <v>14</v>
      </c>
      <c r="CQ36">
        <v>0</v>
      </c>
      <c r="CR36">
        <v>13</v>
      </c>
      <c r="CS36">
        <v>1</v>
      </c>
      <c r="CT36">
        <v>14</v>
      </c>
      <c r="CU36">
        <v>0</v>
      </c>
      <c r="CV36">
        <v>13</v>
      </c>
      <c r="CW36">
        <v>0</v>
      </c>
      <c r="CX36">
        <v>15</v>
      </c>
      <c r="CY36">
        <v>14</v>
      </c>
      <c r="CZ36">
        <v>1</v>
      </c>
      <c r="DA36">
        <v>0</v>
      </c>
      <c r="DC36">
        <f>((1/15)*100)</f>
        <v>6.666666666666667</v>
      </c>
      <c r="DD36">
        <f>((1/15)*100)</f>
        <v>6.666666666666667</v>
      </c>
      <c r="DE36">
        <f>((14/15)*100)</f>
        <v>93.333333333333329</v>
      </c>
      <c r="DF36">
        <f>((2/15)*100)</f>
        <v>13.333333333333334</v>
      </c>
      <c r="DG36">
        <f>((14/15)*100)</f>
        <v>93.333333333333329</v>
      </c>
      <c r="DH36">
        <f>((2/15)*100)</f>
        <v>13.333333333333334</v>
      </c>
      <c r="DI36">
        <f>((1/14)*100)</f>
        <v>7.1428571428571423</v>
      </c>
      <c r="DJ36">
        <f>((14/14)*100)</f>
        <v>100</v>
      </c>
      <c r="DK36">
        <f>((1/14)*100)</f>
        <v>7.1428571428571423</v>
      </c>
      <c r="DL36">
        <f>((14/14)*100)</f>
        <v>100</v>
      </c>
      <c r="DM36">
        <f>((1/14)*100)</f>
        <v>7.1428571428571423</v>
      </c>
      <c r="DN36">
        <f>((0/14)*100)</f>
        <v>0</v>
      </c>
      <c r="DP36">
        <f>((0/17)*100)</f>
        <v>0</v>
      </c>
      <c r="DQ36">
        <f>((0/17)*100)</f>
        <v>0</v>
      </c>
      <c r="DR36">
        <f>((14/17)*100)</f>
        <v>82.35294117647058</v>
      </c>
      <c r="DS36">
        <f>((0/14)*100)</f>
        <v>0</v>
      </c>
      <c r="DT36">
        <f>((13/14)*100)</f>
        <v>92.857142857142861</v>
      </c>
      <c r="DU36">
        <f>((1/14)*100)</f>
        <v>7.1428571428571423</v>
      </c>
      <c r="DV36">
        <f>((0/14)*100)</f>
        <v>0</v>
      </c>
      <c r="DW36">
        <f>((13/14)*100)</f>
        <v>92.857142857142861</v>
      </c>
      <c r="DX36">
        <f>((0/14)*100)</f>
        <v>0</v>
      </c>
      <c r="DY36">
        <f>((14/15)*100)</f>
        <v>93.333333333333329</v>
      </c>
      <c r="DZ36">
        <f>((1/15)*100)</f>
        <v>6.666666666666667</v>
      </c>
      <c r="EA36">
        <f>((0/15)*100)</f>
        <v>0</v>
      </c>
    </row>
    <row r="37" spans="1:131" x14ac:dyDescent="0.25">
      <c r="A37">
        <v>67.186203000000006</v>
      </c>
      <c r="B37">
        <v>6.2672920000000003</v>
      </c>
      <c r="C37">
        <v>77.555283000000003</v>
      </c>
      <c r="D37">
        <v>5.7060890000000004</v>
      </c>
      <c r="E37">
        <v>68.444901000000002</v>
      </c>
      <c r="F37">
        <v>7.7472919999999998</v>
      </c>
      <c r="G37">
        <v>57.766979000000006</v>
      </c>
      <c r="H37">
        <v>4.2571349999999999</v>
      </c>
      <c r="K37">
        <f>(13/200)</f>
        <v>6.5000000000000002E-2</v>
      </c>
      <c r="L37">
        <f>(14/200)</f>
        <v>7.0000000000000007E-2</v>
      </c>
      <c r="M37">
        <f>(14/200)</f>
        <v>7.0000000000000007E-2</v>
      </c>
      <c r="N37">
        <f>(14/200)</f>
        <v>7.0000000000000007E-2</v>
      </c>
      <c r="P37">
        <f>(13/200)</f>
        <v>6.5000000000000002E-2</v>
      </c>
      <c r="Q37">
        <f>(11/200)</f>
        <v>5.5E-2</v>
      </c>
      <c r="R37">
        <f>(11/200)</f>
        <v>5.5E-2</v>
      </c>
      <c r="S37">
        <f>(13/200)</f>
        <v>6.5000000000000002E-2</v>
      </c>
      <c r="U37">
        <f>0.065+0.065</f>
        <v>0.13</v>
      </c>
      <c r="V37">
        <f>0.07+0.055</f>
        <v>0.125</v>
      </c>
      <c r="W37">
        <f>0.07+0.055</f>
        <v>0.125</v>
      </c>
      <c r="X37">
        <f>0.07+0.065</f>
        <v>0.13500000000000001</v>
      </c>
      <c r="Z37">
        <f>SQRT((ABS($A$38-$A$37)^2+(ABS($B$38-$B$37)^2)))</f>
        <v>19.621226744505869</v>
      </c>
      <c r="AA37">
        <f>SQRT((ABS($C$38-$C$37)^2+(ABS($D$38-$D$37)^2)))</f>
        <v>22.298816960815927</v>
      </c>
      <c r="AB37">
        <f>SQRT((ABS($E$38-$E$37)^2+(ABS($F$38-$F$37)^2)))</f>
        <v>20.78956255851331</v>
      </c>
      <c r="AC37">
        <f>SQRT((ABS($G$38-$G$37)^2+(ABS($H$38-$H$37)^2)))</f>
        <v>20.625982902417626</v>
      </c>
      <c r="AJ37">
        <f>1/0.13</f>
        <v>7.6923076923076916</v>
      </c>
      <c r="AK37">
        <f>1/0.125</f>
        <v>8</v>
      </c>
      <c r="AL37">
        <f>1/0.125</f>
        <v>8</v>
      </c>
      <c r="AM37">
        <f>1/0.135</f>
        <v>7.4074074074074066</v>
      </c>
      <c r="AO37">
        <f t="shared" si="12"/>
        <v>150.93251341927592</v>
      </c>
      <c r="AP37">
        <f t="shared" si="13"/>
        <v>178.39053568652741</v>
      </c>
      <c r="AQ37">
        <f t="shared" si="14"/>
        <v>166.31650046810648</v>
      </c>
      <c r="AR37">
        <f t="shared" si="15"/>
        <v>152.78505853642685</v>
      </c>
      <c r="AV37">
        <f>((0.065/0.13)*100)</f>
        <v>50</v>
      </c>
      <c r="AW37">
        <f>((0.07/0.125)*100)</f>
        <v>56.000000000000007</v>
      </c>
      <c r="AX37">
        <f>((0.07/0.125)*100)</f>
        <v>56.000000000000007</v>
      </c>
      <c r="AY37">
        <f>((0.07/0.135)*100)</f>
        <v>51.851851851851848</v>
      </c>
      <c r="BA37">
        <f>((0.065/0.13)*100)</f>
        <v>50</v>
      </c>
      <c r="BB37">
        <f>((0.055/0.125)*100)</f>
        <v>44</v>
      </c>
      <c r="BC37">
        <f>((0.055/0.125)*100)</f>
        <v>44</v>
      </c>
      <c r="BD37">
        <f>((0.065/0.135)*100)</f>
        <v>48.148148148148145</v>
      </c>
      <c r="BF37">
        <f>ABS($B$37-$D$37)</f>
        <v>0.5612029999999999</v>
      </c>
      <c r="BG37">
        <f>ABS($F$37-$H$37)</f>
        <v>3.490157</v>
      </c>
      <c r="BL37">
        <f>SQRT((ABS($A$37-$E$37)^2+(ABS($B$37-$F$37)^2)))</f>
        <v>1.9428640341526699</v>
      </c>
      <c r="BM37">
        <f>SQRT((ABS($C$37-$G$38)^2+(ABS($D$37-$H$38)^2)))</f>
        <v>1.2850480735988112</v>
      </c>
      <c r="BO37">
        <f>SQRT((ABS($A$37-$G$37)^2+(ABS($B$37-$H$37)^2)))</f>
        <v>9.6313297070978212</v>
      </c>
      <c r="BP37">
        <f>SQRT((ABS($C$37-$E$37)^2+(ABS($D$37-$F$37)^2)))</f>
        <v>9.3362503111866602</v>
      </c>
      <c r="BR37">
        <f>DEGREES(ACOS((27.3676855621996^2+28.6711379250917^2-4.85163453662063^2)/(2*27.3676855621996*28.6711379250917)))</f>
        <v>9.5698718554080831</v>
      </c>
      <c r="BS37">
        <f>DEGREES(ACOS((4.85163453662063^2+25.3603472467968^2-24.1188081434357^2)/(2*4.85163453662063*25.3603472467968)))</f>
        <v>69.800426878932058</v>
      </c>
      <c r="BU37">
        <v>13</v>
      </c>
      <c r="BV37">
        <v>2</v>
      </c>
      <c r="BW37">
        <v>2</v>
      </c>
      <c r="BX37">
        <v>13</v>
      </c>
      <c r="BY37">
        <v>14</v>
      </c>
      <c r="BZ37">
        <v>4</v>
      </c>
      <c r="CA37">
        <v>14</v>
      </c>
      <c r="CB37">
        <v>4</v>
      </c>
      <c r="CC37">
        <v>14</v>
      </c>
      <c r="CD37">
        <v>4</v>
      </c>
      <c r="CE37">
        <v>14</v>
      </c>
      <c r="CF37">
        <v>4</v>
      </c>
      <c r="CG37">
        <v>14</v>
      </c>
      <c r="CH37">
        <v>13</v>
      </c>
      <c r="CI37">
        <v>3</v>
      </c>
      <c r="CJ37">
        <v>3</v>
      </c>
      <c r="CL37">
        <v>13</v>
      </c>
      <c r="CM37">
        <v>0</v>
      </c>
      <c r="CN37">
        <v>0</v>
      </c>
      <c r="CO37">
        <v>13</v>
      </c>
      <c r="CP37">
        <v>11</v>
      </c>
      <c r="CQ37">
        <v>0</v>
      </c>
      <c r="CR37">
        <v>11</v>
      </c>
      <c r="CS37">
        <v>0</v>
      </c>
      <c r="CT37">
        <v>11</v>
      </c>
      <c r="CU37">
        <v>0</v>
      </c>
      <c r="CV37">
        <v>11</v>
      </c>
      <c r="CW37">
        <v>0</v>
      </c>
      <c r="CX37">
        <v>13</v>
      </c>
      <c r="CY37">
        <v>13</v>
      </c>
      <c r="CZ37">
        <v>0</v>
      </c>
      <c r="DA37">
        <v>0</v>
      </c>
      <c r="DC37">
        <f>((2/13)*100)</f>
        <v>15.384615384615385</v>
      </c>
      <c r="DD37">
        <f>((2/13)*100)</f>
        <v>15.384615384615385</v>
      </c>
      <c r="DE37">
        <f>((13/13)*100)</f>
        <v>100</v>
      </c>
      <c r="DF37">
        <f>((4/14)*100)</f>
        <v>28.571428571428569</v>
      </c>
      <c r="DG37">
        <f>((14/14)*100)</f>
        <v>100</v>
      </c>
      <c r="DH37">
        <f>((4/14)*100)</f>
        <v>28.571428571428569</v>
      </c>
      <c r="DI37">
        <f>((4/14)*100)</f>
        <v>28.571428571428569</v>
      </c>
      <c r="DJ37">
        <f>((14/14)*100)</f>
        <v>100</v>
      </c>
      <c r="DK37">
        <f>((4/14)*100)</f>
        <v>28.571428571428569</v>
      </c>
      <c r="DL37">
        <f>((13/14)*100)</f>
        <v>92.857142857142861</v>
      </c>
      <c r="DM37">
        <f>((3/14)*100)</f>
        <v>21.428571428571427</v>
      </c>
      <c r="DN37">
        <f>((3/14)*100)</f>
        <v>21.428571428571427</v>
      </c>
      <c r="DP37">
        <f>((0/13)*100)</f>
        <v>0</v>
      </c>
      <c r="DQ37">
        <f>((0/13)*100)</f>
        <v>0</v>
      </c>
      <c r="DR37">
        <f>((13/13)*100)</f>
        <v>100</v>
      </c>
      <c r="DS37">
        <f>((0/11)*100)</f>
        <v>0</v>
      </c>
      <c r="DT37">
        <f>((11/11)*100)</f>
        <v>100</v>
      </c>
      <c r="DU37">
        <f>((0/11)*100)</f>
        <v>0</v>
      </c>
      <c r="DV37">
        <f>((0/11)*100)</f>
        <v>0</v>
      </c>
      <c r="DW37">
        <f>((11/11)*100)</f>
        <v>100</v>
      </c>
      <c r="DX37">
        <f>((0/11)*100)</f>
        <v>0</v>
      </c>
      <c r="DY37">
        <f>((13/13)*100)</f>
        <v>100</v>
      </c>
      <c r="DZ37">
        <f>((0/13)*100)</f>
        <v>0</v>
      </c>
      <c r="EA37">
        <f>((0/13)*100)</f>
        <v>0</v>
      </c>
    </row>
    <row r="38" spans="1:131" x14ac:dyDescent="0.25">
      <c r="A38">
        <v>86.797319000000016</v>
      </c>
      <c r="B38">
        <v>6.8971080000000002</v>
      </c>
      <c r="C38">
        <v>99.854099000000005</v>
      </c>
      <c r="D38">
        <v>5.6995430000000002</v>
      </c>
      <c r="E38">
        <v>89.232704000000012</v>
      </c>
      <c r="F38">
        <v>8.0177689999999995</v>
      </c>
      <c r="G38">
        <v>78.387609000000012</v>
      </c>
      <c r="H38">
        <v>4.727017</v>
      </c>
      <c r="K38">
        <f>(13/200)</f>
        <v>6.5000000000000002E-2</v>
      </c>
      <c r="L38">
        <f>(13/200)</f>
        <v>6.5000000000000002E-2</v>
      </c>
      <c r="M38">
        <f>(14/200)</f>
        <v>7.0000000000000007E-2</v>
      </c>
      <c r="N38">
        <f>(13/200)</f>
        <v>6.5000000000000002E-2</v>
      </c>
      <c r="P38">
        <f>(10/200)</f>
        <v>0.05</v>
      </c>
      <c r="Q38">
        <f>(10/200)</f>
        <v>0.05</v>
      </c>
      <c r="R38">
        <f>(9/200)</f>
        <v>4.4999999999999998E-2</v>
      </c>
      <c r="S38">
        <f>(10/200)</f>
        <v>0.05</v>
      </c>
      <c r="U38">
        <f>0.065+0.05</f>
        <v>0.115</v>
      </c>
      <c r="V38">
        <f>0.065+0.05</f>
        <v>0.115</v>
      </c>
      <c r="W38">
        <f>0.07+0.045</f>
        <v>0.115</v>
      </c>
      <c r="X38">
        <f>0.065+0.05</f>
        <v>0.115</v>
      </c>
      <c r="Z38">
        <f>SQRT((ABS($A$39-$A$38)^2+(ABS($B$39-$B$38)^2)))</f>
        <v>24.579845536351311</v>
      </c>
      <c r="AA38">
        <f>SQRT((ABS($C$39-$C$38)^2+(ABS($D$39-$D$38)^2)))</f>
        <v>26.234745048539651</v>
      </c>
      <c r="AB38">
        <f>SQRT((ABS($E$39-$E$38)^2+(ABS($F$39-$F$38)^2)))</f>
        <v>25.058093473967418</v>
      </c>
      <c r="AC38">
        <f>SQRT((ABS($G$39-$G$38)^2+(ABS($H$39-$H$38)^2)))</f>
        <v>22.954011697494732</v>
      </c>
      <c r="AJ38">
        <f>1/0.115</f>
        <v>8.695652173913043</v>
      </c>
      <c r="AK38">
        <f>1/0.115</f>
        <v>8.695652173913043</v>
      </c>
      <c r="AL38">
        <f>1/0.115</f>
        <v>8.695652173913043</v>
      </c>
      <c r="AM38">
        <f>1/0.115</f>
        <v>8.695652173913043</v>
      </c>
      <c r="AO38">
        <f t="shared" si="12"/>
        <v>213.7377872726201</v>
      </c>
      <c r="AP38">
        <f t="shared" si="13"/>
        <v>228.12821781338826</v>
      </c>
      <c r="AQ38">
        <f t="shared" si="14"/>
        <v>217.89646499102102</v>
      </c>
      <c r="AR38">
        <f t="shared" si="15"/>
        <v>199.6001017173455</v>
      </c>
      <c r="AV38">
        <f>((0.065/0.115)*100)</f>
        <v>56.521739130434781</v>
      </c>
      <c r="AW38">
        <f>((0.065/0.115)*100)</f>
        <v>56.521739130434781</v>
      </c>
      <c r="AX38">
        <f>((0.07/0.115)*100)</f>
        <v>60.869565217391312</v>
      </c>
      <c r="AY38">
        <f>((0.065/0.115)*100)</f>
        <v>56.521739130434781</v>
      </c>
      <c r="BA38">
        <f>((0.05/0.115)*100)</f>
        <v>43.478260869565219</v>
      </c>
      <c r="BB38">
        <f>((0.05/0.115)*100)</f>
        <v>43.478260869565219</v>
      </c>
      <c r="BC38">
        <f>((0.045/0.115)*100)</f>
        <v>39.130434782608688</v>
      </c>
      <c r="BD38">
        <f>((0.05/0.115)*100)</f>
        <v>43.478260869565219</v>
      </c>
      <c r="BF38">
        <f>ABS($B$38-$D$38)</f>
        <v>1.197565</v>
      </c>
      <c r="BG38">
        <f>ABS($F$38-$H$38)</f>
        <v>3.2907519999999995</v>
      </c>
      <c r="BL38">
        <f>SQRT((ABS($A$38-$E$38)^2+(ABS($B$38-$F$38)^2)))</f>
        <v>2.6808545606104746</v>
      </c>
      <c r="BM38">
        <f>SQRT((ABS($C$38-$G$39)^2+(ABS($D$38-$H$39)^2)))</f>
        <v>1.7034894872939554</v>
      </c>
      <c r="BO38">
        <f>SQRT((ABS($A$38-$G$38)^2+(ABS($B$38-$H$38)^2)))</f>
        <v>8.6851895334748495</v>
      </c>
      <c r="BP38">
        <f>SQRT((ABS($C$38-$E$38)^2+(ABS($D$38-$F$38)^2)))</f>
        <v>10.871439809569882</v>
      </c>
      <c r="BR38">
        <f>DEGREES(ACOS((24.1188081434357^2+24.8101317033634^2-4.42978831216177^2)/(2*24.1188081434357*24.8101317033634)))</f>
        <v>10.262179683444716</v>
      </c>
      <c r="BS38">
        <f>DEGREES(ACOS((4.42978831216177^2+23.3318322331591^2-22.6673292054335^2)/(2*4.42978831216177*23.3318322331591)))</f>
        <v>75.948033438321133</v>
      </c>
      <c r="BU38">
        <v>13</v>
      </c>
      <c r="BV38">
        <v>3</v>
      </c>
      <c r="BW38">
        <v>4</v>
      </c>
      <c r="BX38">
        <v>12</v>
      </c>
      <c r="BY38">
        <v>13</v>
      </c>
      <c r="BZ38">
        <v>4</v>
      </c>
      <c r="CA38">
        <v>13</v>
      </c>
      <c r="CB38">
        <v>3</v>
      </c>
      <c r="CC38">
        <v>14</v>
      </c>
      <c r="CD38">
        <v>5</v>
      </c>
      <c r="CE38">
        <v>13</v>
      </c>
      <c r="CF38">
        <v>4</v>
      </c>
      <c r="CG38">
        <v>13</v>
      </c>
      <c r="CH38">
        <v>12</v>
      </c>
      <c r="CI38">
        <v>3</v>
      </c>
      <c r="CJ38">
        <v>4</v>
      </c>
      <c r="CL38">
        <v>10</v>
      </c>
      <c r="CM38">
        <v>0</v>
      </c>
      <c r="CN38">
        <v>0</v>
      </c>
      <c r="CO38">
        <v>9</v>
      </c>
      <c r="CP38">
        <v>10</v>
      </c>
      <c r="CQ38">
        <v>0</v>
      </c>
      <c r="CR38">
        <v>9</v>
      </c>
      <c r="CS38">
        <v>0</v>
      </c>
      <c r="CT38">
        <v>9</v>
      </c>
      <c r="CU38">
        <v>0</v>
      </c>
      <c r="CV38">
        <v>9</v>
      </c>
      <c r="CW38">
        <v>0</v>
      </c>
      <c r="CX38">
        <v>10</v>
      </c>
      <c r="CY38">
        <v>9</v>
      </c>
      <c r="CZ38">
        <v>0</v>
      </c>
      <c r="DA38">
        <v>0</v>
      </c>
      <c r="DC38">
        <f>((3/13)*100)</f>
        <v>23.076923076923077</v>
      </c>
      <c r="DD38">
        <f>((4/13)*100)</f>
        <v>30.76923076923077</v>
      </c>
      <c r="DE38">
        <f>((12/13)*100)</f>
        <v>92.307692307692307</v>
      </c>
      <c r="DF38">
        <f>((4/13)*100)</f>
        <v>30.76923076923077</v>
      </c>
      <c r="DG38">
        <f>((13/13)*100)</f>
        <v>100</v>
      </c>
      <c r="DH38">
        <f>((3/13)*100)</f>
        <v>23.076923076923077</v>
      </c>
      <c r="DI38">
        <f>((5/14)*100)</f>
        <v>35.714285714285715</v>
      </c>
      <c r="DJ38">
        <f>((13/14)*100)</f>
        <v>92.857142857142861</v>
      </c>
      <c r="DK38">
        <f>((4/14)*100)</f>
        <v>28.571428571428569</v>
      </c>
      <c r="DL38">
        <f>((12/13)*100)</f>
        <v>92.307692307692307</v>
      </c>
      <c r="DM38">
        <f>((3/13)*100)</f>
        <v>23.076923076923077</v>
      </c>
      <c r="DN38">
        <f>((4/13)*100)</f>
        <v>30.76923076923077</v>
      </c>
      <c r="DP38">
        <f>((0/10)*100)</f>
        <v>0</v>
      </c>
      <c r="DQ38">
        <f>((0/10)*100)</f>
        <v>0</v>
      </c>
      <c r="DR38">
        <f>((9/10)*100)</f>
        <v>90</v>
      </c>
      <c r="DS38">
        <f>((0/10)*100)</f>
        <v>0</v>
      </c>
      <c r="DT38">
        <f>((9/10)*100)</f>
        <v>90</v>
      </c>
      <c r="DU38">
        <f>((0/10)*100)</f>
        <v>0</v>
      </c>
      <c r="DV38">
        <f>((0/9)*100)</f>
        <v>0</v>
      </c>
      <c r="DW38">
        <f>((9/9)*100)</f>
        <v>100</v>
      </c>
      <c r="DX38">
        <f>((0/9)*100)</f>
        <v>0</v>
      </c>
      <c r="DY38">
        <f>((9/10)*100)</f>
        <v>90</v>
      </c>
      <c r="DZ38">
        <f>((0/10)*100)</f>
        <v>0</v>
      </c>
      <c r="EA38">
        <f>((0/10)*100)</f>
        <v>0</v>
      </c>
    </row>
    <row r="39" spans="1:131" x14ac:dyDescent="0.25">
      <c r="A39">
        <v>111.36482600000001</v>
      </c>
      <c r="B39">
        <v>7.6758290000000002</v>
      </c>
      <c r="C39">
        <v>126.084869</v>
      </c>
      <c r="D39">
        <v>6.1562190000000001</v>
      </c>
      <c r="E39">
        <v>114.288387</v>
      </c>
      <c r="F39">
        <v>8.3653289999999991</v>
      </c>
      <c r="G39">
        <v>101.34118400000001</v>
      </c>
      <c r="H39">
        <v>4.8686069999999999</v>
      </c>
      <c r="K39">
        <f>(12/200)</f>
        <v>0.06</v>
      </c>
      <c r="L39">
        <f>(14/200)</f>
        <v>7.0000000000000007E-2</v>
      </c>
      <c r="M39">
        <f>(12/200)</f>
        <v>0.06</v>
      </c>
      <c r="N39">
        <f>(15/200)</f>
        <v>7.4999999999999997E-2</v>
      </c>
      <c r="P39">
        <f>(9/200)</f>
        <v>4.4999999999999998E-2</v>
      </c>
      <c r="Q39">
        <f>(10/200)</f>
        <v>0.05</v>
      </c>
      <c r="R39">
        <f>(8/200)</f>
        <v>0.04</v>
      </c>
      <c r="S39">
        <f>(10/200)</f>
        <v>0.05</v>
      </c>
      <c r="U39">
        <f>0.06+0.045</f>
        <v>0.105</v>
      </c>
      <c r="V39">
        <f>0.07+0.05</f>
        <v>0.12000000000000001</v>
      </c>
      <c r="W39">
        <f>0.06+0.04</f>
        <v>0.1</v>
      </c>
      <c r="X39">
        <f>0.075+0.05</f>
        <v>0.125</v>
      </c>
      <c r="Z39">
        <f>SQRT((ABS($A$40-$A$39)^2+(ABS($B$40-$B$39)^2)))</f>
        <v>22.731815205883141</v>
      </c>
      <c r="AA39">
        <f>SQRT((ABS($C$40-$C$39)^2+(ABS($D$40-$D$39)^2)))</f>
        <v>34.532863517545728</v>
      </c>
      <c r="AB39">
        <f>SQRT((ABS($E$40-$E$39)^2+(ABS($F$40-$F$39)^2)))</f>
        <v>21.466364838238007</v>
      </c>
      <c r="AC39">
        <f>SQRT((ABS($G$40-$G$39)^2+(ABS($H$40-$H$39)^2)))</f>
        <v>28.760838093303839</v>
      </c>
      <c r="AJ39">
        <f>1/0.105</f>
        <v>9.5238095238095237</v>
      </c>
      <c r="AK39">
        <f>1/0.12</f>
        <v>8.3333333333333339</v>
      </c>
      <c r="AL39">
        <f>1/0.1</f>
        <v>10</v>
      </c>
      <c r="AM39">
        <f>1/0.125</f>
        <v>8</v>
      </c>
      <c r="AO39">
        <f t="shared" si="12"/>
        <v>216.49347815126802</v>
      </c>
      <c r="AP39">
        <f t="shared" si="13"/>
        <v>287.77386264621435</v>
      </c>
      <c r="AQ39">
        <f t="shared" si="14"/>
        <v>214.66364838238007</v>
      </c>
      <c r="AR39">
        <f t="shared" si="15"/>
        <v>230.08670474643071</v>
      </c>
      <c r="AV39">
        <f>((0.06/0.105)*100)</f>
        <v>57.142857142857139</v>
      </c>
      <c r="AW39">
        <f>((0.07/0.12)*100)</f>
        <v>58.333333333333336</v>
      </c>
      <c r="AX39">
        <f>((0.06/0.1)*100)</f>
        <v>60</v>
      </c>
      <c r="AY39">
        <f>((0.075/0.125)*100)</f>
        <v>60</v>
      </c>
      <c r="BA39">
        <f>((0.045/0.105)*100)</f>
        <v>42.857142857142854</v>
      </c>
      <c r="BB39">
        <f>((0.05/0.12)*100)</f>
        <v>41.666666666666671</v>
      </c>
      <c r="BC39">
        <f>((0.04/0.1)*100)</f>
        <v>40</v>
      </c>
      <c r="BD39">
        <f>((0.05/0.125)*100)</f>
        <v>40</v>
      </c>
      <c r="BF39">
        <f>ABS($B$39-$D$39)</f>
        <v>1.5196100000000001</v>
      </c>
      <c r="BG39">
        <f>ABS($F$39-$H$39)</f>
        <v>3.4967219999999992</v>
      </c>
      <c r="BL39">
        <f>SQRT((ABS($A$39-$E$39)^2+(ABS($B$39-$F$39)^2)))</f>
        <v>3.0037674961156617</v>
      </c>
      <c r="BM39">
        <f>SQRT((ABS($C$39-$G$40)^2+(ABS($D$39-$H$40)^2)))</f>
        <v>4.1131624226867265</v>
      </c>
      <c r="BO39">
        <f>SQRT((ABS($A$39-$G$39)^2+(ABS($B$39-$H$39)^2)))</f>
        <v>10.409317667428923</v>
      </c>
      <c r="BP39">
        <f>SQRT((ABS($C$39-$E$39)^2+(ABS($D$39-$F$39)^2)))</f>
        <v>12.001548007170738</v>
      </c>
      <c r="BR39">
        <f>DEGREES(ACOS((22.6673292054335^2+25.8504106556849^2-5.61649762357619^2)/(2*22.6673292054335*25.8504106556849)))</f>
        <v>10.969614885185585</v>
      </c>
      <c r="BU39">
        <v>12</v>
      </c>
      <c r="BV39">
        <v>4</v>
      </c>
      <c r="BW39">
        <v>4</v>
      </c>
      <c r="BX39">
        <v>10</v>
      </c>
      <c r="BY39">
        <v>14</v>
      </c>
      <c r="BZ39">
        <v>7</v>
      </c>
      <c r="CA39">
        <v>10</v>
      </c>
      <c r="CB39">
        <v>5</v>
      </c>
      <c r="CC39">
        <v>12</v>
      </c>
      <c r="CD39">
        <v>3</v>
      </c>
      <c r="CE39">
        <v>10</v>
      </c>
      <c r="CF39">
        <v>5</v>
      </c>
      <c r="CG39">
        <v>15</v>
      </c>
      <c r="CH39">
        <v>10</v>
      </c>
      <c r="CI39">
        <v>5</v>
      </c>
      <c r="CJ39">
        <v>7</v>
      </c>
      <c r="CL39">
        <v>9</v>
      </c>
      <c r="CM39">
        <v>0</v>
      </c>
      <c r="CN39">
        <v>0</v>
      </c>
      <c r="CO39">
        <v>8</v>
      </c>
      <c r="CP39">
        <v>10</v>
      </c>
      <c r="CQ39">
        <v>2</v>
      </c>
      <c r="CR39">
        <v>8</v>
      </c>
      <c r="CS39">
        <v>0</v>
      </c>
      <c r="CT39">
        <v>8</v>
      </c>
      <c r="CU39">
        <v>0</v>
      </c>
      <c r="CV39">
        <v>8</v>
      </c>
      <c r="CW39">
        <v>0</v>
      </c>
      <c r="CX39">
        <v>10</v>
      </c>
      <c r="CY39">
        <v>8</v>
      </c>
      <c r="CZ39">
        <v>0</v>
      </c>
      <c r="DA39">
        <v>0</v>
      </c>
      <c r="DC39">
        <f>((4/12)*100)</f>
        <v>33.333333333333329</v>
      </c>
      <c r="DD39">
        <f>((4/12)*100)</f>
        <v>33.333333333333329</v>
      </c>
      <c r="DE39">
        <f>((10/12)*100)</f>
        <v>83.333333333333343</v>
      </c>
      <c r="DF39">
        <f>((7/14)*100)</f>
        <v>50</v>
      </c>
      <c r="DG39">
        <f>((10/14)*100)</f>
        <v>71.428571428571431</v>
      </c>
      <c r="DH39">
        <f>((5/14)*100)</f>
        <v>35.714285714285715</v>
      </c>
      <c r="DI39">
        <f>((3/12)*100)</f>
        <v>25</v>
      </c>
      <c r="DJ39">
        <f>((10/12)*100)</f>
        <v>83.333333333333343</v>
      </c>
      <c r="DK39">
        <f>((5/12)*100)</f>
        <v>41.666666666666671</v>
      </c>
      <c r="DL39">
        <f>((10/15)*100)</f>
        <v>66.666666666666657</v>
      </c>
      <c r="DM39">
        <f>((5/15)*100)</f>
        <v>33.333333333333329</v>
      </c>
      <c r="DN39">
        <f>((7/15)*100)</f>
        <v>46.666666666666664</v>
      </c>
      <c r="DP39">
        <f>((0/9)*100)</f>
        <v>0</v>
      </c>
      <c r="DQ39">
        <f>((0/9)*100)</f>
        <v>0</v>
      </c>
      <c r="DR39">
        <f>((8/9)*100)</f>
        <v>88.888888888888886</v>
      </c>
      <c r="DS39">
        <f>((2/10)*100)</f>
        <v>20</v>
      </c>
      <c r="DT39">
        <f>((8/10)*100)</f>
        <v>80</v>
      </c>
      <c r="DU39">
        <f>((0/10)*100)</f>
        <v>0</v>
      </c>
      <c r="DV39">
        <f>((0/8)*100)</f>
        <v>0</v>
      </c>
      <c r="DW39">
        <f>((8/8)*100)</f>
        <v>100</v>
      </c>
      <c r="DX39">
        <f>((0/8)*100)</f>
        <v>0</v>
      </c>
      <c r="DY39">
        <f>((8/10)*100)</f>
        <v>80</v>
      </c>
      <c r="DZ39">
        <f>((0/10)*100)</f>
        <v>0</v>
      </c>
      <c r="EA39">
        <f>((0/10)*100)</f>
        <v>0</v>
      </c>
    </row>
    <row r="40" spans="1:131" x14ac:dyDescent="0.25">
      <c r="A40">
        <v>134.09135000000001</v>
      </c>
      <c r="B40">
        <v>8.1662669999999995</v>
      </c>
      <c r="C40">
        <v>160.58530500000001</v>
      </c>
      <c r="D40">
        <v>7.6524070000000002</v>
      </c>
      <c r="E40">
        <v>135.754097</v>
      </c>
      <c r="F40">
        <v>8.5329999999999995</v>
      </c>
      <c r="G40">
        <v>130.09935000000002</v>
      </c>
      <c r="H40">
        <v>5.2606479999999998</v>
      </c>
      <c r="K40">
        <f>(14/200)</f>
        <v>7.0000000000000007E-2</v>
      </c>
      <c r="L40">
        <f>(15/200)</f>
        <v>7.4999999999999997E-2</v>
      </c>
      <c r="M40">
        <f>(12/200)</f>
        <v>0.06</v>
      </c>
      <c r="N40">
        <f>(15/200)</f>
        <v>7.4999999999999997E-2</v>
      </c>
      <c r="P40">
        <f>(9/200)</f>
        <v>4.4999999999999998E-2</v>
      </c>
      <c r="Q40">
        <f>(9/200)</f>
        <v>4.4999999999999998E-2</v>
      </c>
      <c r="R40">
        <f>(7/200)</f>
        <v>3.5000000000000003E-2</v>
      </c>
      <c r="S40">
        <f>(9/200)</f>
        <v>4.4999999999999998E-2</v>
      </c>
      <c r="U40">
        <f>0.07+0.045</f>
        <v>0.115</v>
      </c>
      <c r="V40">
        <f>0.075+0.045</f>
        <v>0.12</v>
      </c>
      <c r="W40">
        <f>0.06+0.035</f>
        <v>9.5000000000000001E-2</v>
      </c>
      <c r="X40">
        <f>0.075+0.045</f>
        <v>0.12</v>
      </c>
      <c r="Z40">
        <f>SQRT((ABS($A$41-$A$40)^2+(ABS($B$41-$B$40)^2)))</f>
        <v>32.297092560448007</v>
      </c>
      <c r="AA40">
        <f>SQRT((ABS($C$41-$C$40)^2+(ABS($D$41-$D$40)^2)))</f>
        <v>28.223108753494913</v>
      </c>
      <c r="AB40">
        <f>SQRT((ABS($E$41-$E$40)^2+(ABS($F$41-$F$40)^2)))</f>
        <v>30.955986163968415</v>
      </c>
      <c r="AC40">
        <f>SQRT((ABS($G$41-$G$40)^2+(ABS($H$41-$H$40)^2)))</f>
        <v>34.412213416414232</v>
      </c>
      <c r="AJ40">
        <f>1/0.115</f>
        <v>8.695652173913043</v>
      </c>
      <c r="AK40">
        <f>1/0.12</f>
        <v>8.3333333333333339</v>
      </c>
      <c r="AL40">
        <f>1/0.095</f>
        <v>10.526315789473685</v>
      </c>
      <c r="AM40">
        <f>1/0.12</f>
        <v>8.3333333333333339</v>
      </c>
      <c r="AO40">
        <f t="shared" si="12"/>
        <v>280.84428313433051</v>
      </c>
      <c r="AP40">
        <f t="shared" si="13"/>
        <v>235.19257294579094</v>
      </c>
      <c r="AQ40">
        <f t="shared" si="14"/>
        <v>325.85248593650965</v>
      </c>
      <c r="AR40">
        <f t="shared" si="15"/>
        <v>286.76844513678526</v>
      </c>
      <c r="AV40">
        <f>((0.07/0.115)*100)</f>
        <v>60.869565217391312</v>
      </c>
      <c r="AW40">
        <f>((0.075/0.12)*100)</f>
        <v>62.5</v>
      </c>
      <c r="AX40">
        <f>((0.06/0.095)*100)</f>
        <v>63.157894736842103</v>
      </c>
      <c r="AY40">
        <f>((0.075/0.12)*100)</f>
        <v>62.5</v>
      </c>
      <c r="BA40">
        <f>((0.045/0.115)*100)</f>
        <v>39.130434782608688</v>
      </c>
      <c r="BB40">
        <f>((0.045/0.12)*100)</f>
        <v>37.5</v>
      </c>
      <c r="BC40">
        <f>((0.035/0.095)*100)</f>
        <v>36.842105263157897</v>
      </c>
      <c r="BD40">
        <f>((0.045/0.12)*100)</f>
        <v>37.5</v>
      </c>
      <c r="BF40">
        <f>ABS($B$40-$D$40)</f>
        <v>0.51385999999999932</v>
      </c>
      <c r="BG40">
        <f>ABS($F$40-$H$40)</f>
        <v>3.2723519999999997</v>
      </c>
      <c r="BL40">
        <f>SQRT((ABS($A$40-$E$40)^2+(ABS($B$40-$F$40)^2)))</f>
        <v>1.7027098047811866</v>
      </c>
      <c r="BM40">
        <f>SQRT((ABS($C$40-$G$41)^2+(ABS($D$40-$H$41)^2)))</f>
        <v>3.9070849868536164</v>
      </c>
      <c r="BO40">
        <f>SQRT((ABS($A$40-$G$40)^2+(ABS($B$40-$H$40)^2)))</f>
        <v>4.9374776731810064</v>
      </c>
      <c r="BP40">
        <f>SQRT((ABS($C$40-$E$41)^2+(ABS($D$40-$F$41)^2)))</f>
        <v>6.9639773669629159</v>
      </c>
      <c r="BU40">
        <v>14</v>
      </c>
      <c r="BV40">
        <v>7</v>
      </c>
      <c r="BW40">
        <v>7</v>
      </c>
      <c r="BX40">
        <v>9</v>
      </c>
      <c r="BY40">
        <v>15</v>
      </c>
      <c r="BZ40">
        <v>10</v>
      </c>
      <c r="CA40">
        <v>8</v>
      </c>
      <c r="CB40">
        <v>7</v>
      </c>
      <c r="CC40">
        <v>12</v>
      </c>
      <c r="CD40">
        <v>5</v>
      </c>
      <c r="CE40">
        <v>6</v>
      </c>
      <c r="CF40">
        <v>10</v>
      </c>
      <c r="CG40">
        <v>15</v>
      </c>
      <c r="CH40">
        <v>9</v>
      </c>
      <c r="CI40">
        <v>6</v>
      </c>
      <c r="CJ40">
        <v>10</v>
      </c>
      <c r="CL40">
        <v>9</v>
      </c>
      <c r="CM40">
        <v>2</v>
      </c>
      <c r="CN40">
        <v>0</v>
      </c>
      <c r="CO40">
        <v>4</v>
      </c>
      <c r="CP40">
        <v>9</v>
      </c>
      <c r="CQ40">
        <v>2</v>
      </c>
      <c r="CR40">
        <v>3</v>
      </c>
      <c r="CS40">
        <v>0</v>
      </c>
      <c r="CT40">
        <v>7</v>
      </c>
      <c r="CU40">
        <v>0</v>
      </c>
      <c r="CV40">
        <v>3</v>
      </c>
      <c r="CW40">
        <v>2</v>
      </c>
      <c r="CX40">
        <v>9</v>
      </c>
      <c r="CY40">
        <v>4</v>
      </c>
      <c r="CZ40">
        <v>0</v>
      </c>
      <c r="DA40">
        <v>2</v>
      </c>
      <c r="DC40">
        <f>((7/14)*100)</f>
        <v>50</v>
      </c>
      <c r="DD40">
        <f>((7/14)*100)</f>
        <v>50</v>
      </c>
      <c r="DE40">
        <f>((9/14)*100)</f>
        <v>64.285714285714292</v>
      </c>
      <c r="DF40">
        <f>((10/15)*100)</f>
        <v>66.666666666666657</v>
      </c>
      <c r="DG40">
        <f>((8/15)*100)</f>
        <v>53.333333333333336</v>
      </c>
      <c r="DH40">
        <f>((7/15)*100)</f>
        <v>46.666666666666664</v>
      </c>
      <c r="DI40">
        <f>((5/12)*100)</f>
        <v>41.666666666666671</v>
      </c>
      <c r="DJ40">
        <f>((6/12)*100)</f>
        <v>50</v>
      </c>
      <c r="DK40">
        <f>((10/12)*100)</f>
        <v>83.333333333333343</v>
      </c>
      <c r="DL40">
        <f>((9/15)*100)</f>
        <v>60</v>
      </c>
      <c r="DM40">
        <f>((6/15)*100)</f>
        <v>40</v>
      </c>
      <c r="DN40">
        <f>((10/15)*100)</f>
        <v>66.666666666666657</v>
      </c>
      <c r="DP40">
        <f>((2/9)*100)</f>
        <v>22.222222222222221</v>
      </c>
      <c r="DQ40">
        <f>((0/9)*100)</f>
        <v>0</v>
      </c>
      <c r="DR40">
        <f>((4/9)*100)</f>
        <v>44.444444444444443</v>
      </c>
      <c r="DS40">
        <f>((2/9)*100)</f>
        <v>22.222222222222221</v>
      </c>
      <c r="DT40">
        <f>((3/9)*100)</f>
        <v>33.333333333333329</v>
      </c>
      <c r="DU40">
        <f>((0/9)*100)</f>
        <v>0</v>
      </c>
      <c r="DV40">
        <f>((0/7)*100)</f>
        <v>0</v>
      </c>
      <c r="DW40">
        <f>((3/7)*100)</f>
        <v>42.857142857142854</v>
      </c>
      <c r="DX40">
        <f>((2/7)*100)</f>
        <v>28.571428571428569</v>
      </c>
      <c r="DY40">
        <f>((4/9)*100)</f>
        <v>44.444444444444443</v>
      </c>
      <c r="DZ40">
        <f>((0/9)*100)</f>
        <v>0</v>
      </c>
      <c r="EA40">
        <f>((2/9)*100)</f>
        <v>22.222222222222221</v>
      </c>
    </row>
    <row r="41" spans="1:131" x14ac:dyDescent="0.25">
      <c r="A41">
        <v>166.34306600000002</v>
      </c>
      <c r="B41">
        <v>9.8777000000000008</v>
      </c>
      <c r="C41">
        <v>188.79485600000001</v>
      </c>
      <c r="D41">
        <v>8.5271070000000009</v>
      </c>
      <c r="E41">
        <v>166.59789899999998</v>
      </c>
      <c r="F41">
        <v>11.166051</v>
      </c>
      <c r="G41">
        <v>164.459746</v>
      </c>
      <c r="H41">
        <v>7.1484030000000001</v>
      </c>
      <c r="K41">
        <f>(15/200)</f>
        <v>7.4999999999999997E-2</v>
      </c>
      <c r="L41">
        <f>(12/200)</f>
        <v>0.06</v>
      </c>
      <c r="M41">
        <f>(15/200)</f>
        <v>7.4999999999999997E-2</v>
      </c>
      <c r="N41">
        <f>(15/200)</f>
        <v>7.4999999999999997E-2</v>
      </c>
      <c r="P41">
        <f>(7/200)</f>
        <v>3.5000000000000003E-2</v>
      </c>
      <c r="Q41">
        <f>(8/200)</f>
        <v>0.04</v>
      </c>
      <c r="R41">
        <f>(7/200)</f>
        <v>3.5000000000000003E-2</v>
      </c>
      <c r="S41">
        <f>(8/200)</f>
        <v>0.04</v>
      </c>
      <c r="U41">
        <f>0.075+0.035</f>
        <v>0.11</v>
      </c>
      <c r="V41">
        <f>0.06+0.04</f>
        <v>0.1</v>
      </c>
      <c r="W41">
        <f>0.075+0.035</f>
        <v>0.11</v>
      </c>
      <c r="X41">
        <f>0.075+0.04</f>
        <v>0.11499999999999999</v>
      </c>
      <c r="Z41">
        <f>SQRT((ABS($A$42-$A$41)^2+(ABS($B$42-$B$41)^2)))</f>
        <v>28.11853992913429</v>
      </c>
      <c r="AA41">
        <f>SQRT((ABS($C$42-$C$41)^2+(ABS($D$42-$D$41)^2)))</f>
        <v>24.973346463825472</v>
      </c>
      <c r="AB41">
        <f>SQRT((ABS($E$42-$E$41)^2+(ABS($F$42-$F$41)^2)))</f>
        <v>28.671137925091752</v>
      </c>
      <c r="AC41">
        <f>SQRT((ABS($G$42-$G$41)^2+(ABS($H$42-$H$41)^2)))</f>
        <v>29.113406241005819</v>
      </c>
      <c r="AJ41">
        <f>1/0.11</f>
        <v>9.0909090909090917</v>
      </c>
      <c r="AK41">
        <f>1/0.1</f>
        <v>10</v>
      </c>
      <c r="AL41">
        <f>1/0.11</f>
        <v>9.0909090909090917</v>
      </c>
      <c r="AM41">
        <f>1/0.115</f>
        <v>8.695652173913043</v>
      </c>
      <c r="AO41">
        <f t="shared" si="12"/>
        <v>255.62309026485718</v>
      </c>
      <c r="AP41">
        <f t="shared" si="13"/>
        <v>249.7334646382547</v>
      </c>
      <c r="AQ41">
        <f t="shared" si="14"/>
        <v>260.646708409925</v>
      </c>
      <c r="AR41">
        <f t="shared" si="15"/>
        <v>253.16005426961584</v>
      </c>
      <c r="AV41">
        <f>((0.075/0.11)*100)</f>
        <v>68.181818181818173</v>
      </c>
      <c r="AW41">
        <f>((0.06/0.1)*100)</f>
        <v>60</v>
      </c>
      <c r="AX41">
        <f>((0.075/0.11)*100)</f>
        <v>68.181818181818173</v>
      </c>
      <c r="AY41">
        <f>((0.075/0.115)*100)</f>
        <v>65.217391304347814</v>
      </c>
      <c r="BA41">
        <f>((0.035/0.11)*100)</f>
        <v>31.818181818181824</v>
      </c>
      <c r="BB41">
        <f>((0.04/0.1)*100)</f>
        <v>40</v>
      </c>
      <c r="BC41">
        <f>((0.035/0.11)*100)</f>
        <v>31.818181818181824</v>
      </c>
      <c r="BD41">
        <f>((0.04/0.115)*100)</f>
        <v>34.782608695652172</v>
      </c>
      <c r="BF41">
        <f>ABS($B$41-$D$41)</f>
        <v>1.3505929999999999</v>
      </c>
      <c r="BG41">
        <f>ABS($F$41-$H$41)</f>
        <v>4.0176479999999994</v>
      </c>
      <c r="BL41">
        <f>SQRT((ABS($A$41-$E$41)^2+(ABS($B$41-$F$41)^2)))</f>
        <v>1.3133119039626411</v>
      </c>
      <c r="BM41">
        <f>SQRT((ABS($C$41-$G$42)^2+(ABS($D$41-$H$42)^2)))</f>
        <v>5.181277081274537</v>
      </c>
      <c r="BO41">
        <f>SQRT((ABS($A$41-$G$41)^2+(ABS($B$41-$H$41)^2)))</f>
        <v>3.3160151291284996</v>
      </c>
      <c r="BP41">
        <f>SQRT((ABS($C$41-$E$42)^2+(ABS($D$41-$F$42)^2)))</f>
        <v>6.9481576881614302</v>
      </c>
      <c r="BS41">
        <f>DEGREES(ACOS((12.8520756032829^2+20.8494658036436^2-8.99548178425107^2)/(2*12.8520756032829*20.8494658036436)))</f>
        <v>14.453039320239311</v>
      </c>
      <c r="BU41">
        <v>15</v>
      </c>
      <c r="BV41">
        <v>10</v>
      </c>
      <c r="BW41">
        <v>8</v>
      </c>
      <c r="BX41">
        <v>8</v>
      </c>
      <c r="BY41">
        <v>12</v>
      </c>
      <c r="BZ41">
        <v>7</v>
      </c>
      <c r="CA41">
        <v>5</v>
      </c>
      <c r="CB41">
        <v>4</v>
      </c>
      <c r="CC41">
        <v>15</v>
      </c>
      <c r="CD41">
        <v>7</v>
      </c>
      <c r="CE41">
        <v>7</v>
      </c>
      <c r="CF41">
        <v>14</v>
      </c>
      <c r="CG41">
        <v>15</v>
      </c>
      <c r="CH41">
        <v>8</v>
      </c>
      <c r="CI41">
        <v>7</v>
      </c>
      <c r="CJ41">
        <v>14</v>
      </c>
      <c r="CL41">
        <v>7</v>
      </c>
      <c r="CM41">
        <v>2</v>
      </c>
      <c r="CN41">
        <v>0</v>
      </c>
      <c r="CO41">
        <v>1</v>
      </c>
      <c r="CP41">
        <v>8</v>
      </c>
      <c r="CQ41">
        <v>3</v>
      </c>
      <c r="CR41">
        <v>0</v>
      </c>
      <c r="CS41">
        <v>0</v>
      </c>
      <c r="CT41">
        <v>7</v>
      </c>
      <c r="CU41">
        <v>0</v>
      </c>
      <c r="CV41">
        <v>0</v>
      </c>
      <c r="CW41">
        <v>6</v>
      </c>
      <c r="CX41">
        <v>8</v>
      </c>
      <c r="CY41">
        <v>1</v>
      </c>
      <c r="CZ41">
        <v>0</v>
      </c>
      <c r="DA41">
        <v>6</v>
      </c>
      <c r="DC41">
        <f>((10/15)*100)</f>
        <v>66.666666666666657</v>
      </c>
      <c r="DD41">
        <f>((8/15)*100)</f>
        <v>53.333333333333336</v>
      </c>
      <c r="DE41">
        <f>((8/15)*100)</f>
        <v>53.333333333333336</v>
      </c>
      <c r="DF41">
        <f>((7/12)*100)</f>
        <v>58.333333333333336</v>
      </c>
      <c r="DG41">
        <f>((5/12)*100)</f>
        <v>41.666666666666671</v>
      </c>
      <c r="DH41">
        <f>((4/12)*100)</f>
        <v>33.333333333333329</v>
      </c>
      <c r="DI41">
        <f>((7/15)*100)</f>
        <v>46.666666666666664</v>
      </c>
      <c r="DJ41">
        <f>((7/15)*100)</f>
        <v>46.666666666666664</v>
      </c>
      <c r="DK41">
        <f>((14/15)*100)</f>
        <v>93.333333333333329</v>
      </c>
      <c r="DL41">
        <f>((8/15)*100)</f>
        <v>53.333333333333336</v>
      </c>
      <c r="DM41">
        <f>((7/15)*100)</f>
        <v>46.666666666666664</v>
      </c>
      <c r="DN41">
        <f>((14/15)*100)</f>
        <v>93.333333333333329</v>
      </c>
      <c r="DP41">
        <f>((2/7)*100)</f>
        <v>28.571428571428569</v>
      </c>
      <c r="DQ41">
        <f>((0/7)*100)</f>
        <v>0</v>
      </c>
      <c r="DR41">
        <f>((1/7)*100)</f>
        <v>14.285714285714285</v>
      </c>
      <c r="DS41">
        <f>((3/8)*100)</f>
        <v>37.5</v>
      </c>
      <c r="DT41">
        <f>((0/8)*100)</f>
        <v>0</v>
      </c>
      <c r="DU41">
        <f>((0/8)*100)</f>
        <v>0</v>
      </c>
      <c r="DV41">
        <f>((0/7)*100)</f>
        <v>0</v>
      </c>
      <c r="DW41">
        <f>((0/7)*100)</f>
        <v>0</v>
      </c>
      <c r="DX41">
        <f>((6/7)*100)</f>
        <v>85.714285714285708</v>
      </c>
      <c r="DY41">
        <f>((1/8)*100)</f>
        <v>12.5</v>
      </c>
      <c r="DZ41">
        <f>((0/8)*100)</f>
        <v>0</v>
      </c>
      <c r="EA41">
        <f>((6/8)*100)</f>
        <v>75</v>
      </c>
    </row>
    <row r="42" spans="1:131" x14ac:dyDescent="0.25">
      <c r="A42">
        <v>194.46099000000001</v>
      </c>
      <c r="B42">
        <v>10.063812</v>
      </c>
      <c r="C42">
        <v>213.762092</v>
      </c>
      <c r="D42">
        <v>7.9746940000000004</v>
      </c>
      <c r="E42">
        <v>195.26880199999999</v>
      </c>
      <c r="F42">
        <v>11.049986000000001</v>
      </c>
      <c r="G42">
        <v>193.56608499999999</v>
      </c>
      <c r="H42">
        <v>6.5069569999999999</v>
      </c>
      <c r="K42">
        <f>(13/200)</f>
        <v>6.5000000000000002E-2</v>
      </c>
      <c r="L42">
        <f>(11/200)</f>
        <v>5.5E-2</v>
      </c>
      <c r="M42">
        <f>(13/200)</f>
        <v>6.5000000000000002E-2</v>
      </c>
      <c r="N42">
        <f>(13/200)</f>
        <v>6.5000000000000002E-2</v>
      </c>
      <c r="P42">
        <f>(8/200)</f>
        <v>0.04</v>
      </c>
      <c r="Q42">
        <f>(10/200)</f>
        <v>0.05</v>
      </c>
      <c r="R42">
        <f>(9/200)</f>
        <v>4.4999999999999998E-2</v>
      </c>
      <c r="S42">
        <f>(8/200)</f>
        <v>0.04</v>
      </c>
      <c r="U42">
        <f>0.065+0.04</f>
        <v>0.10500000000000001</v>
      </c>
      <c r="V42">
        <f>0.055+0.05</f>
        <v>0.10500000000000001</v>
      </c>
      <c r="W42">
        <f>0.065+0.045</f>
        <v>0.11</v>
      </c>
      <c r="X42">
        <f>0.065+0.04</f>
        <v>0.10500000000000001</v>
      </c>
      <c r="Z42">
        <f>SQRT((ABS($A$43-$A$42)^2+(ABS($B$43-$B$42)^2)))</f>
        <v>24.667177154716594</v>
      </c>
      <c r="AA42">
        <f>SQRT((ABS($C$43-$C$42)^2+(ABS($D$43-$D$42)^2)))</f>
        <v>22.989473139215743</v>
      </c>
      <c r="AB42">
        <f>SQRT((ABS($E$43-$E$42)^2+(ABS($F$43-$F$42)^2)))</f>
        <v>24.8101317033634</v>
      </c>
      <c r="AC42">
        <f>SQRT((ABS($G$43-$G$42)^2+(ABS($H$43-$H$42)^2)))</f>
        <v>25.360347246796781</v>
      </c>
      <c r="AJ42">
        <f>1/0.105</f>
        <v>9.5238095238095237</v>
      </c>
      <c r="AK42">
        <f>1/0.105</f>
        <v>9.5238095238095237</v>
      </c>
      <c r="AL42">
        <f>1/0.11</f>
        <v>9.0909090909090917</v>
      </c>
      <c r="AM42">
        <f>1/0.105</f>
        <v>9.5238095238095237</v>
      </c>
      <c r="AO42">
        <f t="shared" si="12"/>
        <v>234.92549671158659</v>
      </c>
      <c r="AP42">
        <f t="shared" si="13"/>
        <v>218.94736323062611</v>
      </c>
      <c r="AQ42">
        <f t="shared" si="14"/>
        <v>225.54665184875819</v>
      </c>
      <c r="AR42">
        <f t="shared" si="15"/>
        <v>241.5271166361598</v>
      </c>
      <c r="AV42">
        <f>((0.065/0.105)*100)</f>
        <v>61.904761904761905</v>
      </c>
      <c r="AW42">
        <f>((0.055/0.105)*100)</f>
        <v>52.380952380952387</v>
      </c>
      <c r="AX42">
        <f>((0.065/0.11)*100)</f>
        <v>59.090909090909093</v>
      </c>
      <c r="AY42">
        <f>((0.065/0.105)*100)</f>
        <v>61.904761904761905</v>
      </c>
      <c r="BA42">
        <f>((0.04/0.105)*100)</f>
        <v>38.095238095238102</v>
      </c>
      <c r="BB42">
        <f>((0.05/0.105)*100)</f>
        <v>47.61904761904762</v>
      </c>
      <c r="BC42">
        <f>((0.045/0.11)*100)</f>
        <v>40.909090909090907</v>
      </c>
      <c r="BD42">
        <f>((0.04/0.105)*100)</f>
        <v>38.095238095238102</v>
      </c>
      <c r="BF42">
        <f>ABS($B$42-$D$42)</f>
        <v>2.089118</v>
      </c>
      <c r="BG42">
        <f>ABS($F$42-$H$42)</f>
        <v>4.5430290000000007</v>
      </c>
      <c r="BL42">
        <f>SQRT((ABS($A$42-$E$42)^2+(ABS($B$42-$F$42)^2)))</f>
        <v>1.2747938600495277</v>
      </c>
      <c r="BM42">
        <f>SQRT((ABS($C$42-$G$43)^2+(ABS($D$42-$H$43)^2)))</f>
        <v>5.4123317298157314</v>
      </c>
      <c r="BO42">
        <f>SQRT((ABS($A$42-$G$42)^2+(ABS($B$42-$H$42)^2)))</f>
        <v>3.6677067017483886</v>
      </c>
      <c r="BP42">
        <f>SQRT((ABS($C$42-$E$43)^2+(ABS($D$42-$F$43)^2)))</f>
        <v>6.8496588084033201</v>
      </c>
      <c r="BR42">
        <f>DEGREES(ACOS((9.43513552352928^2+21.054762962394^2-12.8520756032829^2)/(2*9.43513552352928*21.054762962394)))</f>
        <v>22.46860835140831</v>
      </c>
      <c r="BS42">
        <f>DEGREES(ACOS((12.9517135205093^2+17.5774499922853^2-5.97970311110995^2)/(2*12.9517135205093*17.5774499922853)))</f>
        <v>14.42771080746506</v>
      </c>
      <c r="BU42">
        <v>13</v>
      </c>
      <c r="BV42">
        <v>7</v>
      </c>
      <c r="BW42">
        <v>4</v>
      </c>
      <c r="BX42">
        <v>6</v>
      </c>
      <c r="BY42">
        <v>11</v>
      </c>
      <c r="BZ42">
        <v>7</v>
      </c>
      <c r="CA42">
        <v>5</v>
      </c>
      <c r="CB42">
        <v>3</v>
      </c>
      <c r="CC42">
        <v>13</v>
      </c>
      <c r="CD42">
        <v>5</v>
      </c>
      <c r="CE42">
        <v>5</v>
      </c>
      <c r="CF42">
        <v>11</v>
      </c>
      <c r="CG42">
        <v>13</v>
      </c>
      <c r="CH42">
        <v>6</v>
      </c>
      <c r="CI42">
        <v>3</v>
      </c>
      <c r="CJ42">
        <v>11</v>
      </c>
      <c r="CL42">
        <v>8</v>
      </c>
      <c r="CM42">
        <v>3</v>
      </c>
      <c r="CN42">
        <v>0</v>
      </c>
      <c r="CO42">
        <v>1</v>
      </c>
      <c r="CP42">
        <v>10</v>
      </c>
      <c r="CQ42">
        <v>4</v>
      </c>
      <c r="CR42">
        <v>2</v>
      </c>
      <c r="CS42">
        <v>0</v>
      </c>
      <c r="CT42">
        <v>9</v>
      </c>
      <c r="CU42">
        <v>0</v>
      </c>
      <c r="CV42">
        <v>2</v>
      </c>
      <c r="CW42">
        <v>7</v>
      </c>
      <c r="CX42">
        <v>8</v>
      </c>
      <c r="CY42">
        <v>1</v>
      </c>
      <c r="CZ42">
        <v>0</v>
      </c>
      <c r="DA42">
        <v>7</v>
      </c>
      <c r="DC42">
        <f>((7/13)*100)</f>
        <v>53.846153846153847</v>
      </c>
      <c r="DD42">
        <f>((4/13)*100)</f>
        <v>30.76923076923077</v>
      </c>
      <c r="DE42">
        <f>((6/13)*100)</f>
        <v>46.153846153846153</v>
      </c>
      <c r="DF42">
        <f>((7/11)*100)</f>
        <v>63.636363636363633</v>
      </c>
      <c r="DG42">
        <f>((5/11)*100)</f>
        <v>45.454545454545453</v>
      </c>
      <c r="DH42">
        <f>((3/11)*100)</f>
        <v>27.27272727272727</v>
      </c>
      <c r="DI42">
        <f>((5/13)*100)</f>
        <v>38.461538461538467</v>
      </c>
      <c r="DJ42">
        <f>((5/13)*100)</f>
        <v>38.461538461538467</v>
      </c>
      <c r="DK42">
        <f>((11/13)*100)</f>
        <v>84.615384615384613</v>
      </c>
      <c r="DL42">
        <f>((6/13)*100)</f>
        <v>46.153846153846153</v>
      </c>
      <c r="DM42">
        <f>((3/13)*100)</f>
        <v>23.076923076923077</v>
      </c>
      <c r="DN42">
        <f>((11/13)*100)</f>
        <v>84.615384615384613</v>
      </c>
      <c r="DP42">
        <f>((3/8)*100)</f>
        <v>37.5</v>
      </c>
      <c r="DQ42">
        <f>((0/8)*100)</f>
        <v>0</v>
      </c>
      <c r="DR42">
        <f>((1/8)*100)</f>
        <v>12.5</v>
      </c>
      <c r="DS42">
        <f>((4/10)*100)</f>
        <v>40</v>
      </c>
      <c r="DT42">
        <f>((2/10)*100)</f>
        <v>20</v>
      </c>
      <c r="DU42">
        <f>((0/10)*100)</f>
        <v>0</v>
      </c>
      <c r="DV42">
        <f>((0/9)*100)</f>
        <v>0</v>
      </c>
      <c r="DW42">
        <f>((2/9)*100)</f>
        <v>22.222222222222221</v>
      </c>
      <c r="DX42">
        <f>((7/9)*100)</f>
        <v>77.777777777777786</v>
      </c>
      <c r="DY42">
        <f>((1/8)*100)</f>
        <v>12.5</v>
      </c>
      <c r="DZ42">
        <f>((0/8)*100)</f>
        <v>0</v>
      </c>
      <c r="EA42">
        <f>((7/8)*100)</f>
        <v>87.5</v>
      </c>
    </row>
    <row r="43" spans="1:131" x14ac:dyDescent="0.25">
      <c r="A43">
        <v>219.123572</v>
      </c>
      <c r="B43">
        <v>9.5877049999999997</v>
      </c>
      <c r="C43">
        <v>236.745103</v>
      </c>
      <c r="D43">
        <v>7.4296430000000004</v>
      </c>
      <c r="E43">
        <v>220.07540800000001</v>
      </c>
      <c r="F43">
        <v>10.631735000000001</v>
      </c>
      <c r="G43">
        <v>218.92596900000001</v>
      </c>
      <c r="H43">
        <v>6.3536729999999997</v>
      </c>
      <c r="K43">
        <f>(14/200)</f>
        <v>7.0000000000000007E-2</v>
      </c>
      <c r="L43">
        <f>(11/200)</f>
        <v>5.5E-2</v>
      </c>
      <c r="M43">
        <f>(15/200)</f>
        <v>7.4999999999999997E-2</v>
      </c>
      <c r="N43">
        <f>(13/200)</f>
        <v>6.5000000000000002E-2</v>
      </c>
      <c r="P43">
        <f>(8/200)</f>
        <v>0.04</v>
      </c>
      <c r="Q43">
        <f>(10/200)</f>
        <v>0.05</v>
      </c>
      <c r="R43">
        <f>(8/200)</f>
        <v>0.04</v>
      </c>
      <c r="S43">
        <f>(9/200)</f>
        <v>4.4999999999999998E-2</v>
      </c>
      <c r="U43">
        <f>0.07+0.04</f>
        <v>0.11000000000000001</v>
      </c>
      <c r="V43">
        <f>0.055+0.05</f>
        <v>0.10500000000000001</v>
      </c>
      <c r="W43">
        <f>0.075+0.04</f>
        <v>0.11499999999999999</v>
      </c>
      <c r="X43">
        <f>0.065+0.045</f>
        <v>0.11</v>
      </c>
      <c r="Z43">
        <f>SQRT((ABS($A$44-$A$43)^2+(ABS($B$44-$B$43)^2)))</f>
        <v>24.91083197375907</v>
      </c>
      <c r="AA43">
        <f>SQRT((ABS($C$44-$C$43)^2+(ABS($D$44-$D$43)^2)))</f>
        <v>24.386849194697128</v>
      </c>
      <c r="AB43">
        <f>SQRT((ABS($E$44-$E$43)^2+(ABS($F$44-$F$43)^2)))</f>
        <v>25.850410655684851</v>
      </c>
      <c r="AC43">
        <f>SQRT((ABS($G$44-$G$43)^2+(ABS($H$44-$H$43)^2)))</f>
        <v>23.331832233159084</v>
      </c>
      <c r="AJ43">
        <f>1/0.11</f>
        <v>9.0909090909090917</v>
      </c>
      <c r="AK43">
        <f>1/0.105</f>
        <v>9.5238095238095237</v>
      </c>
      <c r="AL43">
        <f>1/0.115</f>
        <v>8.695652173913043</v>
      </c>
      <c r="AM43">
        <f>1/0.11</f>
        <v>9.0909090909090917</v>
      </c>
      <c r="AO43">
        <f t="shared" si="12"/>
        <v>226.46210885235516</v>
      </c>
      <c r="AP43">
        <f t="shared" si="13"/>
        <v>232.25570661616311</v>
      </c>
      <c r="AQ43">
        <f t="shared" si="14"/>
        <v>224.78617961465091</v>
      </c>
      <c r="AR43">
        <f t="shared" si="15"/>
        <v>212.10756575599166</v>
      </c>
      <c r="AV43">
        <f>((0.07/0.11)*100)</f>
        <v>63.636363636363647</v>
      </c>
      <c r="AW43">
        <f>((0.055/0.105)*100)</f>
        <v>52.380952380952387</v>
      </c>
      <c r="AX43">
        <f>((0.075/0.115)*100)</f>
        <v>65.217391304347814</v>
      </c>
      <c r="AY43">
        <f>((0.065/0.11)*100)</f>
        <v>59.090909090909093</v>
      </c>
      <c r="BA43">
        <f>((0.04/0.11)*100)</f>
        <v>36.363636363636367</v>
      </c>
      <c r="BB43">
        <f>((0.05/0.105)*100)</f>
        <v>47.61904761904762</v>
      </c>
      <c r="BC43">
        <f>((0.04/0.115)*100)</f>
        <v>34.782608695652172</v>
      </c>
      <c r="BD43">
        <f>((0.045/0.11)*100)</f>
        <v>40.909090909090907</v>
      </c>
      <c r="BF43">
        <f>ABS($B$43-$D$43)</f>
        <v>2.1580619999999993</v>
      </c>
      <c r="BG43">
        <f>ABS($F$43-$H$43)</f>
        <v>4.2780620000000011</v>
      </c>
      <c r="BL43">
        <f>SQRT((ABS($A$43-$E$43)^2+(ABS($B$43-$F$43)^2)))</f>
        <v>1.4127952476548149</v>
      </c>
      <c r="BM43">
        <f>SQRT((ABS($C$43-$G$44)^2+(ABS($D$43-$H$44)^2)))</f>
        <v>5.704036561147368</v>
      </c>
      <c r="BO43">
        <f>SQRT((ABS($A$43-$G$43)^2+(ABS($B$43-$H$43)^2)))</f>
        <v>3.2400632590480383</v>
      </c>
      <c r="BP43">
        <f>SQRT((ABS($C$43-$E$44)^2+(ABS($D$43-$F$44)^2)))</f>
        <v>9.587688654169197</v>
      </c>
      <c r="BR43">
        <f>DEGREES(ACOS((8.99548178425107^2+20.626495027857^2-12.9517135205093^2)/(2*8.99548178425107*20.626495027857)))</f>
        <v>24.145335770306161</v>
      </c>
      <c r="BS43">
        <f>DEGREES(ACOS((14.3334379471566^2+20.9853996738926^2-7.82046173504103^2)/(2*14.3334379471566*20.9853996738926)))</f>
        <v>13.617471067522317</v>
      </c>
      <c r="BU43">
        <v>14</v>
      </c>
      <c r="BV43">
        <v>7</v>
      </c>
      <c r="BW43">
        <v>6</v>
      </c>
      <c r="BX43">
        <v>6</v>
      </c>
      <c r="BY43">
        <v>11</v>
      </c>
      <c r="BZ43">
        <v>5</v>
      </c>
      <c r="CA43">
        <v>7</v>
      </c>
      <c r="CB43">
        <v>4</v>
      </c>
      <c r="CC43">
        <v>15</v>
      </c>
      <c r="CD43">
        <v>6</v>
      </c>
      <c r="CE43">
        <v>7</v>
      </c>
      <c r="CF43">
        <v>12</v>
      </c>
      <c r="CG43">
        <v>13</v>
      </c>
      <c r="CH43">
        <v>6</v>
      </c>
      <c r="CI43">
        <v>4</v>
      </c>
      <c r="CJ43">
        <v>12</v>
      </c>
      <c r="CL43">
        <v>8</v>
      </c>
      <c r="CM43">
        <v>4</v>
      </c>
      <c r="CN43">
        <v>0</v>
      </c>
      <c r="CO43">
        <v>1</v>
      </c>
      <c r="CP43">
        <v>10</v>
      </c>
      <c r="CQ43">
        <v>3</v>
      </c>
      <c r="CR43">
        <v>2</v>
      </c>
      <c r="CS43">
        <v>1</v>
      </c>
      <c r="CT43">
        <v>8</v>
      </c>
      <c r="CU43">
        <v>0</v>
      </c>
      <c r="CV43">
        <v>2</v>
      </c>
      <c r="CW43">
        <v>7</v>
      </c>
      <c r="CX43">
        <v>9</v>
      </c>
      <c r="CY43">
        <v>1</v>
      </c>
      <c r="CZ43">
        <v>1</v>
      </c>
      <c r="DA43">
        <v>7</v>
      </c>
      <c r="DC43">
        <f>((7/14)*100)</f>
        <v>50</v>
      </c>
      <c r="DD43">
        <f>((6/14)*100)</f>
        <v>42.857142857142854</v>
      </c>
      <c r="DE43">
        <f>((6/14)*100)</f>
        <v>42.857142857142854</v>
      </c>
      <c r="DF43">
        <f>((5/11)*100)</f>
        <v>45.454545454545453</v>
      </c>
      <c r="DG43">
        <f>((7/11)*100)</f>
        <v>63.636363636363633</v>
      </c>
      <c r="DH43">
        <f>((4/11)*100)</f>
        <v>36.363636363636367</v>
      </c>
      <c r="DI43">
        <f>((6/15)*100)</f>
        <v>40</v>
      </c>
      <c r="DJ43">
        <f>((7/15)*100)</f>
        <v>46.666666666666664</v>
      </c>
      <c r="DK43">
        <f>((12/15)*100)</f>
        <v>80</v>
      </c>
      <c r="DL43">
        <f>((6/13)*100)</f>
        <v>46.153846153846153</v>
      </c>
      <c r="DM43">
        <f>((4/13)*100)</f>
        <v>30.76923076923077</v>
      </c>
      <c r="DN43">
        <f>((12/13)*100)</f>
        <v>92.307692307692307</v>
      </c>
      <c r="DP43">
        <f>((4/8)*100)</f>
        <v>50</v>
      </c>
      <c r="DQ43">
        <f>((0/8)*100)</f>
        <v>0</v>
      </c>
      <c r="DR43">
        <f>((1/8)*100)</f>
        <v>12.5</v>
      </c>
      <c r="DS43">
        <f>((3/10)*100)</f>
        <v>30</v>
      </c>
      <c r="DT43">
        <f>((2/10)*100)</f>
        <v>20</v>
      </c>
      <c r="DU43">
        <f>((1/10)*100)</f>
        <v>10</v>
      </c>
      <c r="DV43">
        <f>((0/8)*100)</f>
        <v>0</v>
      </c>
      <c r="DW43">
        <f>((2/8)*100)</f>
        <v>25</v>
      </c>
      <c r="DX43">
        <f>((7/8)*100)</f>
        <v>87.5</v>
      </c>
      <c r="DY43">
        <f>((1/9)*100)</f>
        <v>11.111111111111111</v>
      </c>
      <c r="DZ43">
        <f>((1/9)*100)</f>
        <v>11.111111111111111</v>
      </c>
      <c r="EA43">
        <f>((7/9)*100)</f>
        <v>77.777777777777786</v>
      </c>
    </row>
    <row r="44" spans="1:131" x14ac:dyDescent="0.25">
      <c r="A44">
        <v>244.025103</v>
      </c>
      <c r="B44">
        <v>8.9070409999999995</v>
      </c>
      <c r="C44">
        <v>261.121173</v>
      </c>
      <c r="D44">
        <v>6.7046429999999999</v>
      </c>
      <c r="E44">
        <v>245.92229699999999</v>
      </c>
      <c r="F44">
        <v>10.20505</v>
      </c>
      <c r="G44">
        <v>242.25433799999999</v>
      </c>
      <c r="H44">
        <v>5.9516840000000002</v>
      </c>
      <c r="K44">
        <f>(13/200)</f>
        <v>6.5000000000000002E-2</v>
      </c>
      <c r="P44">
        <f>(9/200)</f>
        <v>4.4999999999999998E-2</v>
      </c>
      <c r="Q44">
        <f>(13/200)</f>
        <v>6.5000000000000002E-2</v>
      </c>
      <c r="R44">
        <f>(12/200)</f>
        <v>0.06</v>
      </c>
      <c r="S44">
        <f>(10/200)</f>
        <v>0.05</v>
      </c>
      <c r="U44">
        <f>0.065+0.045</f>
        <v>0.11</v>
      </c>
      <c r="Z44">
        <f>SQRT((ABS($A$45-$A$44)^2+(ABS($B$45-$B$44)^2)))</f>
        <v>23.285527083330287</v>
      </c>
      <c r="AJ44">
        <f>1/0.11</f>
        <v>9.0909090909090917</v>
      </c>
      <c r="AO44">
        <f t="shared" si="12"/>
        <v>211.68660984845715</v>
      </c>
      <c r="AV44">
        <f>((0.065/0.11)*100)</f>
        <v>59.090909090909093</v>
      </c>
      <c r="BA44">
        <f>((0.045/0.11)*100)</f>
        <v>40.909090909090907</v>
      </c>
      <c r="BF44">
        <f>ABS($B$44-$D$44)</f>
        <v>2.2023979999999996</v>
      </c>
      <c r="BG44">
        <f>ABS($F$44-$H$44)</f>
        <v>4.2533659999999998</v>
      </c>
      <c r="BI44">
        <v>3.5015610000000006</v>
      </c>
      <c r="BJ44">
        <v>3.3611334999999998</v>
      </c>
      <c r="BL44">
        <f>SQRT((ABS($A$44-$E$44)^2+(ABS($B$44-$F$44)^2)))</f>
        <v>2.2987327895423042</v>
      </c>
      <c r="BO44">
        <f>SQRT((ABS($A$44-$G$44)^2+(ABS($B$44-$H$44)^2)))</f>
        <v>3.4452494369310962</v>
      </c>
      <c r="BR44">
        <f>DEGREES(ACOS((5.97970311110995^2+18.8705426516735^2-14.3334379471566^2)/(2*5.97970311110995*18.8705426516735)))</f>
        <v>34.312377466307453</v>
      </c>
      <c r="BS44">
        <f>DEGREES(ACOS((18.5386260857741^2+23.4251574270468^2-6.09860550861456^2)/(2*18.5386260857741*23.4251574270468)))</f>
        <v>10.045378715792792</v>
      </c>
      <c r="BU44">
        <v>13</v>
      </c>
      <c r="BV44">
        <v>5</v>
      </c>
      <c r="BW44">
        <v>1</v>
      </c>
      <c r="BX44">
        <v>5</v>
      </c>
      <c r="CL44">
        <v>9</v>
      </c>
      <c r="CM44">
        <v>3</v>
      </c>
      <c r="CN44">
        <v>0</v>
      </c>
      <c r="CO44">
        <v>2</v>
      </c>
      <c r="CP44">
        <v>13</v>
      </c>
      <c r="CQ44">
        <v>5</v>
      </c>
      <c r="CR44">
        <v>8</v>
      </c>
      <c r="CS44">
        <v>3</v>
      </c>
      <c r="CT44">
        <v>12</v>
      </c>
      <c r="CU44">
        <v>0</v>
      </c>
      <c r="CV44">
        <v>8</v>
      </c>
      <c r="CW44">
        <v>7</v>
      </c>
      <c r="CX44">
        <v>10</v>
      </c>
      <c r="CY44">
        <v>2</v>
      </c>
      <c r="CZ44">
        <v>3</v>
      </c>
      <c r="DA44">
        <v>7</v>
      </c>
      <c r="DC44">
        <f>((5/13)*100)</f>
        <v>38.461538461538467</v>
      </c>
      <c r="DD44">
        <f>((1/13)*100)</f>
        <v>7.6923076923076925</v>
      </c>
      <c r="DE44">
        <f>((5/13)*100)</f>
        <v>38.461538461538467</v>
      </c>
      <c r="DP44">
        <f>((3/9)*100)</f>
        <v>33.333333333333329</v>
      </c>
      <c r="DQ44">
        <f>((0/9)*100)</f>
        <v>0</v>
      </c>
      <c r="DR44">
        <f>((2/9)*100)</f>
        <v>22.222222222222221</v>
      </c>
      <c r="DS44">
        <f>((5/13)*100)</f>
        <v>38.461538461538467</v>
      </c>
      <c r="DT44">
        <f>((8/13)*100)</f>
        <v>61.53846153846154</v>
      </c>
      <c r="DU44">
        <f>((3/13)*100)</f>
        <v>23.076923076923077</v>
      </c>
      <c r="DV44">
        <f>((0/12)*100)</f>
        <v>0</v>
      </c>
      <c r="DW44">
        <f>((8/12)*100)</f>
        <v>66.666666666666657</v>
      </c>
      <c r="DX44">
        <f>((7/12)*100)</f>
        <v>58.333333333333336</v>
      </c>
      <c r="DY44">
        <f>((2/10)*100)</f>
        <v>20</v>
      </c>
      <c r="DZ44">
        <f>((3/10)*100)</f>
        <v>30</v>
      </c>
      <c r="EA44">
        <f>((7/10)*100)</f>
        <v>70</v>
      </c>
    </row>
    <row r="45" spans="1:131" x14ac:dyDescent="0.25">
      <c r="A45">
        <v>267.30275599999999</v>
      </c>
      <c r="B45">
        <v>8.3015310000000007</v>
      </c>
      <c r="BR45">
        <f>DEGREES(ACOS((7.82046173504103^2+25.5994142128973^2-18.5386260857741^2)/(2*7.82046173504103*25.5994142128973)))</f>
        <v>21.393865292259257</v>
      </c>
      <c r="BS45">
        <f>DEGREES(ACOS((28.1206901211906^2+30.348268368251^2-4.24575934387478^2)/(2*28.1206901211906*30.348268368251)))</f>
        <v>7.0935606428995852</v>
      </c>
    </row>
    <row r="46" spans="1:131" x14ac:dyDescent="0.25">
      <c r="A46" t="s">
        <v>22</v>
      </c>
      <c r="B46" t="s">
        <v>22</v>
      </c>
      <c r="C46" t="s">
        <v>22</v>
      </c>
      <c r="D46" t="s">
        <v>22</v>
      </c>
      <c r="E46" t="s">
        <v>22</v>
      </c>
      <c r="F46" t="s">
        <v>22</v>
      </c>
      <c r="G46" t="s">
        <v>22</v>
      </c>
      <c r="H46" t="s">
        <v>22</v>
      </c>
      <c r="BR46">
        <f>DEGREES(ACOS((6.09860550861456^2+32.7815841279586^2-28.1206901211906^2)/(2*6.09860550861456*32.7815841279586)))</f>
        <v>36.587893746582552</v>
      </c>
      <c r="BS46">
        <f>DEGREES(ACOS((21.0592708009172^2+23.0120399677478^2-4.77031813564306^2)/(2*21.0592708009172*23.0120399677478)))</f>
        <v>11.346277109232886</v>
      </c>
    </row>
    <row r="47" spans="1:131" x14ac:dyDescent="0.25">
      <c r="A47">
        <v>52.753124000000007</v>
      </c>
      <c r="B47">
        <v>6.217187</v>
      </c>
      <c r="C47">
        <v>41.954479000000006</v>
      </c>
      <c r="D47">
        <v>5.7034900000000004</v>
      </c>
      <c r="E47">
        <v>33.747395000000004</v>
      </c>
      <c r="F47">
        <v>9.152552</v>
      </c>
      <c r="G47">
        <v>42.111355000000003</v>
      </c>
      <c r="H47">
        <v>4.7860940000000003</v>
      </c>
      <c r="K47">
        <f>(16/200)</f>
        <v>0.08</v>
      </c>
      <c r="L47">
        <f>(15/200)</f>
        <v>7.4999999999999997E-2</v>
      </c>
      <c r="M47">
        <f>(15/200)</f>
        <v>7.4999999999999997E-2</v>
      </c>
      <c r="N47">
        <f>(15/200)</f>
        <v>7.4999999999999997E-2</v>
      </c>
      <c r="P47">
        <f>(15/200)</f>
        <v>7.4999999999999997E-2</v>
      </c>
      <c r="Q47">
        <f>(15/200)</f>
        <v>7.4999999999999997E-2</v>
      </c>
      <c r="R47">
        <f>(14/200)</f>
        <v>7.0000000000000007E-2</v>
      </c>
      <c r="S47">
        <f>(14/200)</f>
        <v>7.0000000000000007E-2</v>
      </c>
      <c r="U47">
        <f>0.08+0.075</f>
        <v>0.155</v>
      </c>
      <c r="V47">
        <f>0.075+0.075</f>
        <v>0.15</v>
      </c>
      <c r="W47">
        <f>0.075+0.07</f>
        <v>0.14500000000000002</v>
      </c>
      <c r="X47">
        <f>0.075+0.07</f>
        <v>0.14500000000000002</v>
      </c>
      <c r="Z47">
        <f>SQRT((ABS($A$48-$A$47)^2+(ABS($B$48-$B$47)^2)))</f>
        <v>20.864082247990318</v>
      </c>
      <c r="AA47">
        <f>SQRT((ABS($C$48-$C$47)^2+(ABS($D$48-$D$47)^2)))</f>
        <v>20.871178462789512</v>
      </c>
      <c r="AB47">
        <f>SQRT((ABS($E$48-$E$47)^2+(ABS($F$48-$F$47)^2)))</f>
        <v>21.054762962394044</v>
      </c>
      <c r="AC47">
        <f>SQRT((ABS($G$48-$G$47)^2+(ABS($H$48-$H$47)^2)))</f>
        <v>20.849465803643628</v>
      </c>
      <c r="AJ47">
        <f>1/0.155</f>
        <v>6.4516129032258069</v>
      </c>
      <c r="AK47">
        <f>1/0.15</f>
        <v>6.666666666666667</v>
      </c>
      <c r="AL47">
        <f>1/0.145</f>
        <v>6.8965517241379315</v>
      </c>
      <c r="AM47">
        <f>1/0.145</f>
        <v>6.8965517241379315</v>
      </c>
      <c r="AO47">
        <f t="shared" ref="AO47:AO54" si="16">$Z47/$U47</f>
        <v>134.60698224509883</v>
      </c>
      <c r="AP47">
        <f t="shared" ref="AP47:AP55" si="17">$AA47/$V47</f>
        <v>139.14118975193009</v>
      </c>
      <c r="AQ47">
        <f t="shared" ref="AQ47:AQ55" si="18">$AB47/$W47</f>
        <v>145.20526180961409</v>
      </c>
      <c r="AR47">
        <f t="shared" ref="AR47:AR55" si="19">$AC47/$X47</f>
        <v>143.78941933547327</v>
      </c>
      <c r="AV47">
        <f>((0.08/0.155)*100)</f>
        <v>51.612903225806448</v>
      </c>
      <c r="AW47">
        <f>((0.075/0.15)*100)</f>
        <v>50</v>
      </c>
      <c r="AX47">
        <f>((0.075/0.145)*100)</f>
        <v>51.724137931034484</v>
      </c>
      <c r="AY47">
        <f>((0.075/0.145)*100)</f>
        <v>51.724137931034484</v>
      </c>
      <c r="BA47">
        <f>((0.075/0.155)*100)</f>
        <v>48.387096774193544</v>
      </c>
      <c r="BB47">
        <f>((0.075/0.15)*100)</f>
        <v>50</v>
      </c>
      <c r="BC47">
        <f>((0.07/0.145)*100)</f>
        <v>48.275862068965523</v>
      </c>
      <c r="BD47">
        <f>((0.07/0.145)*100)</f>
        <v>48.275862068965523</v>
      </c>
      <c r="BF47">
        <f>ABS($B$47-$D$47)</f>
        <v>0.51369699999999963</v>
      </c>
      <c r="BG47">
        <f>ABS($F$47-$H$47)</f>
        <v>4.3664579999999997</v>
      </c>
      <c r="BL47">
        <f>SQRT((ABS($A$47-$E$48)^2+(ABS($B$47-$F$48)^2)))</f>
        <v>2.2353441039092803</v>
      </c>
      <c r="BM47">
        <f>SQRT((ABS($C$47-$G$47)^2+(ABS($D$47-$H$47)^2)))</f>
        <v>0.93071236168431715</v>
      </c>
      <c r="BO47">
        <f>SQRT((ABS($A$47-$G$47)^2+(ABS($B$47-$H$47)^2)))</f>
        <v>10.737563719206051</v>
      </c>
      <c r="BP47">
        <f>SQRT((ABS($C$47-$E$47)^2+(ABS($D$47-$F$47)^2)))</f>
        <v>8.902373642063111</v>
      </c>
      <c r="BR47">
        <f>DEGREES(ACOS((4.24575934387478^2+23.2806993230125^2-21.0592708009172^2)/(2*4.24575934387478*23.2806993230125)))</f>
        <v>53.883065039917433</v>
      </c>
      <c r="BS47">
        <f>DEGREES(ACOS((24.6711556077071^2+27.799622116787^2-5.40430916704847^2)/(2*24.6711556077071*27.799622116787)))</f>
        <v>9.6524690601403211</v>
      </c>
      <c r="BU47">
        <v>16</v>
      </c>
      <c r="BV47">
        <v>1</v>
      </c>
      <c r="BW47">
        <v>3</v>
      </c>
      <c r="BX47">
        <v>15</v>
      </c>
      <c r="BY47">
        <v>15</v>
      </c>
      <c r="BZ47">
        <v>0</v>
      </c>
      <c r="CA47">
        <v>12</v>
      </c>
      <c r="CB47">
        <v>1</v>
      </c>
      <c r="CC47">
        <v>15</v>
      </c>
      <c r="CD47">
        <v>3</v>
      </c>
      <c r="CE47">
        <v>12</v>
      </c>
      <c r="CF47">
        <v>3</v>
      </c>
      <c r="CG47">
        <v>15</v>
      </c>
      <c r="CH47">
        <v>15</v>
      </c>
      <c r="CI47">
        <v>0</v>
      </c>
      <c r="CJ47">
        <v>3</v>
      </c>
      <c r="CL47">
        <v>15</v>
      </c>
      <c r="CM47">
        <v>0</v>
      </c>
      <c r="CN47">
        <v>3</v>
      </c>
      <c r="CO47">
        <v>14</v>
      </c>
      <c r="CP47">
        <v>15</v>
      </c>
      <c r="CQ47">
        <v>0</v>
      </c>
      <c r="CR47">
        <v>11</v>
      </c>
      <c r="CS47">
        <v>0</v>
      </c>
      <c r="CT47">
        <v>14</v>
      </c>
      <c r="CU47">
        <v>3</v>
      </c>
      <c r="CV47">
        <v>11</v>
      </c>
      <c r="CW47">
        <v>2</v>
      </c>
      <c r="CX47">
        <v>14</v>
      </c>
      <c r="CY47">
        <v>14</v>
      </c>
      <c r="CZ47">
        <v>0</v>
      </c>
      <c r="DA47">
        <v>2</v>
      </c>
      <c r="DC47">
        <f>((1/16)*100)</f>
        <v>6.25</v>
      </c>
      <c r="DD47">
        <f>((3/16)*100)</f>
        <v>18.75</v>
      </c>
      <c r="DE47">
        <f>((15/16)*100)</f>
        <v>93.75</v>
      </c>
      <c r="DF47">
        <f>((0/15)*100)</f>
        <v>0</v>
      </c>
      <c r="DG47">
        <f>((12/15)*100)</f>
        <v>80</v>
      </c>
      <c r="DH47">
        <f>((1/15)*100)</f>
        <v>6.666666666666667</v>
      </c>
      <c r="DI47">
        <f>((3/15)*100)</f>
        <v>20</v>
      </c>
      <c r="DJ47">
        <f>((12/15)*100)</f>
        <v>80</v>
      </c>
      <c r="DK47">
        <f>((3/15)*100)</f>
        <v>20</v>
      </c>
      <c r="DL47">
        <f>((15/15)*100)</f>
        <v>100</v>
      </c>
      <c r="DM47">
        <f>((0/15)*100)</f>
        <v>0</v>
      </c>
      <c r="DN47">
        <f>((3/15)*100)</f>
        <v>20</v>
      </c>
      <c r="DP47">
        <f>((0/15)*100)</f>
        <v>0</v>
      </c>
      <c r="DQ47">
        <f>((3/15)*100)</f>
        <v>20</v>
      </c>
      <c r="DR47">
        <f>((14/15)*100)</f>
        <v>93.333333333333329</v>
      </c>
      <c r="DS47">
        <f>((0/15)*100)</f>
        <v>0</v>
      </c>
      <c r="DT47">
        <f>((11/15)*100)</f>
        <v>73.333333333333329</v>
      </c>
      <c r="DU47">
        <f>((0/15)*100)</f>
        <v>0</v>
      </c>
      <c r="DV47">
        <f>((3/14)*100)</f>
        <v>21.428571428571427</v>
      </c>
      <c r="DW47">
        <f>((11/14)*100)</f>
        <v>78.571428571428569</v>
      </c>
      <c r="DX47">
        <f>((2/14)*100)</f>
        <v>14.285714285714285</v>
      </c>
      <c r="DY47">
        <f>((14/14)*100)</f>
        <v>100</v>
      </c>
      <c r="DZ47">
        <f>((0/14)*100)</f>
        <v>0</v>
      </c>
      <c r="EA47">
        <f>((2/14)*100)</f>
        <v>14.285714285714285</v>
      </c>
    </row>
    <row r="48" spans="1:131" x14ac:dyDescent="0.25">
      <c r="A48">
        <v>73.617193</v>
      </c>
      <c r="B48">
        <v>6.2406990000000002</v>
      </c>
      <c r="C48">
        <v>62.797604</v>
      </c>
      <c r="D48">
        <v>4.6217180000000004</v>
      </c>
      <c r="E48">
        <v>54.718853000000003</v>
      </c>
      <c r="F48">
        <v>7.2814579999999998</v>
      </c>
      <c r="G48">
        <v>62.927136000000004</v>
      </c>
      <c r="H48">
        <v>3.6014059999999999</v>
      </c>
      <c r="K48">
        <f>(14/200)</f>
        <v>7.0000000000000007E-2</v>
      </c>
      <c r="L48">
        <f>(14/200)</f>
        <v>7.0000000000000007E-2</v>
      </c>
      <c r="M48">
        <f>(17/200)</f>
        <v>8.5000000000000006E-2</v>
      </c>
      <c r="N48">
        <f>(13/200)</f>
        <v>6.5000000000000002E-2</v>
      </c>
      <c r="P48">
        <f>(14/200)</f>
        <v>7.0000000000000007E-2</v>
      </c>
      <c r="Q48">
        <f>(15/200)</f>
        <v>7.4999999999999997E-2</v>
      </c>
      <c r="R48">
        <f>(13/200)</f>
        <v>6.5000000000000002E-2</v>
      </c>
      <c r="S48">
        <f>(13/200)</f>
        <v>6.5000000000000002E-2</v>
      </c>
      <c r="U48">
        <f>0.07+0.07</f>
        <v>0.14000000000000001</v>
      </c>
      <c r="V48">
        <f>0.07+0.075</f>
        <v>0.14500000000000002</v>
      </c>
      <c r="W48">
        <f>0.085+0.065</f>
        <v>0.15000000000000002</v>
      </c>
      <c r="X48">
        <f>0.065+0.065</f>
        <v>0.13</v>
      </c>
      <c r="Z48">
        <f>SQRT((ABS($A$49-$A$48)^2+(ABS($B$49-$B$48)^2)))</f>
        <v>18.567118945644214</v>
      </c>
      <c r="AA48">
        <f>SQRT((ABS($C$49-$C$48)^2+(ABS($D$49-$D$48)^2)))</f>
        <v>17.913599492931439</v>
      </c>
      <c r="AB48">
        <f>SQRT((ABS($E$49-$E$48)^2+(ABS($F$49-$F$48)^2)))</f>
        <v>20.626495027856986</v>
      </c>
      <c r="AC48">
        <f>SQRT((ABS($G$49-$G$48)^2+(ABS($H$49-$H$48)^2)))</f>
        <v>17.577449992285285</v>
      </c>
      <c r="AJ48">
        <f>1/0.14</f>
        <v>7.1428571428571423</v>
      </c>
      <c r="AK48">
        <f>1/0.145</f>
        <v>6.8965517241379315</v>
      </c>
      <c r="AL48">
        <f>1/0.15</f>
        <v>6.666666666666667</v>
      </c>
      <c r="AM48">
        <f>1/0.13</f>
        <v>7.6923076923076916</v>
      </c>
      <c r="AO48">
        <f t="shared" si="16"/>
        <v>132.62227818317294</v>
      </c>
      <c r="AP48">
        <f t="shared" si="17"/>
        <v>123.54206546849267</v>
      </c>
      <c r="AQ48">
        <f t="shared" si="18"/>
        <v>137.50996685237988</v>
      </c>
      <c r="AR48">
        <f t="shared" si="19"/>
        <v>135.21115378680989</v>
      </c>
      <c r="AV48">
        <f>((0.07/0.14)*100)</f>
        <v>50</v>
      </c>
      <c r="AW48">
        <f>((0.07/0.145)*100)</f>
        <v>48.275862068965523</v>
      </c>
      <c r="AX48">
        <f>((0.085/0.15)*100)</f>
        <v>56.666666666666679</v>
      </c>
      <c r="AY48">
        <f>((0.065/0.13)*100)</f>
        <v>50</v>
      </c>
      <c r="BA48">
        <f>((0.07/0.14)*100)</f>
        <v>50</v>
      </c>
      <c r="BB48">
        <f>((0.075/0.145)*100)</f>
        <v>51.724137931034484</v>
      </c>
      <c r="BC48">
        <f>((0.065/0.15)*100)</f>
        <v>43.333333333333336</v>
      </c>
      <c r="BD48">
        <f>((0.065/0.13)*100)</f>
        <v>50</v>
      </c>
      <c r="BF48">
        <f>ABS($B$48-$D$48)</f>
        <v>1.6189809999999998</v>
      </c>
      <c r="BG48">
        <f>ABS($F$48-$H$48)</f>
        <v>3.6800519999999999</v>
      </c>
      <c r="BL48">
        <f>SQRT((ABS($A$48-$E$49)^2+(ABS($B$48-$F$49)^2)))</f>
        <v>2.0167966585637735</v>
      </c>
      <c r="BM48">
        <f>SQRT((ABS($C$48-$G$48)^2+(ABS($D$48-$H$48)^2)))</f>
        <v>1.0285013934691591</v>
      </c>
      <c r="BO48">
        <f>SQRT((ABS($A$48-$G$49)^2+(ABS($B$48-$H$49)^2)))</f>
        <v>7.1616735946690575</v>
      </c>
      <c r="BP48">
        <f>SQRT((ABS($C$48-$E$48)^2+(ABS($D$48-$F$48)^2)))</f>
        <v>8.5053180180167836</v>
      </c>
      <c r="BR48">
        <f>DEGREES(ACOS((4.77031813564306^2+26.8492938134686^2-24.6711556077071^2)/(2*4.77031813564306*26.8492938134686)))</f>
        <v>58.202646942629357</v>
      </c>
      <c r="BS48">
        <f>DEGREES(ACOS((21.9573969510505^2+24.4789324030174^2-4.68086270811737^2)/(2*21.9573969510505*24.4789324030174)))</f>
        <v>9.7579537389124695</v>
      </c>
      <c r="BU48">
        <v>14</v>
      </c>
      <c r="BV48">
        <v>3</v>
      </c>
      <c r="BW48">
        <v>3</v>
      </c>
      <c r="BX48">
        <v>11</v>
      </c>
      <c r="BY48">
        <v>14</v>
      </c>
      <c r="BZ48">
        <v>1</v>
      </c>
      <c r="CA48">
        <v>13</v>
      </c>
      <c r="CB48">
        <v>1</v>
      </c>
      <c r="CC48">
        <v>17</v>
      </c>
      <c r="CD48">
        <v>3</v>
      </c>
      <c r="CE48">
        <v>13</v>
      </c>
      <c r="CF48">
        <v>5</v>
      </c>
      <c r="CG48">
        <v>13</v>
      </c>
      <c r="CH48">
        <v>11</v>
      </c>
      <c r="CI48">
        <v>1</v>
      </c>
      <c r="CJ48">
        <v>5</v>
      </c>
      <c r="CL48">
        <v>14</v>
      </c>
      <c r="CM48">
        <v>1</v>
      </c>
      <c r="CN48">
        <v>0</v>
      </c>
      <c r="CO48">
        <v>12</v>
      </c>
      <c r="CP48">
        <v>15</v>
      </c>
      <c r="CQ48">
        <v>0</v>
      </c>
      <c r="CR48">
        <v>12</v>
      </c>
      <c r="CS48">
        <v>0</v>
      </c>
      <c r="CT48">
        <v>13</v>
      </c>
      <c r="CU48">
        <v>0</v>
      </c>
      <c r="CV48">
        <v>12</v>
      </c>
      <c r="CW48">
        <v>1</v>
      </c>
      <c r="CX48">
        <v>13</v>
      </c>
      <c r="CY48">
        <v>12</v>
      </c>
      <c r="CZ48">
        <v>0</v>
      </c>
      <c r="DA48">
        <v>1</v>
      </c>
      <c r="DC48">
        <f>((3/14)*100)</f>
        <v>21.428571428571427</v>
      </c>
      <c r="DD48">
        <f>((3/14)*100)</f>
        <v>21.428571428571427</v>
      </c>
      <c r="DE48">
        <f>((11/14)*100)</f>
        <v>78.571428571428569</v>
      </c>
      <c r="DF48">
        <f>((1/14)*100)</f>
        <v>7.1428571428571423</v>
      </c>
      <c r="DG48">
        <f>((13/14)*100)</f>
        <v>92.857142857142861</v>
      </c>
      <c r="DH48">
        <f>((1/14)*100)</f>
        <v>7.1428571428571423</v>
      </c>
      <c r="DI48">
        <f>((3/17)*100)</f>
        <v>17.647058823529413</v>
      </c>
      <c r="DJ48">
        <f>((13/17)*100)</f>
        <v>76.470588235294116</v>
      </c>
      <c r="DK48">
        <f>((5/17)*100)</f>
        <v>29.411764705882355</v>
      </c>
      <c r="DL48">
        <f>((11/13)*100)</f>
        <v>84.615384615384613</v>
      </c>
      <c r="DM48">
        <f>((1/13)*100)</f>
        <v>7.6923076923076925</v>
      </c>
      <c r="DN48">
        <f>((5/13)*100)</f>
        <v>38.461538461538467</v>
      </c>
      <c r="DP48">
        <f>((1/14)*100)</f>
        <v>7.1428571428571423</v>
      </c>
      <c r="DQ48">
        <f>((0/14)*100)</f>
        <v>0</v>
      </c>
      <c r="DR48">
        <f>((12/14)*100)</f>
        <v>85.714285714285708</v>
      </c>
      <c r="DS48">
        <f>((0/15)*100)</f>
        <v>0</v>
      </c>
      <c r="DT48">
        <f>((12/15)*100)</f>
        <v>80</v>
      </c>
      <c r="DU48">
        <f>((0/15)*100)</f>
        <v>0</v>
      </c>
      <c r="DV48">
        <f>((0/13)*100)</f>
        <v>0</v>
      </c>
      <c r="DW48">
        <f>((12/13)*100)</f>
        <v>92.307692307692307</v>
      </c>
      <c r="DX48">
        <f>((1/13)*100)</f>
        <v>7.6923076923076925</v>
      </c>
      <c r="DY48">
        <f>((12/13)*100)</f>
        <v>92.307692307692307</v>
      </c>
      <c r="DZ48">
        <f>((0/13)*100)</f>
        <v>0</v>
      </c>
      <c r="EA48">
        <f>((1/13)*100)</f>
        <v>7.6923076923076925</v>
      </c>
    </row>
    <row r="49" spans="1:131" x14ac:dyDescent="0.25">
      <c r="A49">
        <v>92.169817000000009</v>
      </c>
      <c r="B49">
        <v>6.9742170000000003</v>
      </c>
      <c r="C49">
        <v>80.711197000000013</v>
      </c>
      <c r="D49">
        <v>4.6369699999999998</v>
      </c>
      <c r="E49">
        <v>75.345348000000001</v>
      </c>
      <c r="F49">
        <v>7.280386</v>
      </c>
      <c r="G49">
        <v>80.493065000000001</v>
      </c>
      <c r="H49">
        <v>4.2377130000000003</v>
      </c>
      <c r="K49">
        <f>(14/200)</f>
        <v>7.0000000000000007E-2</v>
      </c>
      <c r="L49">
        <f>(16/200)</f>
        <v>0.08</v>
      </c>
      <c r="M49">
        <f>(14/200)</f>
        <v>7.0000000000000007E-2</v>
      </c>
      <c r="N49">
        <f>(15/200)</f>
        <v>7.4999999999999997E-2</v>
      </c>
      <c r="P49">
        <f>(13/200)</f>
        <v>6.5000000000000002E-2</v>
      </c>
      <c r="Q49">
        <f>(12/200)</f>
        <v>0.06</v>
      </c>
      <c r="R49">
        <f>(12/200)</f>
        <v>0.06</v>
      </c>
      <c r="S49">
        <f>(11/200)</f>
        <v>5.5E-2</v>
      </c>
      <c r="U49">
        <f>0.07+0.065</f>
        <v>0.13500000000000001</v>
      </c>
      <c r="V49">
        <f>0.08+0.06</f>
        <v>0.14000000000000001</v>
      </c>
      <c r="W49">
        <f>0.07+0.06</f>
        <v>0.13</v>
      </c>
      <c r="X49">
        <f>0.075+0.055</f>
        <v>0.13</v>
      </c>
      <c r="Z49">
        <f>SQRT((ABS($A$50-$A$49)^2+(ABS($B$50-$B$49)^2)))</f>
        <v>25.022021377814887</v>
      </c>
      <c r="AA49">
        <f>SQRT((ABS($C$50-$C$49)^2+(ABS($D$50-$D$49)^2)))</f>
        <v>21.503529248006728</v>
      </c>
      <c r="AB49">
        <f>SQRT((ABS($E$50-$E$49)^2+(ABS($F$50-$F$49)^2)))</f>
        <v>18.870542651673514</v>
      </c>
      <c r="AC49">
        <f>SQRT((ABS($G$50-$G$49)^2+(ABS($H$50-$H$49)^2)))</f>
        <v>20.985399673892573</v>
      </c>
      <c r="AJ49">
        <f>1/0.135</f>
        <v>7.4074074074074066</v>
      </c>
      <c r="AK49">
        <f>1/0.14</f>
        <v>7.1428571428571423</v>
      </c>
      <c r="AL49">
        <f>1/0.13</f>
        <v>7.6923076923076916</v>
      </c>
      <c r="AM49">
        <f>1/0.13</f>
        <v>7.6923076923076916</v>
      </c>
      <c r="AO49">
        <f t="shared" si="16"/>
        <v>185.34830650233249</v>
      </c>
      <c r="AP49">
        <f t="shared" si="17"/>
        <v>153.59663748576233</v>
      </c>
      <c r="AQ49">
        <f t="shared" si="18"/>
        <v>145.15802039748857</v>
      </c>
      <c r="AR49">
        <f t="shared" si="19"/>
        <v>161.42615133763516</v>
      </c>
      <c r="AV49">
        <f>((0.07/0.135)*100)</f>
        <v>51.851851851851848</v>
      </c>
      <c r="AW49">
        <f>((0.08/0.14)*100)</f>
        <v>57.142857142857139</v>
      </c>
      <c r="AX49">
        <f>((0.07/0.13)*100)</f>
        <v>53.846153846153854</v>
      </c>
      <c r="AY49">
        <f>((0.075/0.13)*100)</f>
        <v>57.692307692307686</v>
      </c>
      <c r="BA49">
        <f>((0.065/0.135)*100)</f>
        <v>48.148148148148145</v>
      </c>
      <c r="BB49">
        <f>((0.06/0.14)*100)</f>
        <v>42.857142857142847</v>
      </c>
      <c r="BC49">
        <f>((0.06/0.13)*100)</f>
        <v>46.153846153846153</v>
      </c>
      <c r="BD49">
        <f>((0.055/0.13)*100)</f>
        <v>42.307692307692307</v>
      </c>
      <c r="BF49">
        <f>ABS($B$49-$D$49)</f>
        <v>2.3372470000000005</v>
      </c>
      <c r="BG49">
        <f>ABS($F$49-$H$49)</f>
        <v>3.0426729999999997</v>
      </c>
      <c r="BL49">
        <f>SQRT((ABS($A$49-$E$50)^2+(ABS($B$49-$F$50)^2)))</f>
        <v>2.5245711411796239</v>
      </c>
      <c r="BM49">
        <f>SQRT((ABS($C$49-$G$49)^2+(ABS($D$49-$H$49)^2)))</f>
        <v>0.45495903274141569</v>
      </c>
      <c r="BO49">
        <f>SQRT((ABS($A$49-$G$50)^2+(ABS($B$49-$H$50)^2)))</f>
        <v>9.3666514201292923</v>
      </c>
      <c r="BP49">
        <f>SQRT((ABS($C$49-$E$49)^2+(ABS($D$49-$F$49)^2)))</f>
        <v>5.9816372039649082</v>
      </c>
      <c r="BR49">
        <f>DEGREES(ACOS((5.40430916704847^2+25.0628366548826^2-21.9573969510505^2)/(2*5.40430916704847*25.0628366548826)))</f>
        <v>49.696345845209933</v>
      </c>
      <c r="BS49">
        <f>DEGREES(ACOS((5.75070875838805^2+0.0180729529684708^2-5.75012510558334^2)/(2*5.75070875838805*0.0180729529684708)))</f>
        <v>88.05936482771591</v>
      </c>
      <c r="BU49">
        <v>14</v>
      </c>
      <c r="BV49">
        <v>4</v>
      </c>
      <c r="BW49">
        <v>3</v>
      </c>
      <c r="BX49">
        <v>10</v>
      </c>
      <c r="BY49">
        <v>16</v>
      </c>
      <c r="BZ49">
        <v>3</v>
      </c>
      <c r="CA49">
        <v>12</v>
      </c>
      <c r="CB49">
        <v>5</v>
      </c>
      <c r="CC49">
        <v>14</v>
      </c>
      <c r="CD49">
        <v>2</v>
      </c>
      <c r="CE49">
        <v>12</v>
      </c>
      <c r="CF49">
        <v>7</v>
      </c>
      <c r="CG49">
        <v>15</v>
      </c>
      <c r="CH49">
        <v>10</v>
      </c>
      <c r="CI49">
        <v>5</v>
      </c>
      <c r="CJ49">
        <v>7</v>
      </c>
      <c r="CL49">
        <v>13</v>
      </c>
      <c r="CM49">
        <v>0</v>
      </c>
      <c r="CN49">
        <v>1</v>
      </c>
      <c r="CO49">
        <v>8</v>
      </c>
      <c r="CP49">
        <v>12</v>
      </c>
      <c r="CQ49">
        <v>1</v>
      </c>
      <c r="CR49">
        <v>8</v>
      </c>
      <c r="CS49">
        <v>0</v>
      </c>
      <c r="CT49">
        <v>12</v>
      </c>
      <c r="CU49">
        <v>1</v>
      </c>
      <c r="CV49">
        <v>8</v>
      </c>
      <c r="CW49">
        <v>4</v>
      </c>
      <c r="CX49">
        <v>11</v>
      </c>
      <c r="CY49">
        <v>8</v>
      </c>
      <c r="CZ49">
        <v>0</v>
      </c>
      <c r="DA49">
        <v>4</v>
      </c>
      <c r="DC49">
        <f>((4/14)*100)</f>
        <v>28.571428571428569</v>
      </c>
      <c r="DD49">
        <f>((3/14)*100)</f>
        <v>21.428571428571427</v>
      </c>
      <c r="DE49">
        <f>((10/14)*100)</f>
        <v>71.428571428571431</v>
      </c>
      <c r="DF49">
        <f>((3/16)*100)</f>
        <v>18.75</v>
      </c>
      <c r="DG49">
        <f>((12/16)*100)</f>
        <v>75</v>
      </c>
      <c r="DH49">
        <f>((5/16)*100)</f>
        <v>31.25</v>
      </c>
      <c r="DI49">
        <f>((2/14)*100)</f>
        <v>14.285714285714285</v>
      </c>
      <c r="DJ49">
        <f>((12/14)*100)</f>
        <v>85.714285714285708</v>
      </c>
      <c r="DK49">
        <f>((7/14)*100)</f>
        <v>50</v>
      </c>
      <c r="DL49">
        <f>((10/15)*100)</f>
        <v>66.666666666666657</v>
      </c>
      <c r="DM49">
        <f>((5/15)*100)</f>
        <v>33.333333333333329</v>
      </c>
      <c r="DN49">
        <f>((7/15)*100)</f>
        <v>46.666666666666664</v>
      </c>
      <c r="DP49">
        <f>((0/13)*100)</f>
        <v>0</v>
      </c>
      <c r="DQ49">
        <f>((1/13)*100)</f>
        <v>7.6923076923076925</v>
      </c>
      <c r="DR49">
        <f>((8/13)*100)</f>
        <v>61.53846153846154</v>
      </c>
      <c r="DS49">
        <f>((1/12)*100)</f>
        <v>8.3333333333333321</v>
      </c>
      <c r="DT49">
        <f>((8/12)*100)</f>
        <v>66.666666666666657</v>
      </c>
      <c r="DU49">
        <f>((0/12)*100)</f>
        <v>0</v>
      </c>
      <c r="DV49">
        <f>((1/12)*100)</f>
        <v>8.3333333333333321</v>
      </c>
      <c r="DW49">
        <f>((8/12)*100)</f>
        <v>66.666666666666657</v>
      </c>
      <c r="DX49">
        <f>((4/12)*100)</f>
        <v>33.333333333333329</v>
      </c>
      <c r="DY49">
        <f>((8/11)*100)</f>
        <v>72.727272727272734</v>
      </c>
      <c r="DZ49">
        <f>((0/11)*100)</f>
        <v>0</v>
      </c>
      <c r="EA49">
        <f>((4/11)*100)</f>
        <v>36.363636363636367</v>
      </c>
    </row>
    <row r="50" spans="1:131" x14ac:dyDescent="0.25">
      <c r="A50">
        <v>117.18678600000001</v>
      </c>
      <c r="B50">
        <v>7.4770250000000003</v>
      </c>
      <c r="C50">
        <v>102.15248100000001</v>
      </c>
      <c r="D50">
        <v>6.271935</v>
      </c>
      <c r="E50">
        <v>94.175998000000007</v>
      </c>
      <c r="F50">
        <v>8.5067629999999994</v>
      </c>
      <c r="G50">
        <v>101.43447800000001</v>
      </c>
      <c r="H50">
        <v>5.5957340000000002</v>
      </c>
      <c r="K50">
        <f>(14/200)</f>
        <v>7.0000000000000007E-2</v>
      </c>
      <c r="L50">
        <f>(14/200)</f>
        <v>7.0000000000000007E-2</v>
      </c>
      <c r="M50">
        <f>(15/200)</f>
        <v>7.4999999999999997E-2</v>
      </c>
      <c r="N50">
        <f>(14/200)</f>
        <v>7.0000000000000007E-2</v>
      </c>
      <c r="P50">
        <f>(12/200)</f>
        <v>0.06</v>
      </c>
      <c r="Q50">
        <f>(10/200)</f>
        <v>0.05</v>
      </c>
      <c r="R50">
        <f>(11/200)</f>
        <v>5.5E-2</v>
      </c>
      <c r="S50">
        <f>(9/200)</f>
        <v>4.4999999999999998E-2</v>
      </c>
      <c r="U50">
        <f>0.07+0.06</f>
        <v>0.13</v>
      </c>
      <c r="V50">
        <f>0.07+0.05</f>
        <v>0.12000000000000001</v>
      </c>
      <c r="W50">
        <f>0.075+0.055</f>
        <v>0.13</v>
      </c>
      <c r="X50">
        <f>0.07+0.045</f>
        <v>0.115</v>
      </c>
      <c r="Z50">
        <f>SQRT((ABS($A$51-$A$50)^2+(ABS($B$51-$B$50)^2)))</f>
        <v>33.400677489291887</v>
      </c>
      <c r="AA50">
        <f>SQRT((ABS($C$51-$C$50)^2+(ABS($D$51-$D$50)^2)))</f>
        <v>23.458236867988564</v>
      </c>
      <c r="AB50">
        <f>SQRT((ABS($E$51-$E$50)^2+(ABS($F$51-$F$50)^2)))</f>
        <v>25.599414212897333</v>
      </c>
      <c r="AC50">
        <f>SQRT((ABS($G$51-$G$50)^2+(ABS($H$51-$H$50)^2)))</f>
        <v>23.425157427046777</v>
      </c>
      <c r="AJ50">
        <f>1/0.13</f>
        <v>7.6923076923076916</v>
      </c>
      <c r="AK50">
        <f>1/0.12</f>
        <v>8.3333333333333339</v>
      </c>
      <c r="AL50">
        <f>1/0.13</f>
        <v>7.6923076923076916</v>
      </c>
      <c r="AM50">
        <f>1/0.115</f>
        <v>8.695652173913043</v>
      </c>
      <c r="AO50">
        <f t="shared" si="16"/>
        <v>256.92828837916835</v>
      </c>
      <c r="AP50">
        <f t="shared" si="17"/>
        <v>195.48530723323802</v>
      </c>
      <c r="AQ50">
        <f t="shared" si="18"/>
        <v>196.91857086844101</v>
      </c>
      <c r="AR50">
        <f t="shared" si="19"/>
        <v>203.69702110475458</v>
      </c>
      <c r="AV50">
        <f>((0.07/0.13)*100)</f>
        <v>53.846153846153854</v>
      </c>
      <c r="AW50">
        <f>((0.07/0.12)*100)</f>
        <v>58.333333333333336</v>
      </c>
      <c r="AX50">
        <f>((0.075/0.13)*100)</f>
        <v>57.692307692307686</v>
      </c>
      <c r="AY50">
        <f>((0.07/0.115)*100)</f>
        <v>60.869565217391312</v>
      </c>
      <c r="BA50">
        <f>((0.06/0.13)*100)</f>
        <v>46.153846153846153</v>
      </c>
      <c r="BB50">
        <f>((0.05/0.12)*100)</f>
        <v>41.666666666666671</v>
      </c>
      <c r="BC50">
        <f>((0.055/0.13)*100)</f>
        <v>42.307692307692307</v>
      </c>
      <c r="BD50">
        <f>((0.045/0.115)*100)</f>
        <v>39.130434782608688</v>
      </c>
      <c r="BF50">
        <f>ABS($B$50-$D$50)</f>
        <v>1.2050900000000002</v>
      </c>
      <c r="BG50">
        <f>ABS($F$50-$H$50)</f>
        <v>2.9110289999999992</v>
      </c>
      <c r="BL50">
        <f>SQRT((ABS($A$50-$E$51)^2+(ABS($B$50-$F$51)^2)))</f>
        <v>2.7159579027094596</v>
      </c>
      <c r="BM50">
        <f>SQRT((ABS($C$50-$G$50)^2+(ABS($D$50-$H$50)^2)))</f>
        <v>0.98629412469607358</v>
      </c>
      <c r="BO50">
        <f>SQRT((ABS($A$50-$G$51)^2+(ABS($B$50-$H$51)^2)))</f>
        <v>8.0784598930143829</v>
      </c>
      <c r="BP50">
        <f>SQRT((ABS($C$50-$E$50)^2+(ABS($D$50-$F$50)^2)))</f>
        <v>8.2836427517652531</v>
      </c>
      <c r="BR50">
        <f>DEGREES(ACOS((4.68086270811737^2+25.1894594225576^2-22.6327142904562^2)/(2*4.68086270811737*25.1894594225576)))</f>
        <v>52.308832792649234</v>
      </c>
      <c r="BU50">
        <v>14</v>
      </c>
      <c r="BV50">
        <v>6</v>
      </c>
      <c r="BW50">
        <v>4</v>
      </c>
      <c r="BX50">
        <v>7</v>
      </c>
      <c r="BY50">
        <v>14</v>
      </c>
      <c r="BZ50">
        <v>4</v>
      </c>
      <c r="CA50">
        <v>11</v>
      </c>
      <c r="CB50">
        <v>5</v>
      </c>
      <c r="CC50">
        <v>15</v>
      </c>
      <c r="CD50">
        <v>3</v>
      </c>
      <c r="CE50">
        <v>11</v>
      </c>
      <c r="CF50">
        <v>9</v>
      </c>
      <c r="CG50">
        <v>14</v>
      </c>
      <c r="CH50">
        <v>7</v>
      </c>
      <c r="CI50">
        <v>5</v>
      </c>
      <c r="CJ50">
        <v>9</v>
      </c>
      <c r="CL50">
        <v>12</v>
      </c>
      <c r="CM50">
        <v>2</v>
      </c>
      <c r="CN50">
        <v>0</v>
      </c>
      <c r="CO50">
        <v>5</v>
      </c>
      <c r="CP50">
        <v>10</v>
      </c>
      <c r="CQ50">
        <v>0</v>
      </c>
      <c r="CR50">
        <v>8</v>
      </c>
      <c r="CS50">
        <v>0</v>
      </c>
      <c r="CT50">
        <v>11</v>
      </c>
      <c r="CU50">
        <v>0</v>
      </c>
      <c r="CV50">
        <v>8</v>
      </c>
      <c r="CW50">
        <v>3</v>
      </c>
      <c r="CX50">
        <v>9</v>
      </c>
      <c r="CY50">
        <v>5</v>
      </c>
      <c r="CZ50">
        <v>0</v>
      </c>
      <c r="DA50">
        <v>3</v>
      </c>
      <c r="DC50">
        <f>((6/14)*100)</f>
        <v>42.857142857142854</v>
      </c>
      <c r="DD50">
        <f>((4/14)*100)</f>
        <v>28.571428571428569</v>
      </c>
      <c r="DE50">
        <f>((7/14)*100)</f>
        <v>50</v>
      </c>
      <c r="DF50">
        <f>((4/14)*100)</f>
        <v>28.571428571428569</v>
      </c>
      <c r="DG50">
        <f>((11/14)*100)</f>
        <v>78.571428571428569</v>
      </c>
      <c r="DH50">
        <f>((5/14)*100)</f>
        <v>35.714285714285715</v>
      </c>
      <c r="DI50">
        <f>((3/15)*100)</f>
        <v>20</v>
      </c>
      <c r="DJ50">
        <f>((11/15)*100)</f>
        <v>73.333333333333329</v>
      </c>
      <c r="DK50">
        <f>((9/15)*100)</f>
        <v>60</v>
      </c>
      <c r="DL50">
        <f>((7/14)*100)</f>
        <v>50</v>
      </c>
      <c r="DM50">
        <f>((5/14)*100)</f>
        <v>35.714285714285715</v>
      </c>
      <c r="DN50">
        <f>((9/14)*100)</f>
        <v>64.285714285714292</v>
      </c>
      <c r="DP50">
        <f>((2/12)*100)</f>
        <v>16.666666666666664</v>
      </c>
      <c r="DQ50">
        <f>((0/12)*100)</f>
        <v>0</v>
      </c>
      <c r="DR50">
        <f>((5/12)*100)</f>
        <v>41.666666666666671</v>
      </c>
      <c r="DS50">
        <f>((0/10)*100)</f>
        <v>0</v>
      </c>
      <c r="DT50">
        <f>((8/10)*100)</f>
        <v>80</v>
      </c>
      <c r="DU50">
        <f>((0/10)*100)</f>
        <v>0</v>
      </c>
      <c r="DV50">
        <f>((0/11)*100)</f>
        <v>0</v>
      </c>
      <c r="DW50">
        <f>((8/11)*100)</f>
        <v>72.727272727272734</v>
      </c>
      <c r="DX50">
        <f>((3/11)*100)</f>
        <v>27.27272727272727</v>
      </c>
      <c r="DY50">
        <f>((5/9)*100)</f>
        <v>55.555555555555557</v>
      </c>
      <c r="DZ50">
        <f>((0/9)*100)</f>
        <v>0</v>
      </c>
      <c r="EA50">
        <f>((3/9)*100)</f>
        <v>33.333333333333329</v>
      </c>
    </row>
    <row r="51" spans="1:131" x14ac:dyDescent="0.25">
      <c r="A51">
        <v>150.55980700000001</v>
      </c>
      <c r="B51">
        <v>8.8359679999999994</v>
      </c>
      <c r="C51">
        <v>125.60834800000001</v>
      </c>
      <c r="D51">
        <v>5.9384980000000001</v>
      </c>
      <c r="E51">
        <v>119.77458900000001</v>
      </c>
      <c r="F51">
        <v>8.3014659999999996</v>
      </c>
      <c r="G51">
        <v>124.84988700000001</v>
      </c>
      <c r="H51">
        <v>4.9199960000000003</v>
      </c>
      <c r="K51">
        <f>(17/200)</f>
        <v>8.5000000000000006E-2</v>
      </c>
      <c r="L51">
        <f>(15/200)</f>
        <v>7.4999999999999997E-2</v>
      </c>
      <c r="M51">
        <f>(14/200)</f>
        <v>7.0000000000000007E-2</v>
      </c>
      <c r="N51">
        <f>(13/200)</f>
        <v>6.5000000000000002E-2</v>
      </c>
      <c r="P51">
        <f>(10/200)</f>
        <v>0.05</v>
      </c>
      <c r="Q51">
        <f>(10/200)</f>
        <v>0.05</v>
      </c>
      <c r="R51">
        <f>(10/200)</f>
        <v>0.05</v>
      </c>
      <c r="S51">
        <f>(10/200)</f>
        <v>0.05</v>
      </c>
      <c r="U51">
        <f>0.085+0.05</f>
        <v>0.13500000000000001</v>
      </c>
      <c r="V51">
        <f>0.075+0.05</f>
        <v>0.125</v>
      </c>
      <c r="W51">
        <f>0.07+0.05</f>
        <v>0.12000000000000001</v>
      </c>
      <c r="X51">
        <f>0.065+0.05</f>
        <v>0.115</v>
      </c>
      <c r="Z51">
        <f>SQRT((ABS($A$52-$A$51)^2+(ABS($B$52-$B$51)^2)))</f>
        <v>22.560547914400473</v>
      </c>
      <c r="AA51">
        <f>SQRT((ABS($C$52-$C$51)^2+(ABS($D$52-$D$51)^2)))</f>
        <v>30.565011763721493</v>
      </c>
      <c r="AB51">
        <f>SQRT((ABS($E$52-$E$51)^2+(ABS($F$52-$F$51)^2)))</f>
        <v>32.781584127958631</v>
      </c>
      <c r="AC51">
        <f>SQRT((ABS($G$52-$G$51)^2+(ABS($H$52-$H$51)^2)))</f>
        <v>30.348268368251009</v>
      </c>
      <c r="AJ51">
        <f>1/0.135</f>
        <v>7.4074074074074066</v>
      </c>
      <c r="AK51">
        <f>1/0.125</f>
        <v>8</v>
      </c>
      <c r="AL51">
        <f>1/0.12</f>
        <v>8.3333333333333339</v>
      </c>
      <c r="AM51">
        <f>1/0.115</f>
        <v>8.695652173913043</v>
      </c>
      <c r="AO51">
        <f t="shared" si="16"/>
        <v>167.1151697362998</v>
      </c>
      <c r="AP51">
        <f t="shared" si="17"/>
        <v>244.52009410977195</v>
      </c>
      <c r="AQ51">
        <f t="shared" si="18"/>
        <v>273.17986773298855</v>
      </c>
      <c r="AR51">
        <f t="shared" si="19"/>
        <v>263.89798581087831</v>
      </c>
      <c r="AV51">
        <f>((0.085/0.135)*100)</f>
        <v>62.962962962962962</v>
      </c>
      <c r="AW51">
        <f>((0.075/0.125)*100)</f>
        <v>60</v>
      </c>
      <c r="AX51">
        <f>((0.07/0.12)*100)</f>
        <v>58.333333333333336</v>
      </c>
      <c r="AY51">
        <f>((0.065/0.115)*100)</f>
        <v>56.521739130434781</v>
      </c>
      <c r="BA51">
        <f>((0.05/0.135)*100)</f>
        <v>37.037037037037038</v>
      </c>
      <c r="BB51">
        <f>((0.05/0.125)*100)</f>
        <v>40</v>
      </c>
      <c r="BC51">
        <f>((0.05/0.12)*100)</f>
        <v>41.666666666666671</v>
      </c>
      <c r="BD51">
        <f>((0.05/0.115)*100)</f>
        <v>43.478260869565219</v>
      </c>
      <c r="BF51">
        <f>ABS($B$51-$D$51)</f>
        <v>2.8974699999999993</v>
      </c>
      <c r="BG51">
        <f>ABS($F$51-$H$51)</f>
        <v>3.3814699999999993</v>
      </c>
      <c r="BL51">
        <f>SQRT((ABS($A$51-$E$52)^2+(ABS($B$51-$F$52)^2)))</f>
        <v>2.2581902826575542</v>
      </c>
      <c r="BM51">
        <f>SQRT((ABS($C$51-$G$51)^2+(ABS($D$51-$H$51)^2)))</f>
        <v>1.2698855903289064</v>
      </c>
      <c r="BO51">
        <f>SQRT((ABS($A$51-$G$52)^2+(ABS($B$51-$H$52)^2)))</f>
        <v>5.0882084347936241</v>
      </c>
      <c r="BP51">
        <f>SQRT((ABS($C$51-$E$51)^2+(ABS($D$51-$F$51)^2)))</f>
        <v>6.294152988218908</v>
      </c>
      <c r="BR51">
        <f>DEGREES(ACOS((5.79537768960401^2+0.0470647652177227^2-5.75070875838805^2)/(2*5.79537768960401*0.0470647652177227)))</f>
        <v>18.286791641815366</v>
      </c>
      <c r="BS51">
        <f>DEGREES(ACOS((12.1025100160425^2+14.7014484431014^2-4.98546131703978^2)/(2*12.1025100160425*14.7014484431014)))</f>
        <v>18.35297785074733</v>
      </c>
      <c r="BU51">
        <v>17</v>
      </c>
      <c r="BV51">
        <v>10</v>
      </c>
      <c r="BW51">
        <v>7</v>
      </c>
      <c r="BX51">
        <v>8</v>
      </c>
      <c r="BY51">
        <v>15</v>
      </c>
      <c r="BZ51">
        <v>6</v>
      </c>
      <c r="CA51">
        <v>11</v>
      </c>
      <c r="CB51">
        <v>6</v>
      </c>
      <c r="CC51">
        <v>14</v>
      </c>
      <c r="CD51">
        <v>4</v>
      </c>
      <c r="CE51">
        <v>11</v>
      </c>
      <c r="CF51">
        <v>9</v>
      </c>
      <c r="CG51">
        <v>13</v>
      </c>
      <c r="CH51">
        <v>6</v>
      </c>
      <c r="CI51">
        <v>6</v>
      </c>
      <c r="CJ51">
        <v>9</v>
      </c>
      <c r="CL51">
        <v>10</v>
      </c>
      <c r="CM51">
        <v>1</v>
      </c>
      <c r="CN51">
        <v>0</v>
      </c>
      <c r="CO51">
        <v>3</v>
      </c>
      <c r="CP51">
        <v>10</v>
      </c>
      <c r="CQ51">
        <v>2</v>
      </c>
      <c r="CR51">
        <v>6</v>
      </c>
      <c r="CS51">
        <v>1</v>
      </c>
      <c r="CT51">
        <v>10</v>
      </c>
      <c r="CU51">
        <v>0</v>
      </c>
      <c r="CV51">
        <v>6</v>
      </c>
      <c r="CW51">
        <v>5</v>
      </c>
      <c r="CX51">
        <v>10</v>
      </c>
      <c r="CY51">
        <v>3</v>
      </c>
      <c r="CZ51">
        <v>1</v>
      </c>
      <c r="DA51">
        <v>5</v>
      </c>
      <c r="DC51">
        <f>((10/17)*100)</f>
        <v>58.82352941176471</v>
      </c>
      <c r="DD51">
        <f>((7/17)*100)</f>
        <v>41.17647058823529</v>
      </c>
      <c r="DE51">
        <f>((8/17)*100)</f>
        <v>47.058823529411761</v>
      </c>
      <c r="DF51">
        <f>((6/15)*100)</f>
        <v>40</v>
      </c>
      <c r="DG51">
        <f>((11/15)*100)</f>
        <v>73.333333333333329</v>
      </c>
      <c r="DH51">
        <f>((6/15)*100)</f>
        <v>40</v>
      </c>
      <c r="DI51">
        <f>((4/14)*100)</f>
        <v>28.571428571428569</v>
      </c>
      <c r="DJ51">
        <f>((11/14)*100)</f>
        <v>78.571428571428569</v>
      </c>
      <c r="DK51">
        <f>((9/14)*100)</f>
        <v>64.285714285714292</v>
      </c>
      <c r="DL51">
        <f>((6/13)*100)</f>
        <v>46.153846153846153</v>
      </c>
      <c r="DM51">
        <f>((6/13)*100)</f>
        <v>46.153846153846153</v>
      </c>
      <c r="DN51">
        <f>((9/13)*100)</f>
        <v>69.230769230769226</v>
      </c>
      <c r="DP51">
        <f>((1/10)*100)</f>
        <v>10</v>
      </c>
      <c r="DQ51">
        <f>((0/10)*100)</f>
        <v>0</v>
      </c>
      <c r="DR51">
        <f>((3/10)*100)</f>
        <v>30</v>
      </c>
      <c r="DS51">
        <f>((2/10)*100)</f>
        <v>20</v>
      </c>
      <c r="DT51">
        <f>((6/10)*100)</f>
        <v>60</v>
      </c>
      <c r="DU51">
        <f>((1/10)*100)</f>
        <v>10</v>
      </c>
      <c r="DV51">
        <f>((0/10)*100)</f>
        <v>0</v>
      </c>
      <c r="DW51">
        <f>((6/10)*100)</f>
        <v>60</v>
      </c>
      <c r="DX51">
        <f>((5/10)*100)</f>
        <v>50</v>
      </c>
      <c r="DY51">
        <f>((3/10)*100)</f>
        <v>30</v>
      </c>
      <c r="DZ51">
        <f>((1/10)*100)</f>
        <v>10</v>
      </c>
      <c r="EA51">
        <f>((5/10)*100)</f>
        <v>50</v>
      </c>
    </row>
    <row r="52" spans="1:131" x14ac:dyDescent="0.25">
      <c r="A52">
        <v>173.118529</v>
      </c>
      <c r="B52">
        <v>9.1229940000000003</v>
      </c>
      <c r="C52">
        <v>156.11829299999999</v>
      </c>
      <c r="D52">
        <v>7.7724010000000003</v>
      </c>
      <c r="E52">
        <v>152.51378700000001</v>
      </c>
      <c r="F52">
        <v>9.9679509999999993</v>
      </c>
      <c r="G52">
        <v>155.149415</v>
      </c>
      <c r="H52">
        <v>6.639297</v>
      </c>
      <c r="K52">
        <f>(13/200)</f>
        <v>6.5000000000000002E-2</v>
      </c>
      <c r="L52">
        <f>(16/200)</f>
        <v>0.08</v>
      </c>
      <c r="M52">
        <f>(15/200)</f>
        <v>7.4999999999999997E-2</v>
      </c>
      <c r="N52">
        <f>(15/200)</f>
        <v>7.4999999999999997E-2</v>
      </c>
      <c r="P52">
        <f>(9/200)</f>
        <v>4.4999999999999998E-2</v>
      </c>
      <c r="Q52">
        <f>(8/200)</f>
        <v>0.04</v>
      </c>
      <c r="R52">
        <f>(10/200)</f>
        <v>0.05</v>
      </c>
      <c r="S52">
        <f>(9/200)</f>
        <v>4.4999999999999998E-2</v>
      </c>
      <c r="U52">
        <f>0.065+0.045</f>
        <v>0.11</v>
      </c>
      <c r="V52">
        <f>0.08+0.04</f>
        <v>0.12</v>
      </c>
      <c r="W52">
        <f>0.075+0.05</f>
        <v>0.125</v>
      </c>
      <c r="X52">
        <f>0.075+0.045</f>
        <v>0.12</v>
      </c>
      <c r="Z52">
        <f>SQRT((ABS($A$53-$A$52)^2+(ABS($B$53-$B$52)^2)))</f>
        <v>25.887393531697331</v>
      </c>
      <c r="AA52">
        <f>SQRT((ABS($C$53-$C$52)^2+(ABS($D$53-$D$52)^2)))</f>
        <v>23.118388668651992</v>
      </c>
      <c r="AB52">
        <f>SQRT((ABS($E$53-$E$52)^2+(ABS($F$53-$F$52)^2)))</f>
        <v>23.280699323012481</v>
      </c>
      <c r="AC52">
        <f>SQRT((ABS($G$53-$G$52)^2+(ABS($H$53-$H$52)^2)))</f>
        <v>23.012039967747782</v>
      </c>
      <c r="AJ52">
        <f>1/0.11</f>
        <v>9.0909090909090917</v>
      </c>
      <c r="AK52">
        <f>1/0.12</f>
        <v>8.3333333333333339</v>
      </c>
      <c r="AL52">
        <f>1/0.125</f>
        <v>8</v>
      </c>
      <c r="AM52">
        <f>1/0.12</f>
        <v>8.3333333333333339</v>
      </c>
      <c r="AO52">
        <f t="shared" si="16"/>
        <v>235.33994119724846</v>
      </c>
      <c r="AP52">
        <f t="shared" si="17"/>
        <v>192.65323890543328</v>
      </c>
      <c r="AQ52">
        <f t="shared" si="18"/>
        <v>186.24559458409985</v>
      </c>
      <c r="AR52">
        <f t="shared" si="19"/>
        <v>191.76699973123152</v>
      </c>
      <c r="AV52">
        <f>((0.065/0.11)*100)</f>
        <v>59.090909090909093</v>
      </c>
      <c r="AW52">
        <f>((0.08/0.12)*100)</f>
        <v>66.666666666666671</v>
      </c>
      <c r="AX52">
        <f>((0.075/0.125)*100)</f>
        <v>60</v>
      </c>
      <c r="AY52">
        <f>((0.075/0.12)*100)</f>
        <v>62.5</v>
      </c>
      <c r="BA52">
        <f>((0.045/0.11)*100)</f>
        <v>40.909090909090907</v>
      </c>
      <c r="BB52">
        <f>((0.04/0.12)*100)</f>
        <v>33.333333333333336</v>
      </c>
      <c r="BC52">
        <f>((0.05/0.125)*100)</f>
        <v>40</v>
      </c>
      <c r="BD52">
        <f>((0.045/0.12)*100)</f>
        <v>37.5</v>
      </c>
      <c r="BF52">
        <f>ABS($B$52-$D$52)</f>
        <v>1.3505929999999999</v>
      </c>
      <c r="BG52">
        <f>ABS($F$52-$H$52)</f>
        <v>3.3286539999999993</v>
      </c>
      <c r="BL52">
        <f>SQRT((ABS($A$52-$E$53)^2+(ABS($B$52-$F$53)^2)))</f>
        <v>3.1884126326981317</v>
      </c>
      <c r="BM52">
        <f>SQRT((ABS($C$52-$G$52)^2+(ABS($D$52-$H$52)^2)))</f>
        <v>1.4908552088314881</v>
      </c>
      <c r="BO52">
        <f>SQRT((ABS($A$52-$G$53)^2+(ABS($B$52-$H$53)^2)))</f>
        <v>5.5719855793404713</v>
      </c>
      <c r="BP52">
        <f>SQRT((ABS($C$52-$E$52)^2+(ABS($D$52-$F$52)^2)))</f>
        <v>4.2205335333978686</v>
      </c>
      <c r="BS52">
        <f>DEGREES(ACOS((19.1554016214724^2+23.1972623262007^2-5.98199825928594^2)/(2*19.1554016214724*23.1972623262007)))</f>
        <v>12.008466282039929</v>
      </c>
      <c r="BU52">
        <v>13</v>
      </c>
      <c r="BV52">
        <v>8</v>
      </c>
      <c r="BW52">
        <v>3</v>
      </c>
      <c r="BX52">
        <v>5</v>
      </c>
      <c r="BY52">
        <v>16</v>
      </c>
      <c r="BZ52">
        <v>10</v>
      </c>
      <c r="CA52">
        <v>11</v>
      </c>
      <c r="CB52">
        <v>8</v>
      </c>
      <c r="CC52">
        <v>15</v>
      </c>
      <c r="CD52">
        <v>6</v>
      </c>
      <c r="CE52">
        <v>11</v>
      </c>
      <c r="CF52">
        <v>12</v>
      </c>
      <c r="CG52">
        <v>15</v>
      </c>
      <c r="CH52">
        <v>6</v>
      </c>
      <c r="CI52">
        <v>8</v>
      </c>
      <c r="CJ52">
        <v>12</v>
      </c>
      <c r="CL52">
        <v>9</v>
      </c>
      <c r="CM52">
        <v>3</v>
      </c>
      <c r="CN52">
        <v>0</v>
      </c>
      <c r="CO52">
        <v>0</v>
      </c>
      <c r="CP52">
        <v>8</v>
      </c>
      <c r="CQ52">
        <v>1</v>
      </c>
      <c r="CR52">
        <v>5</v>
      </c>
      <c r="CS52">
        <v>1</v>
      </c>
      <c r="CT52">
        <v>10</v>
      </c>
      <c r="CU52">
        <v>0</v>
      </c>
      <c r="CV52">
        <v>5</v>
      </c>
      <c r="CW52">
        <v>6</v>
      </c>
      <c r="CX52">
        <v>9</v>
      </c>
      <c r="CY52">
        <v>0</v>
      </c>
      <c r="CZ52">
        <v>1</v>
      </c>
      <c r="DA52">
        <v>6</v>
      </c>
      <c r="DC52">
        <f>((8/13)*100)</f>
        <v>61.53846153846154</v>
      </c>
      <c r="DD52">
        <f>((3/13)*100)</f>
        <v>23.076923076923077</v>
      </c>
      <c r="DE52">
        <f>((5/13)*100)</f>
        <v>38.461538461538467</v>
      </c>
      <c r="DF52">
        <f>((10/16)*100)</f>
        <v>62.5</v>
      </c>
      <c r="DG52">
        <f>((11/16)*100)</f>
        <v>68.75</v>
      </c>
      <c r="DH52">
        <f>((8/16)*100)</f>
        <v>50</v>
      </c>
      <c r="DI52">
        <f>((6/15)*100)</f>
        <v>40</v>
      </c>
      <c r="DJ52">
        <f>((11/15)*100)</f>
        <v>73.333333333333329</v>
      </c>
      <c r="DK52">
        <f>((12/15)*100)</f>
        <v>80</v>
      </c>
      <c r="DL52">
        <f>((6/15)*100)</f>
        <v>40</v>
      </c>
      <c r="DM52">
        <f>((8/15)*100)</f>
        <v>53.333333333333336</v>
      </c>
      <c r="DN52">
        <f>((12/15)*100)</f>
        <v>80</v>
      </c>
      <c r="DP52">
        <f>((3/9)*100)</f>
        <v>33.333333333333329</v>
      </c>
      <c r="DQ52">
        <f>((0/9)*100)</f>
        <v>0</v>
      </c>
      <c r="DR52">
        <f>((0/9)*100)</f>
        <v>0</v>
      </c>
      <c r="DS52">
        <f>((1/8)*100)</f>
        <v>12.5</v>
      </c>
      <c r="DT52">
        <f>((5/8)*100)</f>
        <v>62.5</v>
      </c>
      <c r="DU52">
        <f>((1/8)*100)</f>
        <v>12.5</v>
      </c>
      <c r="DV52">
        <f>((0/10)*100)</f>
        <v>0</v>
      </c>
      <c r="DW52">
        <f>((5/10)*100)</f>
        <v>50</v>
      </c>
      <c r="DX52">
        <f>((6/10)*100)</f>
        <v>60</v>
      </c>
      <c r="DY52">
        <f>((0/9)*100)</f>
        <v>0</v>
      </c>
      <c r="DZ52">
        <f>((1/9)*100)</f>
        <v>11.111111111111111</v>
      </c>
      <c r="EA52">
        <f>((6/9)*100)</f>
        <v>66.666666666666657</v>
      </c>
    </row>
    <row r="53" spans="1:131" x14ac:dyDescent="0.25">
      <c r="A53">
        <v>199.00509099999999</v>
      </c>
      <c r="B53">
        <v>8.9155049999999996</v>
      </c>
      <c r="C53">
        <v>179.23484300000001</v>
      </c>
      <c r="D53">
        <v>7.4808349999999999</v>
      </c>
      <c r="E53">
        <v>175.776454</v>
      </c>
      <c r="F53">
        <v>10.884076</v>
      </c>
      <c r="G53">
        <v>178.16117600000001</v>
      </c>
      <c r="H53">
        <v>6.7526070000000002</v>
      </c>
      <c r="K53">
        <f>(13/200)</f>
        <v>6.5000000000000002E-2</v>
      </c>
      <c r="L53">
        <f>(15/200)</f>
        <v>7.4999999999999997E-2</v>
      </c>
      <c r="M53">
        <f>(14/200)</f>
        <v>7.0000000000000007E-2</v>
      </c>
      <c r="N53">
        <f>(16/200)</f>
        <v>0.08</v>
      </c>
      <c r="P53">
        <f>(9/200)</f>
        <v>4.4999999999999998E-2</v>
      </c>
      <c r="Q53">
        <f>(8/200)</f>
        <v>0.04</v>
      </c>
      <c r="R53">
        <f>(10/200)</f>
        <v>0.05</v>
      </c>
      <c r="S53">
        <f>(8/200)</f>
        <v>0.04</v>
      </c>
      <c r="U53">
        <f>0.065+0.045</f>
        <v>0.11</v>
      </c>
      <c r="V53">
        <f>0.075+0.04</f>
        <v>0.11499999999999999</v>
      </c>
      <c r="W53">
        <f>0.07+0.05</f>
        <v>0.12000000000000001</v>
      </c>
      <c r="X53">
        <f>0.08+0.04</f>
        <v>0.12</v>
      </c>
      <c r="Z53">
        <f>SQRT((ABS($A$54-$A$53)^2+(ABS($B$54-$B$53)^2)))</f>
        <v>22.904939564998831</v>
      </c>
      <c r="AA53">
        <f>SQRT((ABS($C$54-$C$53)^2+(ABS($D$54-$D$53)^2)))</f>
        <v>26.48427472216013</v>
      </c>
      <c r="AB53">
        <f>SQRT((ABS($E$54-$E$53)^2+(ABS($F$54-$F$53)^2)))</f>
        <v>26.849293813468556</v>
      </c>
      <c r="AC53">
        <f>SQRT((ABS($G$54-$G$53)^2+(ABS($H$54-$H$53)^2)))</f>
        <v>27.799622116787024</v>
      </c>
      <c r="AJ53">
        <f>1/0.11</f>
        <v>9.0909090909090917</v>
      </c>
      <c r="AK53">
        <f>1/0.115</f>
        <v>8.695652173913043</v>
      </c>
      <c r="AL53">
        <f>1/0.12</f>
        <v>8.3333333333333339</v>
      </c>
      <c r="AM53">
        <f>1/0.12</f>
        <v>8.3333333333333339</v>
      </c>
      <c r="AO53">
        <f t="shared" si="16"/>
        <v>208.2267233181712</v>
      </c>
      <c r="AP53">
        <f t="shared" si="17"/>
        <v>230.29804106226203</v>
      </c>
      <c r="AQ53">
        <f t="shared" si="18"/>
        <v>223.74411511223795</v>
      </c>
      <c r="AR53">
        <f t="shared" si="19"/>
        <v>231.66351763989186</v>
      </c>
      <c r="AV53">
        <f>((0.065/0.11)*100)</f>
        <v>59.090909090909093</v>
      </c>
      <c r="AW53">
        <f>((0.075/0.115)*100)</f>
        <v>65.217391304347814</v>
      </c>
      <c r="AX53">
        <f>((0.07/0.12)*100)</f>
        <v>58.333333333333336</v>
      </c>
      <c r="AY53">
        <f>((0.08/0.12)*100)</f>
        <v>66.666666666666671</v>
      </c>
      <c r="BA53">
        <f>((0.045/0.11)*100)</f>
        <v>40.909090909090907</v>
      </c>
      <c r="BB53">
        <f>((0.04/0.115)*100)</f>
        <v>34.782608695652172</v>
      </c>
      <c r="BC53">
        <f>((0.05/0.12)*100)</f>
        <v>41.666666666666671</v>
      </c>
      <c r="BD53">
        <f>((0.04/0.12)*100)</f>
        <v>33.333333333333336</v>
      </c>
      <c r="BF53">
        <f>ABS($B$53-$D$53)</f>
        <v>1.4346699999999997</v>
      </c>
      <c r="BG53">
        <f>ABS($F$53-$H$53)</f>
        <v>4.1314690000000001</v>
      </c>
      <c r="BL53">
        <f>SQRT((ABS($A$53-$E$54)^2+(ABS($B$53-$F$54)^2)))</f>
        <v>3.7782988775888335</v>
      </c>
      <c r="BM53">
        <f>SQRT((ABS($C$53-$G$53)^2+(ABS($D$53-$H$53)^2)))</f>
        <v>1.2973345161803875</v>
      </c>
      <c r="BO53">
        <f>SQRT((ABS($A$53-$G$54)^2+(ABS($B$53-$H$54)^2)))</f>
        <v>7.6128131770079115</v>
      </c>
      <c r="BP53">
        <f>SQRT((ABS($C$53-$E$53)^2+(ABS($D$53-$F$53)^2)))</f>
        <v>4.8520618070467822</v>
      </c>
      <c r="BS53">
        <f>DEGREES(ACOS((17.3069814373706^2+20.3661838168132^2-5.34640353657822^2)/(2*17.3069814373706*20.3661838168132)))</f>
        <v>13.411760849733318</v>
      </c>
      <c r="BU53">
        <v>13</v>
      </c>
      <c r="BV53">
        <v>7</v>
      </c>
      <c r="BW53">
        <v>4</v>
      </c>
      <c r="BX53">
        <v>6</v>
      </c>
      <c r="BY53">
        <v>15</v>
      </c>
      <c r="BZ53">
        <v>8</v>
      </c>
      <c r="CA53">
        <v>9</v>
      </c>
      <c r="CB53">
        <v>8</v>
      </c>
      <c r="CC53">
        <v>14</v>
      </c>
      <c r="CD53">
        <v>5</v>
      </c>
      <c r="CE53">
        <v>9</v>
      </c>
      <c r="CF53">
        <v>13</v>
      </c>
      <c r="CG53">
        <v>16</v>
      </c>
      <c r="CH53">
        <v>7</v>
      </c>
      <c r="CI53">
        <v>8</v>
      </c>
      <c r="CJ53">
        <v>13</v>
      </c>
      <c r="CL53">
        <v>9</v>
      </c>
      <c r="CM53">
        <v>2</v>
      </c>
      <c r="CN53">
        <v>0</v>
      </c>
      <c r="CO53">
        <v>0</v>
      </c>
      <c r="CP53">
        <v>8</v>
      </c>
      <c r="CQ53">
        <v>3</v>
      </c>
      <c r="CR53">
        <v>4</v>
      </c>
      <c r="CS53">
        <v>1</v>
      </c>
      <c r="CT53">
        <v>10</v>
      </c>
      <c r="CU53">
        <v>0</v>
      </c>
      <c r="CV53">
        <v>4</v>
      </c>
      <c r="CW53">
        <v>7</v>
      </c>
      <c r="CX53">
        <v>8</v>
      </c>
      <c r="CY53">
        <v>0</v>
      </c>
      <c r="CZ53">
        <v>1</v>
      </c>
      <c r="DA53">
        <v>7</v>
      </c>
      <c r="DC53">
        <f>((7/13)*100)</f>
        <v>53.846153846153847</v>
      </c>
      <c r="DD53">
        <f>((4/13)*100)</f>
        <v>30.76923076923077</v>
      </c>
      <c r="DE53">
        <f>((6/13)*100)</f>
        <v>46.153846153846153</v>
      </c>
      <c r="DF53">
        <f>((8/15)*100)</f>
        <v>53.333333333333336</v>
      </c>
      <c r="DG53">
        <f>((9/15)*100)</f>
        <v>60</v>
      </c>
      <c r="DH53">
        <f>((8/15)*100)</f>
        <v>53.333333333333336</v>
      </c>
      <c r="DI53">
        <f>((5/14)*100)</f>
        <v>35.714285714285715</v>
      </c>
      <c r="DJ53">
        <f>((9/14)*100)</f>
        <v>64.285714285714292</v>
      </c>
      <c r="DK53">
        <f>((13/14)*100)</f>
        <v>92.857142857142861</v>
      </c>
      <c r="DL53">
        <f>((7/16)*100)</f>
        <v>43.75</v>
      </c>
      <c r="DM53">
        <f>((8/16)*100)</f>
        <v>50</v>
      </c>
      <c r="DN53">
        <f>((13/16)*100)</f>
        <v>81.25</v>
      </c>
      <c r="DP53">
        <f>((2/9)*100)</f>
        <v>22.222222222222221</v>
      </c>
      <c r="DQ53">
        <f>((0/9)*100)</f>
        <v>0</v>
      </c>
      <c r="DR53">
        <f>((0/9)*100)</f>
        <v>0</v>
      </c>
      <c r="DS53">
        <f>((3/8)*100)</f>
        <v>37.5</v>
      </c>
      <c r="DT53">
        <f>((4/8)*100)</f>
        <v>50</v>
      </c>
      <c r="DU53">
        <f>((1/8)*100)</f>
        <v>12.5</v>
      </c>
      <c r="DV53">
        <f>((0/10)*100)</f>
        <v>0</v>
      </c>
      <c r="DW53">
        <f>((4/10)*100)</f>
        <v>40</v>
      </c>
      <c r="DX53">
        <f>((7/10)*100)</f>
        <v>70</v>
      </c>
      <c r="DY53">
        <f>((0/8)*100)</f>
        <v>0</v>
      </c>
      <c r="DZ53">
        <f>((1/8)*100)</f>
        <v>12.5</v>
      </c>
      <c r="EA53">
        <f>((7/8)*100)</f>
        <v>87.5</v>
      </c>
    </row>
    <row r="54" spans="1:131" x14ac:dyDescent="0.25">
      <c r="A54">
        <v>221.89229599999999</v>
      </c>
      <c r="B54">
        <v>8.0143369999999994</v>
      </c>
      <c r="C54">
        <v>205.71596400000001</v>
      </c>
      <c r="D54">
        <v>7.0721319999999999</v>
      </c>
      <c r="E54">
        <v>202.612449</v>
      </c>
      <c r="F54">
        <v>10.03912</v>
      </c>
      <c r="G54">
        <v>205.94391100000001</v>
      </c>
      <c r="H54">
        <v>5.7837800000000001</v>
      </c>
      <c r="K54">
        <f>(12/200)</f>
        <v>0.06</v>
      </c>
      <c r="L54">
        <f>(14/200)</f>
        <v>7.0000000000000007E-2</v>
      </c>
      <c r="M54">
        <f>(14/200)</f>
        <v>7.0000000000000007E-2</v>
      </c>
      <c r="N54">
        <f>(15/200)</f>
        <v>7.4999999999999997E-2</v>
      </c>
      <c r="P54">
        <f>(9/200)</f>
        <v>4.4999999999999998E-2</v>
      </c>
      <c r="Q54">
        <f>(8/200)</f>
        <v>0.04</v>
      </c>
      <c r="R54">
        <f>(9/200)</f>
        <v>4.4999999999999998E-2</v>
      </c>
      <c r="S54">
        <f>(9/200)</f>
        <v>4.4999999999999998E-2</v>
      </c>
      <c r="U54">
        <f>0.06+0.045</f>
        <v>0.105</v>
      </c>
      <c r="V54">
        <f>0.07+0.04</f>
        <v>0.11000000000000001</v>
      </c>
      <c r="W54">
        <f>0.07+0.045</f>
        <v>0.115</v>
      </c>
      <c r="X54">
        <f>0.075+0.045</f>
        <v>0.12</v>
      </c>
      <c r="Z54">
        <f>SQRT((ABS($A$55-$A$54)^2+(ABS($B$55-$B$54)^2)))</f>
        <v>25.019776235746001</v>
      </c>
      <c r="AA54">
        <f>SQRT((ABS($C$55-$C$54)^2+(ABS($D$55-$D$54)^2)))</f>
        <v>22.962109014487517</v>
      </c>
      <c r="AB54">
        <f>SQRT((ABS($E$55-$E$54)^2+(ABS($F$55-$F$54)^2)))</f>
        <v>25.062836654882634</v>
      </c>
      <c r="AC54">
        <f>SQRT((ABS($G$55-$G$54)^2+(ABS($H$55-$H$54)^2)))</f>
        <v>24.478932403017392</v>
      </c>
      <c r="AJ54">
        <f>1/0.105</f>
        <v>9.5238095238095237</v>
      </c>
      <c r="AK54">
        <f>1/0.11</f>
        <v>9.0909090909090917</v>
      </c>
      <c r="AL54">
        <f>1/0.115</f>
        <v>8.695652173913043</v>
      </c>
      <c r="AM54">
        <f>1/0.12</f>
        <v>8.3333333333333339</v>
      </c>
      <c r="AO54">
        <f t="shared" si="16"/>
        <v>238.28358319758098</v>
      </c>
      <c r="AP54">
        <f t="shared" si="17"/>
        <v>208.74644558625013</v>
      </c>
      <c r="AQ54">
        <f t="shared" si="18"/>
        <v>217.93771004245767</v>
      </c>
      <c r="AR54">
        <f t="shared" si="19"/>
        <v>203.99110335847828</v>
      </c>
      <c r="AV54">
        <f>((0.06/0.105)*100)</f>
        <v>57.142857142857139</v>
      </c>
      <c r="AW54">
        <f>((0.07/0.11)*100)</f>
        <v>63.636363636363647</v>
      </c>
      <c r="AX54">
        <f>((0.07/0.115)*100)</f>
        <v>60.869565217391312</v>
      </c>
      <c r="AY54">
        <f>((0.075/0.12)*100)</f>
        <v>62.5</v>
      </c>
      <c r="BA54">
        <f>((0.045/0.105)*100)</f>
        <v>42.857142857142854</v>
      </c>
      <c r="BB54">
        <f>((0.04/0.11)*100)</f>
        <v>36.363636363636367</v>
      </c>
      <c r="BC54">
        <f>((0.045/0.115)*100)</f>
        <v>39.130434782608688</v>
      </c>
      <c r="BD54">
        <f>((0.045/0.12)*100)</f>
        <v>37.5</v>
      </c>
      <c r="BF54">
        <f>ABS($B$54-$D$54)</f>
        <v>0.94220499999999952</v>
      </c>
      <c r="BG54">
        <f>ABS($F$54-$H$54)</f>
        <v>4.2553400000000003</v>
      </c>
      <c r="BL54">
        <f>SQRT((ABS($A$54-$E$55)^2+(ABS($B$54-$F$55)^2)))</f>
        <v>5.857209637929162</v>
      </c>
      <c r="BM54">
        <f>SQRT((ABS($C$54-$G$54)^2+(ABS($D$54-$H$54)^2)))</f>
        <v>1.3083618424247168</v>
      </c>
      <c r="BO54">
        <f>SQRT((ABS($A$54-$G$55)^2+(ABS($B$54-$H$55)^2)))</f>
        <v>8.9539252367592415</v>
      </c>
      <c r="BP54">
        <f>SQRT((ABS($C$54-$E$54)^2+(ABS($D$54-$F$54)^2)))</f>
        <v>4.2935792932434707</v>
      </c>
      <c r="BR54">
        <f>DEGREES(ACOS((6.10608994815799^2+18.0847163543796^2-14.3291232044293^2)/(2*6.10608994815799*18.0847163543796)))</f>
        <v>43.944478274247324</v>
      </c>
      <c r="BS54">
        <f>DEGREES(ACOS((27.8163019189361^2+30.3213275823001^2-4.6350820881555^2)/(2*27.8163019189361*30.3213275823001)))</f>
        <v>7.6996965769547803</v>
      </c>
      <c r="BU54">
        <v>12</v>
      </c>
      <c r="BV54">
        <v>6</v>
      </c>
      <c r="BW54">
        <v>4</v>
      </c>
      <c r="BX54">
        <v>8</v>
      </c>
      <c r="BY54">
        <v>14</v>
      </c>
      <c r="BZ54">
        <v>7</v>
      </c>
      <c r="CA54">
        <v>8</v>
      </c>
      <c r="CB54">
        <v>5</v>
      </c>
      <c r="CC54">
        <v>14</v>
      </c>
      <c r="CD54">
        <v>5</v>
      </c>
      <c r="CE54">
        <v>8</v>
      </c>
      <c r="CF54">
        <v>11</v>
      </c>
      <c r="CG54">
        <v>15</v>
      </c>
      <c r="CH54">
        <v>8</v>
      </c>
      <c r="CI54">
        <v>7</v>
      </c>
      <c r="CJ54">
        <v>11</v>
      </c>
      <c r="CL54">
        <v>9</v>
      </c>
      <c r="CM54">
        <v>2</v>
      </c>
      <c r="CN54">
        <v>0</v>
      </c>
      <c r="CO54">
        <v>2</v>
      </c>
      <c r="CP54">
        <v>8</v>
      </c>
      <c r="CQ54">
        <v>2</v>
      </c>
      <c r="CR54">
        <v>3</v>
      </c>
      <c r="CS54">
        <v>0</v>
      </c>
      <c r="CT54">
        <v>9</v>
      </c>
      <c r="CU54">
        <v>0</v>
      </c>
      <c r="CV54">
        <v>3</v>
      </c>
      <c r="CW54">
        <v>6</v>
      </c>
      <c r="CX54">
        <v>9</v>
      </c>
      <c r="CY54">
        <v>2</v>
      </c>
      <c r="CZ54">
        <v>0</v>
      </c>
      <c r="DA54">
        <v>6</v>
      </c>
      <c r="DC54">
        <f>((6/12)*100)</f>
        <v>50</v>
      </c>
      <c r="DD54">
        <f>((4/12)*100)</f>
        <v>33.333333333333329</v>
      </c>
      <c r="DE54">
        <f>((8/12)*100)</f>
        <v>66.666666666666657</v>
      </c>
      <c r="DF54">
        <f>((7/14)*100)</f>
        <v>50</v>
      </c>
      <c r="DG54">
        <f>((8/14)*100)</f>
        <v>57.142857142857139</v>
      </c>
      <c r="DH54">
        <f>((5/14)*100)</f>
        <v>35.714285714285715</v>
      </c>
      <c r="DI54">
        <f>((5/14)*100)</f>
        <v>35.714285714285715</v>
      </c>
      <c r="DJ54">
        <f>((8/14)*100)</f>
        <v>57.142857142857139</v>
      </c>
      <c r="DK54">
        <f>((11/14)*100)</f>
        <v>78.571428571428569</v>
      </c>
      <c r="DL54">
        <f>((8/15)*100)</f>
        <v>53.333333333333336</v>
      </c>
      <c r="DM54">
        <f>((7/15)*100)</f>
        <v>46.666666666666664</v>
      </c>
      <c r="DN54">
        <f>((11/15)*100)</f>
        <v>73.333333333333329</v>
      </c>
      <c r="DP54">
        <f>((2/9)*100)</f>
        <v>22.222222222222221</v>
      </c>
      <c r="DQ54">
        <f>((0/9)*100)</f>
        <v>0</v>
      </c>
      <c r="DR54">
        <f>((2/9)*100)</f>
        <v>22.222222222222221</v>
      </c>
      <c r="DS54">
        <f>((2/8)*100)</f>
        <v>25</v>
      </c>
      <c r="DT54">
        <f>((3/8)*100)</f>
        <v>37.5</v>
      </c>
      <c r="DU54">
        <f>((0/8)*100)</f>
        <v>0</v>
      </c>
      <c r="DV54">
        <f>((0/9)*100)</f>
        <v>0</v>
      </c>
      <c r="DW54">
        <f>((3/9)*100)</f>
        <v>33.333333333333329</v>
      </c>
      <c r="DX54">
        <f>((6/9)*100)</f>
        <v>66.666666666666657</v>
      </c>
      <c r="DY54">
        <f>((2/9)*100)</f>
        <v>22.222222222222221</v>
      </c>
      <c r="DZ54">
        <f>((0/9)*100)</f>
        <v>0</v>
      </c>
      <c r="EA54">
        <f>((6/9)*100)</f>
        <v>66.666666666666657</v>
      </c>
    </row>
    <row r="55" spans="1:131" x14ac:dyDescent="0.25">
      <c r="A55">
        <v>246.87637599999999</v>
      </c>
      <c r="B55">
        <v>6.6783169999999998</v>
      </c>
      <c r="C55">
        <v>228.66081700000001</v>
      </c>
      <c r="D55">
        <v>6.1820919999999999</v>
      </c>
      <c r="E55">
        <v>227.65602100000001</v>
      </c>
      <c r="F55">
        <v>9.0566320000000005</v>
      </c>
      <c r="G55">
        <v>230.41760099999999</v>
      </c>
      <c r="H55">
        <v>5.2771939999999997</v>
      </c>
      <c r="L55">
        <f>(15/200)</f>
        <v>7.4999999999999997E-2</v>
      </c>
      <c r="M55">
        <f>(14/200)</f>
        <v>7.0000000000000007E-2</v>
      </c>
      <c r="N55">
        <f>(13/200)</f>
        <v>6.5000000000000002E-2</v>
      </c>
      <c r="P55">
        <f>(11/200)</f>
        <v>5.5E-2</v>
      </c>
      <c r="Q55">
        <f>(8/200)</f>
        <v>0.04</v>
      </c>
      <c r="R55">
        <f>(10/200)</f>
        <v>0.05</v>
      </c>
      <c r="S55">
        <f>(10/200)</f>
        <v>0.05</v>
      </c>
      <c r="V55">
        <f>0.075+0.04</f>
        <v>0.11499999999999999</v>
      </c>
      <c r="W55">
        <f>0.07+0.05</f>
        <v>0.12000000000000001</v>
      </c>
      <c r="X55">
        <f>0.065+0.05</f>
        <v>0.115</v>
      </c>
      <c r="AA55">
        <f>SQRT((ABS($C$56-$C$55)^2+(ABS($D$56-$D$55)^2)))</f>
        <v>26.446167606192951</v>
      </c>
      <c r="AB55">
        <f>SQRT((ABS($E$56-$E$55)^2+(ABS($F$56-$F$55)^2)))</f>
        <v>25.189459422557565</v>
      </c>
      <c r="AC55">
        <f>SQRT((ABS($G$56-$G$55)^2+(ABS($H$56-$H$55)^2)))</f>
        <v>26.441477597523075</v>
      </c>
      <c r="AK55">
        <f>1/0.115</f>
        <v>8.695652173913043</v>
      </c>
      <c r="AL55">
        <f>1/0.12</f>
        <v>8.3333333333333339</v>
      </c>
      <c r="AM55">
        <f>1/0.115</f>
        <v>8.695652173913043</v>
      </c>
      <c r="AP55">
        <f t="shared" si="17"/>
        <v>229.96667483646047</v>
      </c>
      <c r="AQ55">
        <f t="shared" si="18"/>
        <v>209.91216185464637</v>
      </c>
      <c r="AR55">
        <f t="shared" si="19"/>
        <v>229.92589215237456</v>
      </c>
      <c r="AW55">
        <f>((0.075/0.115)*100)</f>
        <v>65.217391304347814</v>
      </c>
      <c r="AX55">
        <f>((0.07/0.12)*100)</f>
        <v>58.333333333333336</v>
      </c>
      <c r="AY55">
        <f>((0.065/0.115)*100)</f>
        <v>56.521739130434781</v>
      </c>
      <c r="BB55">
        <f>((0.04/0.115)*100)</f>
        <v>34.782608695652172</v>
      </c>
      <c r="BC55">
        <f>((0.05/0.12)*100)</f>
        <v>41.666666666666671</v>
      </c>
      <c r="BD55">
        <f>((0.05/0.115)*100)</f>
        <v>43.478260869565219</v>
      </c>
      <c r="BF55">
        <f>ABS($B$55-$D$55)</f>
        <v>0.49622499999999992</v>
      </c>
      <c r="BG55">
        <f>ABS($F$55-$H$55)</f>
        <v>3.7794380000000007</v>
      </c>
      <c r="BM55">
        <f>SQRT((ABS($C$55-$G$55)^2+(ABS($D$55-$H$55)^2)))</f>
        <v>1.976140281725955</v>
      </c>
      <c r="BO55">
        <f>SQRT((ABS($A$55-$G$56)^2+(ABS($B$55-$H$56)^2)))</f>
        <v>10.266870136255168</v>
      </c>
      <c r="BP55">
        <f>SQRT((ABS($C$55-$E$55)^2+(ABS($D$55-$F$55)^2)))</f>
        <v>3.0450936296304589</v>
      </c>
      <c r="BR55">
        <f>DEGREES(ACOS((5.24419833714677^2+15.1547360136302^2-12.1025100160425^2)/(2*5.24419833714677*15.1547360136302)))</f>
        <v>45.85865983068863</v>
      </c>
      <c r="BS55">
        <f>DEGREES(ACOS((22.9063254595191^2+25.1218353712538^2-5.21900391933565^2)/(2*22.9063254595191*25.1218353712538)))</f>
        <v>11.304818511820484</v>
      </c>
      <c r="BY55">
        <v>15</v>
      </c>
      <c r="BZ55">
        <v>6</v>
      </c>
      <c r="CA55">
        <v>7</v>
      </c>
      <c r="CB55">
        <v>5</v>
      </c>
      <c r="CC55">
        <v>14</v>
      </c>
      <c r="CD55">
        <v>5</v>
      </c>
      <c r="CE55">
        <v>7</v>
      </c>
      <c r="CF55">
        <v>10</v>
      </c>
      <c r="CG55">
        <v>13</v>
      </c>
      <c r="CH55">
        <v>8</v>
      </c>
      <c r="CI55">
        <v>3</v>
      </c>
      <c r="CJ55">
        <v>10</v>
      </c>
      <c r="CL55">
        <v>11</v>
      </c>
      <c r="CM55">
        <v>2</v>
      </c>
      <c r="CN55">
        <v>2</v>
      </c>
      <c r="CO55">
        <v>6</v>
      </c>
      <c r="CP55">
        <v>8</v>
      </c>
      <c r="CQ55">
        <v>2</v>
      </c>
      <c r="CR55">
        <v>2</v>
      </c>
      <c r="CS55">
        <v>0</v>
      </c>
      <c r="CT55">
        <v>10</v>
      </c>
      <c r="CU55">
        <v>2</v>
      </c>
      <c r="CV55">
        <v>2</v>
      </c>
      <c r="CW55">
        <v>6</v>
      </c>
      <c r="CX55">
        <v>10</v>
      </c>
      <c r="CY55">
        <v>6</v>
      </c>
      <c r="CZ55">
        <v>0</v>
      </c>
      <c r="DA55">
        <v>6</v>
      </c>
      <c r="DF55">
        <f>((6/15)*100)</f>
        <v>40</v>
      </c>
      <c r="DG55">
        <f>((7/15)*100)</f>
        <v>46.666666666666664</v>
      </c>
      <c r="DH55">
        <f>((5/15)*100)</f>
        <v>33.333333333333329</v>
      </c>
      <c r="DI55">
        <f>((5/14)*100)</f>
        <v>35.714285714285715</v>
      </c>
      <c r="DJ55">
        <f>((7/14)*100)</f>
        <v>50</v>
      </c>
      <c r="DK55">
        <f>((10/14)*100)</f>
        <v>71.428571428571431</v>
      </c>
      <c r="DL55">
        <f>((8/13)*100)</f>
        <v>61.53846153846154</v>
      </c>
      <c r="DM55">
        <f>((3/13)*100)</f>
        <v>23.076923076923077</v>
      </c>
      <c r="DN55">
        <f>((10/13)*100)</f>
        <v>76.923076923076934</v>
      </c>
      <c r="DP55">
        <f>((2/11)*100)</f>
        <v>18.181818181818183</v>
      </c>
      <c r="DQ55">
        <f>((2/11)*100)</f>
        <v>18.181818181818183</v>
      </c>
      <c r="DR55">
        <f>((6/11)*100)</f>
        <v>54.54545454545454</v>
      </c>
      <c r="DS55">
        <f>((2/8)*100)</f>
        <v>25</v>
      </c>
      <c r="DT55">
        <f>((2/8)*100)</f>
        <v>25</v>
      </c>
      <c r="DU55">
        <f>((0/8)*100)</f>
        <v>0</v>
      </c>
      <c r="DV55">
        <f>((2/10)*100)</f>
        <v>20</v>
      </c>
      <c r="DW55">
        <f>((2/10)*100)</f>
        <v>20</v>
      </c>
      <c r="DX55">
        <f>((6/10)*100)</f>
        <v>60</v>
      </c>
      <c r="DY55">
        <f>((6/10)*100)</f>
        <v>60</v>
      </c>
      <c r="DZ55">
        <f>((0/10)*100)</f>
        <v>0</v>
      </c>
      <c r="EA55">
        <f>((6/10)*100)</f>
        <v>60</v>
      </c>
    </row>
    <row r="56" spans="1:131" x14ac:dyDescent="0.25">
      <c r="C56">
        <v>255.100764</v>
      </c>
      <c r="D56">
        <v>5.6085209999999996</v>
      </c>
      <c r="E56">
        <v>252.83642800000001</v>
      </c>
      <c r="F56">
        <v>8.3813770000000005</v>
      </c>
      <c r="G56">
        <v>256.836634</v>
      </c>
      <c r="H56">
        <v>4.1879590000000002</v>
      </c>
      <c r="Q56">
        <f>(10/200)</f>
        <v>0.05</v>
      </c>
      <c r="BG56">
        <f>ABS($F$56-$H$56)</f>
        <v>4.1934180000000003</v>
      </c>
      <c r="BI56">
        <v>3.1510699999999994</v>
      </c>
      <c r="BJ56">
        <v>3.5030764999999997</v>
      </c>
      <c r="BP56">
        <f>SQRT((ABS($C$56-$E$56)^2+(ABS($D$56-$F$56)^2)))</f>
        <v>3.5799368594476553</v>
      </c>
      <c r="BR56">
        <f>DEGREES(ACOS((4.98546131703978^2+22.1373250723202^2-19.1554016214724^2)/(2*4.98546131703978*22.1373250723202)))</f>
        <v>47.898738826184058</v>
      </c>
      <c r="BS56">
        <f>DEGREES(ACOS((23.9368013110166^2+27.0061672766234^2-5.40116647942239^2)/(2*23.9368013110166*27.0061672766234)))</f>
        <v>10.027983362684376</v>
      </c>
      <c r="CP56">
        <v>10</v>
      </c>
      <c r="CQ56">
        <v>2</v>
      </c>
      <c r="CR56">
        <v>3</v>
      </c>
      <c r="CS56">
        <v>0</v>
      </c>
      <c r="DS56">
        <f>((2/10)*100)</f>
        <v>20</v>
      </c>
      <c r="DT56">
        <f>((3/10)*100)</f>
        <v>30</v>
      </c>
      <c r="DU56">
        <f>((0/10)*100)</f>
        <v>0</v>
      </c>
    </row>
    <row r="57" spans="1:131" x14ac:dyDescent="0.25">
      <c r="A57" t="s">
        <v>22</v>
      </c>
      <c r="B57" t="s">
        <v>22</v>
      </c>
      <c r="C57" t="s">
        <v>22</v>
      </c>
      <c r="D57" t="s">
        <v>22</v>
      </c>
      <c r="E57" t="s">
        <v>22</v>
      </c>
      <c r="F57" t="s">
        <v>22</v>
      </c>
      <c r="G57" t="s">
        <v>22</v>
      </c>
      <c r="H57" t="s">
        <v>22</v>
      </c>
      <c r="BR57">
        <f>DEGREES(ACOS((5.98199825928594^2+21.1895521299519^2-17.3069814373706^2)/(2*5.98199825928594*21.1895521299519)))</f>
        <v>43.051978136738981</v>
      </c>
      <c r="BS57">
        <f>DEGREES(ACOS((19.4947358498976^2+23.0500112861405^2-5.86354555428317^2)/(2*19.4947358498976*23.0500112861405)))</f>
        <v>12.628431198105208</v>
      </c>
    </row>
    <row r="58" spans="1:131" x14ac:dyDescent="0.25">
      <c r="A58">
        <v>48.701615000000004</v>
      </c>
      <c r="B58">
        <v>6.7479690000000003</v>
      </c>
      <c r="C58">
        <v>57.189011000000001</v>
      </c>
      <c r="D58">
        <v>5.4828650000000003</v>
      </c>
      <c r="E58">
        <v>50.577240000000003</v>
      </c>
      <c r="F58">
        <v>8.5654160000000008</v>
      </c>
      <c r="G58">
        <v>54.897190000000002</v>
      </c>
      <c r="H58">
        <v>4.2500520000000002</v>
      </c>
      <c r="K58">
        <f>(11/200)</f>
        <v>5.5E-2</v>
      </c>
      <c r="L58">
        <f>(11/200)</f>
        <v>5.5E-2</v>
      </c>
      <c r="M58">
        <f>(13/200)</f>
        <v>6.5000000000000002E-2</v>
      </c>
      <c r="N58">
        <f>(12/200)</f>
        <v>0.06</v>
      </c>
      <c r="P58">
        <f>(11/200)</f>
        <v>5.5E-2</v>
      </c>
      <c r="Q58">
        <f>(11/200)</f>
        <v>5.5E-2</v>
      </c>
      <c r="R58">
        <f>(12/200)</f>
        <v>0.06</v>
      </c>
      <c r="S58">
        <f>(12/200)</f>
        <v>0.06</v>
      </c>
      <c r="U58">
        <f>0.055+0.055</f>
        <v>0.11</v>
      </c>
      <c r="V58">
        <f>0.055+0.055</f>
        <v>0.11</v>
      </c>
      <c r="W58">
        <f>0.065+0.06</f>
        <v>0.125</v>
      </c>
      <c r="X58">
        <f>0.06+0.06</f>
        <v>0.12</v>
      </c>
      <c r="Z58">
        <f>SQRT((ABS($A$59-$A$58)^2+(ABS($B$59-$B$58)^2)))</f>
        <v>18.357320930979487</v>
      </c>
      <c r="AA58">
        <f>SQRT((ABS($C$59-$C$58)^2+(ABS($D$59-$D$58)^2)))</f>
        <v>17.244482283629775</v>
      </c>
      <c r="AB58">
        <f>SQRT((ABS($E$59-$E$58)^2+(ABS($F$59-$F$58)^2)))</f>
        <v>18.084716354379601</v>
      </c>
      <c r="AC58">
        <f>SQRT((ABS($G$59-$G$58)^2+(ABS($H$59-$H$58)^2)))</f>
        <v>17.593623422701818</v>
      </c>
      <c r="AJ58">
        <f>1/0.11</f>
        <v>9.0909090909090917</v>
      </c>
      <c r="AK58">
        <f>1/0.11</f>
        <v>9.0909090909090917</v>
      </c>
      <c r="AL58">
        <f>1/0.125</f>
        <v>8</v>
      </c>
      <c r="AM58">
        <f>1/0.12</f>
        <v>8.3333333333333339</v>
      </c>
      <c r="AO58">
        <f t="shared" ref="AO58:AO67" si="20">$Z58/$U58</f>
        <v>166.88473573617716</v>
      </c>
      <c r="AP58">
        <f t="shared" ref="AP58:AP66" si="21">$AA58/$V58</f>
        <v>156.76802076027067</v>
      </c>
      <c r="AQ58">
        <f t="shared" ref="AQ58:AQ66" si="22">$AB58/$W58</f>
        <v>144.67773083503681</v>
      </c>
      <c r="AR58">
        <f t="shared" ref="AR58:AR66" si="23">$AC58/$X58</f>
        <v>146.61352852251514</v>
      </c>
      <c r="AV58">
        <f>((0.055/0.11)*100)</f>
        <v>50</v>
      </c>
      <c r="AW58">
        <f>((0.055/0.11)*100)</f>
        <v>50</v>
      </c>
      <c r="AX58">
        <f>((0.065/0.125)*100)</f>
        <v>52</v>
      </c>
      <c r="AY58">
        <f>((0.06/0.12)*100)</f>
        <v>50</v>
      </c>
      <c r="BA58">
        <f>((0.055/0.11)*100)</f>
        <v>50</v>
      </c>
      <c r="BB58">
        <f>((0.055/0.11)*100)</f>
        <v>50</v>
      </c>
      <c r="BC58">
        <f>((0.06/0.125)*100)</f>
        <v>48</v>
      </c>
      <c r="BD58">
        <f>((0.06/0.12)*100)</f>
        <v>50</v>
      </c>
      <c r="BF58">
        <f>ABS($B$58-$D$58)</f>
        <v>1.265104</v>
      </c>
      <c r="BG58">
        <f>ABS($F$58-$H$58)</f>
        <v>4.3153640000000006</v>
      </c>
      <c r="BL58">
        <f>SQRT((ABS($A$58-$E$58)^2+(ABS($B$58-$F$58)^2)))</f>
        <v>2.6117202642002071</v>
      </c>
      <c r="BM58">
        <f>SQRT((ABS($C$58-$G$58)^2+(ABS($D$58-$H$58)^2)))</f>
        <v>2.6023588125026103</v>
      </c>
      <c r="BO58">
        <f>SQRT((ABS($A$58-$G$58)^2+(ABS($B$58-$H$58)^2)))</f>
        <v>6.6801750665318629</v>
      </c>
      <c r="BP58">
        <f>SQRT((ABS($C$58-$E$58)^2+(ABS($D$58-$F$58)^2)))</f>
        <v>7.2950419069421368</v>
      </c>
      <c r="BR58">
        <f>DEGREES(ACOS((5.34640353657822^2+30.9595686929877^2-27.8163019189361^2)/(2*5.34640353657822*30.9595686929877)))</f>
        <v>49.877695263714813</v>
      </c>
      <c r="BS58">
        <f>DEGREES(ACOS((17.9375496676296^2+23.811955720078^2-7.49484629444961^2)/(2*17.9375496676296*23.811955720078)))</f>
        <v>12.931107536468341</v>
      </c>
      <c r="BU58">
        <v>11</v>
      </c>
      <c r="BV58">
        <v>1</v>
      </c>
      <c r="BW58">
        <v>2</v>
      </c>
      <c r="BX58">
        <v>7</v>
      </c>
      <c r="BY58">
        <v>11</v>
      </c>
      <c r="BZ58">
        <v>1</v>
      </c>
      <c r="CA58">
        <v>7</v>
      </c>
      <c r="CB58">
        <v>2</v>
      </c>
      <c r="CC58">
        <v>13</v>
      </c>
      <c r="CD58">
        <v>3</v>
      </c>
      <c r="CE58">
        <v>7</v>
      </c>
      <c r="CF58">
        <v>8</v>
      </c>
      <c r="CG58">
        <v>12</v>
      </c>
      <c r="CH58">
        <v>7</v>
      </c>
      <c r="CI58">
        <v>2</v>
      </c>
      <c r="CJ58">
        <v>8</v>
      </c>
      <c r="CL58">
        <v>11</v>
      </c>
      <c r="CM58">
        <v>1</v>
      </c>
      <c r="CN58">
        <v>0</v>
      </c>
      <c r="CO58">
        <v>0</v>
      </c>
      <c r="CP58">
        <v>11</v>
      </c>
      <c r="CQ58">
        <v>1</v>
      </c>
      <c r="CR58">
        <v>8</v>
      </c>
      <c r="CS58">
        <v>3</v>
      </c>
      <c r="CT58">
        <v>12</v>
      </c>
      <c r="CU58">
        <v>3</v>
      </c>
      <c r="CV58">
        <v>8</v>
      </c>
      <c r="CW58">
        <v>7</v>
      </c>
      <c r="CX58">
        <v>12</v>
      </c>
      <c r="CY58">
        <v>8</v>
      </c>
      <c r="CZ58">
        <v>3</v>
      </c>
      <c r="DA58">
        <v>7</v>
      </c>
      <c r="DC58">
        <f>((1/11)*100)</f>
        <v>9.0909090909090917</v>
      </c>
      <c r="DD58">
        <f>((2/11)*100)</f>
        <v>18.181818181818183</v>
      </c>
      <c r="DE58">
        <f>((7/11)*100)</f>
        <v>63.636363636363633</v>
      </c>
      <c r="DF58">
        <f>((1/11)*100)</f>
        <v>9.0909090909090917</v>
      </c>
      <c r="DG58">
        <f>((7/11)*100)</f>
        <v>63.636363636363633</v>
      </c>
      <c r="DH58">
        <f>((2/11)*100)</f>
        <v>18.181818181818183</v>
      </c>
      <c r="DI58">
        <f>((3/13)*100)</f>
        <v>23.076923076923077</v>
      </c>
      <c r="DJ58">
        <f>((7/13)*100)</f>
        <v>53.846153846153847</v>
      </c>
      <c r="DK58">
        <f>((8/13)*100)</f>
        <v>61.53846153846154</v>
      </c>
      <c r="DL58">
        <f>((7/12)*100)</f>
        <v>58.333333333333336</v>
      </c>
      <c r="DM58">
        <f>((2/12)*100)</f>
        <v>16.666666666666664</v>
      </c>
      <c r="DN58">
        <f>((8/12)*100)</f>
        <v>66.666666666666657</v>
      </c>
      <c r="DP58">
        <f>((1/11)*100)</f>
        <v>9.0909090909090917</v>
      </c>
      <c r="DQ58">
        <f>((0/11)*100)</f>
        <v>0</v>
      </c>
      <c r="DR58">
        <f>((0/11)*100)</f>
        <v>0</v>
      </c>
      <c r="DS58">
        <f>((1/11)*100)</f>
        <v>9.0909090909090917</v>
      </c>
      <c r="DT58">
        <f>((8/11)*100)</f>
        <v>72.727272727272734</v>
      </c>
      <c r="DU58">
        <f>((3/11)*100)</f>
        <v>27.27272727272727</v>
      </c>
      <c r="DV58">
        <f>((3/12)*100)</f>
        <v>25</v>
      </c>
      <c r="DW58">
        <f>((8/12)*100)</f>
        <v>66.666666666666657</v>
      </c>
      <c r="DX58">
        <f>((7/12)*100)</f>
        <v>58.333333333333336</v>
      </c>
      <c r="DY58">
        <f>((8/12)*100)</f>
        <v>66.666666666666657</v>
      </c>
      <c r="DZ58">
        <f>((3/12)*100)</f>
        <v>25</v>
      </c>
      <c r="EA58">
        <f>((7/12)*100)</f>
        <v>58.333333333333336</v>
      </c>
    </row>
    <row r="59" spans="1:131" x14ac:dyDescent="0.25">
      <c r="A59">
        <v>67.058021999999994</v>
      </c>
      <c r="B59">
        <v>6.931146</v>
      </c>
      <c r="C59">
        <v>74.432201000000006</v>
      </c>
      <c r="D59">
        <v>5.6939760000000001</v>
      </c>
      <c r="E59">
        <v>68.659062000000006</v>
      </c>
      <c r="F59">
        <v>8.2418750000000003</v>
      </c>
      <c r="G59">
        <v>72.486119000000002</v>
      </c>
      <c r="H59">
        <v>4.656453</v>
      </c>
      <c r="K59">
        <f>(12/200)</f>
        <v>0.06</v>
      </c>
      <c r="L59">
        <f>(14/200)</f>
        <v>7.0000000000000007E-2</v>
      </c>
      <c r="M59">
        <f>(13/200)</f>
        <v>6.5000000000000002E-2</v>
      </c>
      <c r="N59">
        <f>(11/200)</f>
        <v>5.5E-2</v>
      </c>
      <c r="P59">
        <f>(13/200)</f>
        <v>6.5000000000000002E-2</v>
      </c>
      <c r="Q59">
        <f>(13/200)</f>
        <v>6.5000000000000002E-2</v>
      </c>
      <c r="R59">
        <f>(11/200)</f>
        <v>5.5E-2</v>
      </c>
      <c r="S59">
        <f>(14/200)</f>
        <v>7.0000000000000007E-2</v>
      </c>
      <c r="U59">
        <f>0.06+0.065</f>
        <v>0.125</v>
      </c>
      <c r="V59">
        <f>0.07+0.065</f>
        <v>0.13500000000000001</v>
      </c>
      <c r="W59">
        <f>0.065+0.055</f>
        <v>0.12</v>
      </c>
      <c r="X59">
        <f>0.055+0.07</f>
        <v>0.125</v>
      </c>
      <c r="Z59">
        <f>SQRT((ABS($A$60-$A$59)^2+(ABS($B$60-$B$59)^2)))</f>
        <v>15.991852903764634</v>
      </c>
      <c r="AA59">
        <f>SQRT((ABS($C$60-$C$59)^2+(ABS($D$60-$D$59)^2)))</f>
        <v>16.36323285366144</v>
      </c>
      <c r="AB59">
        <f>SQRT((ABS($E$60-$E$59)^2+(ABS($F$60-$F$59)^2)))</f>
        <v>15.154736013630229</v>
      </c>
      <c r="AC59">
        <f>SQRT((ABS($G$60-$G$59)^2+(ABS($H$60-$H$59)^2)))</f>
        <v>14.701448443101453</v>
      </c>
      <c r="AJ59">
        <f>1/0.125</f>
        <v>8</v>
      </c>
      <c r="AK59">
        <f>1/0.135</f>
        <v>7.4074074074074066</v>
      </c>
      <c r="AL59">
        <f>1/0.12</f>
        <v>8.3333333333333339</v>
      </c>
      <c r="AM59">
        <f>1/0.125</f>
        <v>8</v>
      </c>
      <c r="AO59">
        <f t="shared" si="20"/>
        <v>127.93482323011708</v>
      </c>
      <c r="AP59">
        <f t="shared" si="21"/>
        <v>121.20913224934399</v>
      </c>
      <c r="AQ59">
        <f t="shared" si="22"/>
        <v>126.28946678025191</v>
      </c>
      <c r="AR59">
        <f t="shared" si="23"/>
        <v>117.61158754481163</v>
      </c>
      <c r="AV59">
        <f>((0.06/0.125)*100)</f>
        <v>48</v>
      </c>
      <c r="AW59">
        <f>((0.07/0.135)*100)</f>
        <v>51.851851851851848</v>
      </c>
      <c r="AX59">
        <f>((0.065/0.12)*100)</f>
        <v>54.166666666666671</v>
      </c>
      <c r="AY59">
        <f>((0.055/0.125)*100)</f>
        <v>44</v>
      </c>
      <c r="BA59">
        <f>((0.065/0.125)*100)</f>
        <v>52</v>
      </c>
      <c r="BB59">
        <f>((0.065/0.135)*100)</f>
        <v>48.148148148148145</v>
      </c>
      <c r="BC59">
        <f>((0.055/0.12)*100)</f>
        <v>45.833333333333336</v>
      </c>
      <c r="BD59">
        <f>((0.07/0.125)*100)</f>
        <v>56.000000000000007</v>
      </c>
      <c r="BF59">
        <f>ABS($B$59-$D$59)</f>
        <v>1.2371699999999999</v>
      </c>
      <c r="BG59">
        <f>ABS($F$59-$H$59)</f>
        <v>3.5854220000000003</v>
      </c>
      <c r="BL59">
        <f>SQRT((ABS($A$59-$E$59)^2+(ABS($B$59-$F$59)^2)))</f>
        <v>2.0691398195967903</v>
      </c>
      <c r="BM59">
        <f>SQRT((ABS($C$59-$G$59)^2+(ABS($D$59-$H$59)^2)))</f>
        <v>2.205377320608203</v>
      </c>
      <c r="BO59">
        <f>SQRT((ABS($A$59-$G$59)^2+(ABS($B$59-$H$59)^2)))</f>
        <v>5.8854452070899521</v>
      </c>
      <c r="BP59">
        <f>SQRT((ABS($C$59-$E$59)^2+(ABS($D$59-$F$59)^2)))</f>
        <v>6.310382177611908</v>
      </c>
      <c r="BR59">
        <f>DEGREES(ACOS((4.6350820881555^2+25.5533024679339^2-22.9063254595191^2)/(2*4.6350820881555*25.5533024679339)))</f>
        <v>50.788040450424759</v>
      </c>
      <c r="BS59" t="e">
        <f>DEGREES(ACOS((7.49484629444961^2+0^2-7.49484629444961^2)/(2*7.49484629444961*0)))</f>
        <v>#DIV/0!</v>
      </c>
      <c r="BU59">
        <v>12</v>
      </c>
      <c r="BV59">
        <v>2</v>
      </c>
      <c r="BW59">
        <v>3</v>
      </c>
      <c r="BX59">
        <v>7</v>
      </c>
      <c r="BY59">
        <v>14</v>
      </c>
      <c r="BZ59">
        <v>2</v>
      </c>
      <c r="CA59">
        <v>10</v>
      </c>
      <c r="CB59">
        <v>3</v>
      </c>
      <c r="CC59">
        <v>13</v>
      </c>
      <c r="CD59">
        <v>3</v>
      </c>
      <c r="CE59">
        <v>10</v>
      </c>
      <c r="CF59">
        <v>6</v>
      </c>
      <c r="CG59">
        <v>11</v>
      </c>
      <c r="CH59">
        <v>8</v>
      </c>
      <c r="CI59">
        <v>3</v>
      </c>
      <c r="CJ59">
        <v>6</v>
      </c>
      <c r="CL59">
        <v>13</v>
      </c>
      <c r="CM59">
        <v>3</v>
      </c>
      <c r="CN59">
        <v>3</v>
      </c>
      <c r="CO59">
        <v>8</v>
      </c>
      <c r="CP59">
        <v>13</v>
      </c>
      <c r="CQ59">
        <v>3</v>
      </c>
      <c r="CR59">
        <v>7</v>
      </c>
      <c r="CS59">
        <v>3</v>
      </c>
      <c r="CT59">
        <v>11</v>
      </c>
      <c r="CU59">
        <v>2</v>
      </c>
      <c r="CV59">
        <v>7</v>
      </c>
      <c r="CW59">
        <v>7</v>
      </c>
      <c r="CX59">
        <v>14</v>
      </c>
      <c r="CY59">
        <v>9</v>
      </c>
      <c r="CZ59">
        <v>3</v>
      </c>
      <c r="DA59">
        <v>7</v>
      </c>
      <c r="DC59">
        <f>((2/12)*100)</f>
        <v>16.666666666666664</v>
      </c>
      <c r="DD59">
        <f>((3/12)*100)</f>
        <v>25</v>
      </c>
      <c r="DE59">
        <f>((7/12)*100)</f>
        <v>58.333333333333336</v>
      </c>
      <c r="DF59">
        <f>((2/14)*100)</f>
        <v>14.285714285714285</v>
      </c>
      <c r="DG59">
        <f>((10/14)*100)</f>
        <v>71.428571428571431</v>
      </c>
      <c r="DH59">
        <f>((3/14)*100)</f>
        <v>21.428571428571427</v>
      </c>
      <c r="DI59">
        <f>((3/13)*100)</f>
        <v>23.076923076923077</v>
      </c>
      <c r="DJ59">
        <f>((10/13)*100)</f>
        <v>76.923076923076934</v>
      </c>
      <c r="DK59">
        <f>((6/13)*100)</f>
        <v>46.153846153846153</v>
      </c>
      <c r="DL59">
        <f>((8/11)*100)</f>
        <v>72.727272727272734</v>
      </c>
      <c r="DM59">
        <f>((3/11)*100)</f>
        <v>27.27272727272727</v>
      </c>
      <c r="DN59">
        <f>((6/11)*100)</f>
        <v>54.54545454545454</v>
      </c>
      <c r="DP59">
        <f>((3/13)*100)</f>
        <v>23.076923076923077</v>
      </c>
      <c r="DQ59">
        <f>((3/13)*100)</f>
        <v>23.076923076923077</v>
      </c>
      <c r="DR59">
        <f>((8/13)*100)</f>
        <v>61.53846153846154</v>
      </c>
      <c r="DS59">
        <f>((3/13)*100)</f>
        <v>23.076923076923077</v>
      </c>
      <c r="DT59">
        <f>((7/13)*100)</f>
        <v>53.846153846153847</v>
      </c>
      <c r="DU59">
        <f>((3/13)*100)</f>
        <v>23.076923076923077</v>
      </c>
      <c r="DV59">
        <f>((2/11)*100)</f>
        <v>18.181818181818183</v>
      </c>
      <c r="DW59">
        <f>((7/11)*100)</f>
        <v>63.636363636363633</v>
      </c>
      <c r="DX59">
        <f>((7/11)*100)</f>
        <v>63.636363636363633</v>
      </c>
      <c r="DY59">
        <f>((9/14)*100)</f>
        <v>64.285714285714292</v>
      </c>
      <c r="DZ59">
        <f>((3/14)*100)</f>
        <v>21.428571428571427</v>
      </c>
      <c r="EA59">
        <f>((7/14)*100)</f>
        <v>50</v>
      </c>
    </row>
    <row r="60" spans="1:131" x14ac:dyDescent="0.25">
      <c r="A60">
        <v>83.047723000000005</v>
      </c>
      <c r="B60">
        <v>7.1934839999999998</v>
      </c>
      <c r="C60">
        <v>90.795249000000013</v>
      </c>
      <c r="D60">
        <v>5.7717549999999997</v>
      </c>
      <c r="E60">
        <v>83.796652000000009</v>
      </c>
      <c r="F60">
        <v>8.9625640000000004</v>
      </c>
      <c r="G60">
        <v>87.173690000000008</v>
      </c>
      <c r="H60">
        <v>5.2950799999999996</v>
      </c>
      <c r="K60">
        <f>(15/200)</f>
        <v>7.4999999999999997E-2</v>
      </c>
      <c r="L60">
        <f>(13/200)</f>
        <v>6.5000000000000002E-2</v>
      </c>
      <c r="M60">
        <f>(13/200)</f>
        <v>6.5000000000000002E-2</v>
      </c>
      <c r="N60">
        <f>(13/200)</f>
        <v>6.5000000000000002E-2</v>
      </c>
      <c r="P60">
        <f>(12/200)</f>
        <v>0.06</v>
      </c>
      <c r="Q60">
        <f>(11/200)</f>
        <v>5.5E-2</v>
      </c>
      <c r="R60">
        <f>(12/200)</f>
        <v>0.06</v>
      </c>
      <c r="S60">
        <f>(12/200)</f>
        <v>0.06</v>
      </c>
      <c r="U60">
        <f>0.075+0.06</f>
        <v>0.13500000000000001</v>
      </c>
      <c r="V60">
        <f>0.065+0.055</f>
        <v>0.12</v>
      </c>
      <c r="W60">
        <f>0.065+0.06</f>
        <v>0.125</v>
      </c>
      <c r="X60">
        <f>0.065+0.06</f>
        <v>0.125</v>
      </c>
      <c r="Z60">
        <f>SQRT((ABS($A$61-$A$60)^2+(ABS($B$61-$B$60)^2)))</f>
        <v>19.771149764702102</v>
      </c>
      <c r="AA60">
        <f>SQRT((ABS($C$61-$C$60)^2+(ABS($D$61-$D$60)^2)))</f>
        <v>21.316769330986805</v>
      </c>
      <c r="AB60">
        <f>SQRT((ABS($E$61-$E$60)^2+(ABS($F$61-$F$60)^2)))</f>
        <v>22.137325072320195</v>
      </c>
      <c r="AC60">
        <f>SQRT((ABS($G$61-$G$60)^2+(ABS($H$61-$H$60)^2)))</f>
        <v>23.197262326200644</v>
      </c>
      <c r="AJ60">
        <f>1/0.135</f>
        <v>7.4074074074074066</v>
      </c>
      <c r="AK60">
        <f>1/0.12</f>
        <v>8.3333333333333339</v>
      </c>
      <c r="AL60">
        <f>1/0.125</f>
        <v>8</v>
      </c>
      <c r="AM60">
        <f>1/0.125</f>
        <v>8</v>
      </c>
      <c r="AO60">
        <f t="shared" si="20"/>
        <v>146.45296122001557</v>
      </c>
      <c r="AP60">
        <f t="shared" si="21"/>
        <v>177.63974442489004</v>
      </c>
      <c r="AQ60">
        <f t="shared" si="22"/>
        <v>177.09860057856156</v>
      </c>
      <c r="AR60">
        <f t="shared" si="23"/>
        <v>185.57809860960515</v>
      </c>
      <c r="AV60">
        <f>((0.075/0.135)*100)</f>
        <v>55.55555555555555</v>
      </c>
      <c r="AW60">
        <f>((0.065/0.12)*100)</f>
        <v>54.166666666666671</v>
      </c>
      <c r="AX60">
        <f>((0.065/0.125)*100)</f>
        <v>52</v>
      </c>
      <c r="AY60">
        <f>((0.065/0.125)*100)</f>
        <v>52</v>
      </c>
      <c r="BA60">
        <f>((0.06/0.135)*100)</f>
        <v>44.444444444444443</v>
      </c>
      <c r="BB60">
        <f>((0.055/0.12)*100)</f>
        <v>45.833333333333336</v>
      </c>
      <c r="BC60">
        <f>((0.06/0.125)*100)</f>
        <v>48</v>
      </c>
      <c r="BD60">
        <f>((0.06/0.125)*100)</f>
        <v>48</v>
      </c>
      <c r="BF60">
        <f>ABS($B$60-$D$60)</f>
        <v>1.421729</v>
      </c>
      <c r="BG60">
        <f>ABS($F$60-$H$60)</f>
        <v>3.6674840000000009</v>
      </c>
      <c r="BL60">
        <f>SQRT((ABS($A$60-$E$60)^2+(ABS($B$60-$F$60)^2)))</f>
        <v>1.9210774824147536</v>
      </c>
      <c r="BM60">
        <f>SQRT((ABS($C$60-$G$60)^2+(ABS($D$60-$H$60)^2)))</f>
        <v>3.6527946350850375</v>
      </c>
      <c r="BO60">
        <f>SQRT((ABS($A$60-$G$60)^2+(ABS($B$60-$H$60)^2)))</f>
        <v>4.5417553250153206</v>
      </c>
      <c r="BP60">
        <f>SQRT((ABS($C$60-$E$60)^2+(ABS($D$60-$F$60)^2)))</f>
        <v>7.6916592516108029</v>
      </c>
      <c r="BR60">
        <f>DEGREES(ACOS((5.21900391933565^2+26.0938167512985^2-23.9368013110166^2)/(2*5.21900391933565*26.0938167512985)))</f>
        <v>60.249615483433161</v>
      </c>
      <c r="BU60">
        <v>15</v>
      </c>
      <c r="BV60">
        <v>4</v>
      </c>
      <c r="BW60">
        <v>3</v>
      </c>
      <c r="BX60">
        <v>8</v>
      </c>
      <c r="BY60">
        <v>13</v>
      </c>
      <c r="BZ60">
        <v>4</v>
      </c>
      <c r="CA60">
        <v>9</v>
      </c>
      <c r="CB60">
        <v>4</v>
      </c>
      <c r="CC60">
        <v>13</v>
      </c>
      <c r="CD60">
        <v>2</v>
      </c>
      <c r="CE60">
        <v>9</v>
      </c>
      <c r="CF60">
        <v>8</v>
      </c>
      <c r="CG60">
        <v>13</v>
      </c>
      <c r="CH60">
        <v>7</v>
      </c>
      <c r="CI60">
        <v>4</v>
      </c>
      <c r="CJ60">
        <v>8</v>
      </c>
      <c r="CL60">
        <v>12</v>
      </c>
      <c r="CM60">
        <v>0</v>
      </c>
      <c r="CN60">
        <v>2</v>
      </c>
      <c r="CO60">
        <v>9</v>
      </c>
      <c r="CP60">
        <v>11</v>
      </c>
      <c r="CQ60">
        <v>0</v>
      </c>
      <c r="CR60">
        <v>8</v>
      </c>
      <c r="CS60">
        <v>3</v>
      </c>
      <c r="CT60">
        <v>12</v>
      </c>
      <c r="CU60">
        <v>0</v>
      </c>
      <c r="CV60">
        <v>8</v>
      </c>
      <c r="CW60">
        <v>7</v>
      </c>
      <c r="CX60">
        <v>12</v>
      </c>
      <c r="CY60">
        <v>5</v>
      </c>
      <c r="CZ60">
        <v>3</v>
      </c>
      <c r="DA60">
        <v>7</v>
      </c>
      <c r="DC60">
        <f>((4/15)*100)</f>
        <v>26.666666666666668</v>
      </c>
      <c r="DD60">
        <f>((3/15)*100)</f>
        <v>20</v>
      </c>
      <c r="DE60">
        <f>((8/15)*100)</f>
        <v>53.333333333333336</v>
      </c>
      <c r="DF60">
        <f>((4/13)*100)</f>
        <v>30.76923076923077</v>
      </c>
      <c r="DG60">
        <f>((9/13)*100)</f>
        <v>69.230769230769226</v>
      </c>
      <c r="DH60">
        <f>((4/13)*100)</f>
        <v>30.76923076923077</v>
      </c>
      <c r="DI60">
        <f>((2/13)*100)</f>
        <v>15.384615384615385</v>
      </c>
      <c r="DJ60">
        <f>((9/13)*100)</f>
        <v>69.230769230769226</v>
      </c>
      <c r="DK60">
        <f>((8/13)*100)</f>
        <v>61.53846153846154</v>
      </c>
      <c r="DL60">
        <f>((7/13)*100)</f>
        <v>53.846153846153847</v>
      </c>
      <c r="DM60">
        <f>((4/13)*100)</f>
        <v>30.76923076923077</v>
      </c>
      <c r="DN60">
        <f>((8/13)*100)</f>
        <v>61.53846153846154</v>
      </c>
      <c r="DP60">
        <f>((0/12)*100)</f>
        <v>0</v>
      </c>
      <c r="DQ60">
        <f>((2/12)*100)</f>
        <v>16.666666666666664</v>
      </c>
      <c r="DR60">
        <f>((9/12)*100)</f>
        <v>75</v>
      </c>
      <c r="DS60">
        <f>((0/11)*100)</f>
        <v>0</v>
      </c>
      <c r="DT60">
        <f>((8/11)*100)</f>
        <v>72.727272727272734</v>
      </c>
      <c r="DU60">
        <f>((3/11)*100)</f>
        <v>27.27272727272727</v>
      </c>
      <c r="DV60">
        <f>((0/12)*100)</f>
        <v>0</v>
      </c>
      <c r="DW60">
        <f>((8/12)*100)</f>
        <v>66.666666666666657</v>
      </c>
      <c r="DX60">
        <f>((7/12)*100)</f>
        <v>58.333333333333336</v>
      </c>
      <c r="DY60">
        <f>((5/12)*100)</f>
        <v>41.666666666666671</v>
      </c>
      <c r="DZ60">
        <f>((3/12)*100)</f>
        <v>25</v>
      </c>
      <c r="EA60">
        <f>((7/12)*100)</f>
        <v>58.333333333333336</v>
      </c>
    </row>
    <row r="61" spans="1:131" x14ac:dyDescent="0.25">
      <c r="A61">
        <v>102.816005</v>
      </c>
      <c r="B61">
        <v>7.5302179999999996</v>
      </c>
      <c r="C61">
        <v>112.10855100000001</v>
      </c>
      <c r="D61">
        <v>6.1562190000000001</v>
      </c>
      <c r="E61">
        <v>105.93300200000002</v>
      </c>
      <c r="F61">
        <v>9.1703379999999992</v>
      </c>
      <c r="G61">
        <v>110.370552</v>
      </c>
      <c r="H61">
        <v>5.158798</v>
      </c>
      <c r="K61">
        <f>(12/200)</f>
        <v>0.06</v>
      </c>
      <c r="L61">
        <f>(13/200)</f>
        <v>6.5000000000000002E-2</v>
      </c>
      <c r="M61">
        <f>(12/200)</f>
        <v>0.06</v>
      </c>
      <c r="N61">
        <f>(12/200)</f>
        <v>0.06</v>
      </c>
      <c r="P61">
        <f>(11/200)</f>
        <v>5.5E-2</v>
      </c>
      <c r="Q61">
        <f>(11/200)</f>
        <v>5.5E-2</v>
      </c>
      <c r="R61">
        <f>(11/200)</f>
        <v>5.5E-2</v>
      </c>
      <c r="S61">
        <f>(11/200)</f>
        <v>5.5E-2</v>
      </c>
      <c r="U61">
        <f>0.06+0.055</f>
        <v>0.11499999999999999</v>
      </c>
      <c r="V61">
        <f>0.065+0.055</f>
        <v>0.12</v>
      </c>
      <c r="W61">
        <f>0.06+0.055</f>
        <v>0.11499999999999999</v>
      </c>
      <c r="X61">
        <f>0.06+0.055</f>
        <v>0.11499999999999999</v>
      </c>
      <c r="Z61">
        <f>SQRT((ABS($A$62-$A$61)^2+(ABS($B$62-$B$61)^2)))</f>
        <v>22.805581221481461</v>
      </c>
      <c r="AA61">
        <f>SQRT((ABS($C$62-$C$61)^2+(ABS($D$62-$D$61)^2)))</f>
        <v>20.632793627461737</v>
      </c>
      <c r="AB61">
        <f>SQRT((ABS($E$62-$E$61)^2+(ABS($F$62-$F$61)^2)))</f>
        <v>21.189552129951888</v>
      </c>
      <c r="AC61">
        <f>SQRT((ABS($G$62-$G$61)^2+(ABS($H$62-$H$61)^2)))</f>
        <v>20.366183816813237</v>
      </c>
      <c r="AJ61">
        <f>1/0.115</f>
        <v>8.695652173913043</v>
      </c>
      <c r="AK61">
        <f>1/0.12</f>
        <v>8.3333333333333339</v>
      </c>
      <c r="AL61">
        <f>1/0.115</f>
        <v>8.695652173913043</v>
      </c>
      <c r="AM61">
        <f>1/0.115</f>
        <v>8.695652173913043</v>
      </c>
      <c r="AO61">
        <f t="shared" si="20"/>
        <v>198.30940192592575</v>
      </c>
      <c r="AP61">
        <f t="shared" si="21"/>
        <v>171.93994689551448</v>
      </c>
      <c r="AQ61">
        <f t="shared" si="22"/>
        <v>184.25697504305992</v>
      </c>
      <c r="AR61">
        <f t="shared" si="23"/>
        <v>177.09725058098468</v>
      </c>
      <c r="AV61">
        <f>((0.06/0.115)*100)</f>
        <v>52.173913043478258</v>
      </c>
      <c r="AW61">
        <f>((0.065/0.12)*100)</f>
        <v>54.166666666666671</v>
      </c>
      <c r="AX61">
        <f>((0.06/0.115)*100)</f>
        <v>52.173913043478258</v>
      </c>
      <c r="AY61">
        <f>((0.06/0.115)*100)</f>
        <v>52.173913043478258</v>
      </c>
      <c r="BA61">
        <f>((0.055/0.115)*100)</f>
        <v>47.826086956521735</v>
      </c>
      <c r="BB61">
        <f>((0.055/0.12)*100)</f>
        <v>45.833333333333336</v>
      </c>
      <c r="BC61">
        <f>((0.055/0.115)*100)</f>
        <v>47.826086956521735</v>
      </c>
      <c r="BD61">
        <f>((0.055/0.115)*100)</f>
        <v>47.826086956521735</v>
      </c>
      <c r="BF61">
        <f>ABS($B$61-$D$61)</f>
        <v>1.3739989999999995</v>
      </c>
      <c r="BG61">
        <f>ABS($F$61-$H$61)</f>
        <v>4.0115399999999992</v>
      </c>
      <c r="BL61">
        <f>SQRT((ABS($A$61-$E$61)^2+(ABS($B$61-$F$61)^2)))</f>
        <v>3.5221675020374987</v>
      </c>
      <c r="BM61">
        <f>SQRT((ABS($C$61-$G$61)^2+(ABS($D$61-$H$61)^2)))</f>
        <v>2.0038685523861108</v>
      </c>
      <c r="BO61">
        <f>SQRT((ABS($A$61-$G$61)^2+(ABS($B$61-$H$61)^2)))</f>
        <v>7.9180056322036663</v>
      </c>
      <c r="BP61">
        <f>SQRT((ABS($C$61-$E$61)^2+(ABS($D$61-$F$61)^2)))</f>
        <v>6.8718497362472846</v>
      </c>
      <c r="BR61">
        <f>DEGREES(ACOS((5.40116647942239^2+22.5552246769181^2-19.4947358498976^2)/(2*5.40116647942239*22.5552246769181)))</f>
        <v>49.614747060047989</v>
      </c>
      <c r="BS61">
        <f>DEGREES(ACOS((12.1425681486398^2+21.0043087329498^2-9.84630107429434^2)/(2*12.1425681486398*21.0043087329498)))</f>
        <v>15.444153625310488</v>
      </c>
      <c r="BU61">
        <v>12</v>
      </c>
      <c r="BV61">
        <v>3</v>
      </c>
      <c r="BW61">
        <v>2</v>
      </c>
      <c r="BX61">
        <v>7</v>
      </c>
      <c r="BY61">
        <v>13</v>
      </c>
      <c r="BZ61">
        <v>3</v>
      </c>
      <c r="CA61">
        <v>9</v>
      </c>
      <c r="CB61">
        <v>4</v>
      </c>
      <c r="CC61">
        <v>12</v>
      </c>
      <c r="CD61">
        <v>1</v>
      </c>
      <c r="CE61">
        <v>9</v>
      </c>
      <c r="CF61">
        <v>7</v>
      </c>
      <c r="CG61">
        <v>12</v>
      </c>
      <c r="CH61">
        <v>6</v>
      </c>
      <c r="CI61">
        <v>4</v>
      </c>
      <c r="CJ61">
        <v>7</v>
      </c>
      <c r="CL61">
        <v>11</v>
      </c>
      <c r="CM61">
        <v>2</v>
      </c>
      <c r="CN61">
        <v>0</v>
      </c>
      <c r="CO61">
        <v>5</v>
      </c>
      <c r="CP61">
        <v>11</v>
      </c>
      <c r="CQ61">
        <v>2</v>
      </c>
      <c r="CR61">
        <v>7</v>
      </c>
      <c r="CS61">
        <v>2</v>
      </c>
      <c r="CT61">
        <v>11</v>
      </c>
      <c r="CU61">
        <v>1</v>
      </c>
      <c r="CV61">
        <v>7</v>
      </c>
      <c r="CW61">
        <v>6</v>
      </c>
      <c r="CX61">
        <v>11</v>
      </c>
      <c r="CY61">
        <v>6</v>
      </c>
      <c r="CZ61">
        <v>2</v>
      </c>
      <c r="DA61">
        <v>6</v>
      </c>
      <c r="DC61">
        <f>((3/12)*100)</f>
        <v>25</v>
      </c>
      <c r="DD61">
        <f>((2/12)*100)</f>
        <v>16.666666666666664</v>
      </c>
      <c r="DE61">
        <f>((7/12)*100)</f>
        <v>58.333333333333336</v>
      </c>
      <c r="DF61">
        <f>((3/13)*100)</f>
        <v>23.076923076923077</v>
      </c>
      <c r="DG61">
        <f>((9/13)*100)</f>
        <v>69.230769230769226</v>
      </c>
      <c r="DH61">
        <f>((4/13)*100)</f>
        <v>30.76923076923077</v>
      </c>
      <c r="DI61">
        <f>((1/12)*100)</f>
        <v>8.3333333333333321</v>
      </c>
      <c r="DJ61">
        <f>((9/12)*100)</f>
        <v>75</v>
      </c>
      <c r="DK61">
        <f>((7/12)*100)</f>
        <v>58.333333333333336</v>
      </c>
      <c r="DL61">
        <f>((6/12)*100)</f>
        <v>50</v>
      </c>
      <c r="DM61">
        <f>((4/12)*100)</f>
        <v>33.333333333333329</v>
      </c>
      <c r="DN61">
        <f>((7/12)*100)</f>
        <v>58.333333333333336</v>
      </c>
      <c r="DP61">
        <f>((2/11)*100)</f>
        <v>18.181818181818183</v>
      </c>
      <c r="DQ61">
        <f>((0/11)*100)</f>
        <v>0</v>
      </c>
      <c r="DR61">
        <f>((5/11)*100)</f>
        <v>45.454545454545453</v>
      </c>
      <c r="DS61">
        <f>((2/11)*100)</f>
        <v>18.181818181818183</v>
      </c>
      <c r="DT61">
        <f>((7/11)*100)</f>
        <v>63.636363636363633</v>
      </c>
      <c r="DU61">
        <f>((2/11)*100)</f>
        <v>18.181818181818183</v>
      </c>
      <c r="DV61">
        <f>((1/11)*100)</f>
        <v>9.0909090909090917</v>
      </c>
      <c r="DW61">
        <f>((7/11)*100)</f>
        <v>63.636363636363633</v>
      </c>
      <c r="DX61">
        <f>((6/11)*100)</f>
        <v>54.54545454545454</v>
      </c>
      <c r="DY61">
        <f>((6/11)*100)</f>
        <v>54.54545454545454</v>
      </c>
      <c r="DZ61">
        <f>((2/11)*100)</f>
        <v>18.181818181818183</v>
      </c>
      <c r="EA61">
        <f>((6/11)*100)</f>
        <v>54.54545454545454</v>
      </c>
    </row>
    <row r="62" spans="1:131" x14ac:dyDescent="0.25">
      <c r="A62">
        <v>125.600673</v>
      </c>
      <c r="B62">
        <v>8.5066600000000001</v>
      </c>
      <c r="C62">
        <v>132.72895</v>
      </c>
      <c r="D62">
        <v>6.8712840000000002</v>
      </c>
      <c r="E62">
        <v>127.11971200000001</v>
      </c>
      <c r="F62">
        <v>9.5173810000000003</v>
      </c>
      <c r="G62">
        <v>130.73245600000001</v>
      </c>
      <c r="H62">
        <v>5.576301</v>
      </c>
      <c r="K62">
        <f>(14/200)</f>
        <v>7.0000000000000007E-2</v>
      </c>
      <c r="L62">
        <f>(14/200)</f>
        <v>7.0000000000000007E-2</v>
      </c>
      <c r="M62">
        <f>(13/200)</f>
        <v>6.5000000000000002E-2</v>
      </c>
      <c r="N62">
        <f>(14/200)</f>
        <v>7.0000000000000007E-2</v>
      </c>
      <c r="P62">
        <f>(12/200)</f>
        <v>0.06</v>
      </c>
      <c r="Q62">
        <f>(10/200)</f>
        <v>0.05</v>
      </c>
      <c r="R62">
        <f>(12/200)</f>
        <v>0.06</v>
      </c>
      <c r="S62">
        <f>(10/200)</f>
        <v>0.05</v>
      </c>
      <c r="U62">
        <f>0.07+0.06</f>
        <v>0.13</v>
      </c>
      <c r="V62">
        <f>0.07+0.05</f>
        <v>0.12000000000000001</v>
      </c>
      <c r="W62">
        <f>0.065+0.06</f>
        <v>0.125</v>
      </c>
      <c r="X62">
        <f>0.07+0.05</f>
        <v>0.12000000000000001</v>
      </c>
      <c r="Z62">
        <f>SQRT((ABS($A$63-$A$62)^2+(ABS($B$63-$B$62)^2)))</f>
        <v>30.284677484956802</v>
      </c>
      <c r="AA62">
        <f>SQRT((ABS($C$63-$C$62)^2+(ABS($D$63-$D$62)^2)))</f>
        <v>29.996558325813474</v>
      </c>
      <c r="AB62">
        <f>SQRT((ABS($E$63-$E$62)^2+(ABS($F$63-$F$62)^2)))</f>
        <v>30.959568692987716</v>
      </c>
      <c r="AC62">
        <f>SQRT((ABS($G$63-$G$62)^2+(ABS($H$63-$H$62)^2)))</f>
        <v>30.32132758230015</v>
      </c>
      <c r="AJ62">
        <f>1/0.13</f>
        <v>7.6923076923076916</v>
      </c>
      <c r="AK62">
        <f>1/0.12</f>
        <v>8.3333333333333339</v>
      </c>
      <c r="AL62">
        <f>1/0.125</f>
        <v>8</v>
      </c>
      <c r="AM62">
        <f>1/0.12</f>
        <v>8.3333333333333339</v>
      </c>
      <c r="AO62">
        <f t="shared" si="20"/>
        <v>232.95905757659077</v>
      </c>
      <c r="AP62">
        <f t="shared" si="21"/>
        <v>249.97131938177893</v>
      </c>
      <c r="AQ62">
        <f t="shared" si="22"/>
        <v>247.67654954390173</v>
      </c>
      <c r="AR62">
        <f t="shared" si="23"/>
        <v>252.67772985250122</v>
      </c>
      <c r="AV62">
        <f>((0.07/0.13)*100)</f>
        <v>53.846153846153854</v>
      </c>
      <c r="AW62">
        <f>((0.07/0.12)*100)</f>
        <v>58.333333333333336</v>
      </c>
      <c r="AX62">
        <f>((0.065/0.125)*100)</f>
        <v>52</v>
      </c>
      <c r="AY62">
        <f>((0.07/0.12)*100)</f>
        <v>58.333333333333336</v>
      </c>
      <c r="BA62">
        <f>((0.06/0.13)*100)</f>
        <v>46.153846153846153</v>
      </c>
      <c r="BB62">
        <f>((0.05/0.12)*100)</f>
        <v>41.666666666666671</v>
      </c>
      <c r="BC62">
        <f>((0.06/0.125)*100)</f>
        <v>48</v>
      </c>
      <c r="BD62">
        <f>((0.05/0.12)*100)</f>
        <v>41.666666666666671</v>
      </c>
      <c r="BF62">
        <f>ABS($B$62-$D$62)</f>
        <v>1.6353759999999999</v>
      </c>
      <c r="BG62">
        <f>ABS($F$62-$H$62)</f>
        <v>3.9410800000000004</v>
      </c>
      <c r="BL62">
        <f>SQRT((ABS($A$62-$E$62)^2+(ABS($B$62-$F$62)^2)))</f>
        <v>1.8245647216149994</v>
      </c>
      <c r="BM62">
        <f>SQRT((ABS($C$62-$G$62)^2+(ABS($D$62-$H$62)^2)))</f>
        <v>2.3796994058756531</v>
      </c>
      <c r="BO62">
        <f>SQRT((ABS($A$62-$G$62)^2+(ABS($B$62-$H$62)^2)))</f>
        <v>5.9095008780750797</v>
      </c>
      <c r="BP62">
        <f>SQRT((ABS($C$62-$E$62)^2+(ABS($D$62-$F$62)^2)))</f>
        <v>6.2020464585532489</v>
      </c>
      <c r="BR62">
        <f>DEGREES(ACOS((5.86354555428317^2+21.5420595399564^2-17.9375496676296^2)/(2*5.86354555428317*21.5420595399564)))</f>
        <v>45.621305754451519</v>
      </c>
      <c r="BS62">
        <f>DEGREES(ACOS((10.8337362747028^2+21.8784287653658^2-12.0341783579099^2)/(2*10.8337362747028*21.8784287653658)))</f>
        <v>17.856508405923474</v>
      </c>
      <c r="BU62">
        <v>14</v>
      </c>
      <c r="BV62">
        <v>6</v>
      </c>
      <c r="BW62">
        <v>2</v>
      </c>
      <c r="BX62">
        <v>6</v>
      </c>
      <c r="BY62">
        <v>14</v>
      </c>
      <c r="BZ62">
        <v>6</v>
      </c>
      <c r="CA62">
        <v>9</v>
      </c>
      <c r="CB62">
        <v>6</v>
      </c>
      <c r="CC62">
        <v>13</v>
      </c>
      <c r="CD62">
        <v>3</v>
      </c>
      <c r="CE62">
        <v>9</v>
      </c>
      <c r="CF62">
        <v>10</v>
      </c>
      <c r="CG62">
        <v>14</v>
      </c>
      <c r="CH62">
        <v>6</v>
      </c>
      <c r="CI62">
        <v>6</v>
      </c>
      <c r="CJ62">
        <v>10</v>
      </c>
      <c r="CL62">
        <v>12</v>
      </c>
      <c r="CM62">
        <v>2</v>
      </c>
      <c r="CN62">
        <v>1</v>
      </c>
      <c r="CO62">
        <v>6</v>
      </c>
      <c r="CP62">
        <v>10</v>
      </c>
      <c r="CQ62">
        <v>2</v>
      </c>
      <c r="CR62">
        <v>7</v>
      </c>
      <c r="CS62">
        <v>2</v>
      </c>
      <c r="CT62">
        <v>12</v>
      </c>
      <c r="CU62">
        <v>0</v>
      </c>
      <c r="CV62">
        <v>7</v>
      </c>
      <c r="CW62">
        <v>7</v>
      </c>
      <c r="CX62">
        <v>10</v>
      </c>
      <c r="CY62">
        <v>2</v>
      </c>
      <c r="CZ62">
        <v>2</v>
      </c>
      <c r="DA62">
        <v>7</v>
      </c>
      <c r="DC62">
        <f>((6/14)*100)</f>
        <v>42.857142857142854</v>
      </c>
      <c r="DD62">
        <f>((2/14)*100)</f>
        <v>14.285714285714285</v>
      </c>
      <c r="DE62">
        <f>((6/14)*100)</f>
        <v>42.857142857142854</v>
      </c>
      <c r="DF62">
        <f>((6/14)*100)</f>
        <v>42.857142857142854</v>
      </c>
      <c r="DG62">
        <f>((9/14)*100)</f>
        <v>64.285714285714292</v>
      </c>
      <c r="DH62">
        <f>((6/14)*100)</f>
        <v>42.857142857142854</v>
      </c>
      <c r="DI62">
        <f>((3/13)*100)</f>
        <v>23.076923076923077</v>
      </c>
      <c r="DJ62">
        <f>((9/13)*100)</f>
        <v>69.230769230769226</v>
      </c>
      <c r="DK62">
        <f>((10/13)*100)</f>
        <v>76.923076923076934</v>
      </c>
      <c r="DL62">
        <f>((6/14)*100)</f>
        <v>42.857142857142854</v>
      </c>
      <c r="DM62">
        <f>((6/14)*100)</f>
        <v>42.857142857142854</v>
      </c>
      <c r="DN62">
        <f>((10/14)*100)</f>
        <v>71.428571428571431</v>
      </c>
      <c r="DP62">
        <f>((2/12)*100)</f>
        <v>16.666666666666664</v>
      </c>
      <c r="DQ62">
        <f>((1/12)*100)</f>
        <v>8.3333333333333321</v>
      </c>
      <c r="DR62">
        <f>((6/12)*100)</f>
        <v>50</v>
      </c>
      <c r="DS62">
        <f>((2/10)*100)</f>
        <v>20</v>
      </c>
      <c r="DT62">
        <f>((7/10)*100)</f>
        <v>70</v>
      </c>
      <c r="DU62">
        <f>((2/10)*100)</f>
        <v>20</v>
      </c>
      <c r="DV62">
        <f>((0/12)*100)</f>
        <v>0</v>
      </c>
      <c r="DW62">
        <f>((7/12)*100)</f>
        <v>58.333333333333336</v>
      </c>
      <c r="DX62">
        <f>((7/12)*100)</f>
        <v>58.333333333333336</v>
      </c>
      <c r="DY62">
        <f>((2/10)*100)</f>
        <v>20</v>
      </c>
      <c r="DZ62">
        <f>((2/10)*100)</f>
        <v>20</v>
      </c>
      <c r="EA62">
        <f>((7/10)*100)</f>
        <v>70</v>
      </c>
    </row>
    <row r="63" spans="1:131" x14ac:dyDescent="0.25">
      <c r="A63">
        <v>155.87131600000001</v>
      </c>
      <c r="B63">
        <v>9.4285399999999999</v>
      </c>
      <c r="C63">
        <v>162.69948099999999</v>
      </c>
      <c r="D63">
        <v>8.1205970000000001</v>
      </c>
      <c r="E63">
        <v>158.05237600000001</v>
      </c>
      <c r="F63">
        <v>10.807804000000001</v>
      </c>
      <c r="G63">
        <v>161.008242</v>
      </c>
      <c r="H63">
        <v>7.2375319999999999</v>
      </c>
      <c r="K63">
        <f>(15/200)</f>
        <v>7.4999999999999997E-2</v>
      </c>
      <c r="L63">
        <f>(15/200)</f>
        <v>7.4999999999999997E-2</v>
      </c>
      <c r="M63">
        <f>(15/200)</f>
        <v>7.4999999999999997E-2</v>
      </c>
      <c r="N63">
        <f>(14/200)</f>
        <v>7.0000000000000007E-2</v>
      </c>
      <c r="P63">
        <f>(10/200)</f>
        <v>0.05</v>
      </c>
      <c r="Q63">
        <f>(9/200)</f>
        <v>4.4999999999999998E-2</v>
      </c>
      <c r="R63">
        <f>(10/200)</f>
        <v>0.05</v>
      </c>
      <c r="S63">
        <f>(9/200)</f>
        <v>4.4999999999999998E-2</v>
      </c>
      <c r="U63">
        <f>0.075+0.05</f>
        <v>0.125</v>
      </c>
      <c r="V63">
        <f>0.075+0.045</f>
        <v>0.12</v>
      </c>
      <c r="W63">
        <f>0.075+0.05</f>
        <v>0.125</v>
      </c>
      <c r="X63">
        <f>0.07+0.045</f>
        <v>0.115</v>
      </c>
      <c r="Z63">
        <f>SQRT((ABS($A$64-$A$63)^2+(ABS($B$64-$B$63)^2)))</f>
        <v>24.224557091228839</v>
      </c>
      <c r="AA63">
        <f>SQRT((ABS($C$64-$C$63)^2+(ABS($D$64-$D$63)^2)))</f>
        <v>24.281053199777389</v>
      </c>
      <c r="AB63">
        <f>SQRT((ABS($E$64-$E$63)^2+(ABS($F$64-$F$63)^2)))</f>
        <v>25.553302467933907</v>
      </c>
      <c r="AC63">
        <f>SQRT((ABS($G$64-$G$63)^2+(ABS($H$64-$H$63)^2)))</f>
        <v>25.121835371253784</v>
      </c>
      <c r="AJ63">
        <f>1/0.125</f>
        <v>8</v>
      </c>
      <c r="AK63">
        <f>1/0.12</f>
        <v>8.3333333333333339</v>
      </c>
      <c r="AL63">
        <f>1/0.125</f>
        <v>8</v>
      </c>
      <c r="AM63">
        <f>1/0.115</f>
        <v>8.695652173913043</v>
      </c>
      <c r="AO63">
        <f t="shared" si="20"/>
        <v>193.79645672983071</v>
      </c>
      <c r="AP63">
        <f t="shared" si="21"/>
        <v>202.34210999814491</v>
      </c>
      <c r="AQ63">
        <f t="shared" si="22"/>
        <v>204.42641974347126</v>
      </c>
      <c r="AR63">
        <f t="shared" si="23"/>
        <v>218.45074235872855</v>
      </c>
      <c r="AV63">
        <f>((0.075/0.125)*100)</f>
        <v>60</v>
      </c>
      <c r="AW63">
        <f>((0.075/0.12)*100)</f>
        <v>62.5</v>
      </c>
      <c r="AX63">
        <f>((0.075/0.125)*100)</f>
        <v>60</v>
      </c>
      <c r="AY63">
        <f>((0.07/0.115)*100)</f>
        <v>60.869565217391312</v>
      </c>
      <c r="BA63">
        <f>((0.05/0.125)*100)</f>
        <v>40</v>
      </c>
      <c r="BB63">
        <f>((0.045/0.12)*100)</f>
        <v>37.5</v>
      </c>
      <c r="BC63">
        <f>((0.05/0.125)*100)</f>
        <v>40</v>
      </c>
      <c r="BD63">
        <f>((0.045/0.115)*100)</f>
        <v>39.130434782608688</v>
      </c>
      <c r="BF63">
        <f>ABS($B$63-$D$63)</f>
        <v>1.3079429999999999</v>
      </c>
      <c r="BG63">
        <f>ABS($F$63-$H$63)</f>
        <v>3.570272000000001</v>
      </c>
      <c r="BL63">
        <f>SQRT((ABS($A$63-$E$63)^2+(ABS($B$63-$F$63)^2)))</f>
        <v>2.5805797614675683</v>
      </c>
      <c r="BM63">
        <f>SQRT((ABS($C$63-$G$63)^2+(ABS($D$63-$H$63)^2)))</f>
        <v>1.9079028144394532</v>
      </c>
      <c r="BO63">
        <f>SQRT((ABS($A$63-$G$63)^2+(ABS($B$63-$H$63)^2)))</f>
        <v>5.5846687265709756</v>
      </c>
      <c r="BP63">
        <f>SQRT((ABS($C$63-$E$63)^2+(ABS($D$63-$F$63)^2)))</f>
        <v>5.3681157161404256</v>
      </c>
      <c r="BR63" t="e">
        <f>DEGREES(ACOS((7.49484629444961^2+0^2-7.49484629444961^2)/(2*7.49484629444961*0)))</f>
        <v>#DIV/0!</v>
      </c>
      <c r="BS63">
        <f>DEGREES(ACOS((12.0772600353242^2+25.621185737915^2-14.6833053323378^2)/(2*12.0772600353242*25.621185737915)))</f>
        <v>18.552658654260764</v>
      </c>
      <c r="BU63">
        <v>15</v>
      </c>
      <c r="BV63">
        <v>8</v>
      </c>
      <c r="BW63">
        <v>5</v>
      </c>
      <c r="BX63">
        <v>6</v>
      </c>
      <c r="BY63">
        <v>15</v>
      </c>
      <c r="BZ63">
        <v>8</v>
      </c>
      <c r="CA63">
        <v>10</v>
      </c>
      <c r="CB63">
        <v>7</v>
      </c>
      <c r="CC63">
        <v>15</v>
      </c>
      <c r="CD63">
        <v>5</v>
      </c>
      <c r="CE63">
        <v>10</v>
      </c>
      <c r="CF63">
        <v>12</v>
      </c>
      <c r="CG63">
        <v>14</v>
      </c>
      <c r="CH63">
        <v>4</v>
      </c>
      <c r="CI63">
        <v>7</v>
      </c>
      <c r="CJ63">
        <v>12</v>
      </c>
      <c r="CL63">
        <v>10</v>
      </c>
      <c r="CM63">
        <v>2</v>
      </c>
      <c r="CN63">
        <v>0</v>
      </c>
      <c r="CO63">
        <v>2</v>
      </c>
      <c r="CP63">
        <v>9</v>
      </c>
      <c r="CQ63">
        <v>2</v>
      </c>
      <c r="CR63">
        <v>5</v>
      </c>
      <c r="CS63">
        <v>1</v>
      </c>
      <c r="CT63">
        <v>10</v>
      </c>
      <c r="CU63">
        <v>0</v>
      </c>
      <c r="CV63">
        <v>5</v>
      </c>
      <c r="CW63">
        <v>6</v>
      </c>
      <c r="CX63">
        <v>9</v>
      </c>
      <c r="CY63">
        <v>0</v>
      </c>
      <c r="CZ63">
        <v>1</v>
      </c>
      <c r="DA63">
        <v>6</v>
      </c>
      <c r="DC63">
        <f>((8/15)*100)</f>
        <v>53.333333333333336</v>
      </c>
      <c r="DD63">
        <f>((5/15)*100)</f>
        <v>33.333333333333329</v>
      </c>
      <c r="DE63">
        <f>((6/15)*100)</f>
        <v>40</v>
      </c>
      <c r="DF63">
        <f>((8/15)*100)</f>
        <v>53.333333333333336</v>
      </c>
      <c r="DG63">
        <f>((10/15)*100)</f>
        <v>66.666666666666657</v>
      </c>
      <c r="DH63">
        <f>((7/15)*100)</f>
        <v>46.666666666666664</v>
      </c>
      <c r="DI63">
        <f>((5/15)*100)</f>
        <v>33.333333333333329</v>
      </c>
      <c r="DJ63">
        <f>((10/15)*100)</f>
        <v>66.666666666666657</v>
      </c>
      <c r="DK63">
        <f>((12/15)*100)</f>
        <v>80</v>
      </c>
      <c r="DL63">
        <f>((4/14)*100)</f>
        <v>28.571428571428569</v>
      </c>
      <c r="DM63">
        <f>((7/14)*100)</f>
        <v>50</v>
      </c>
      <c r="DN63">
        <f>((12/14)*100)</f>
        <v>85.714285714285708</v>
      </c>
      <c r="DP63">
        <f>((2/10)*100)</f>
        <v>20</v>
      </c>
      <c r="DQ63">
        <f>((0/10)*100)</f>
        <v>0</v>
      </c>
      <c r="DR63">
        <f>((2/10)*100)</f>
        <v>20</v>
      </c>
      <c r="DS63">
        <f>((2/9)*100)</f>
        <v>22.222222222222221</v>
      </c>
      <c r="DT63">
        <f>((5/9)*100)</f>
        <v>55.555555555555557</v>
      </c>
      <c r="DU63">
        <f>((1/9)*100)</f>
        <v>11.111111111111111</v>
      </c>
      <c r="DV63">
        <f>((0/10)*100)</f>
        <v>0</v>
      </c>
      <c r="DW63">
        <f>((5/10)*100)</f>
        <v>50</v>
      </c>
      <c r="DX63">
        <f>((6/10)*100)</f>
        <v>60</v>
      </c>
      <c r="DY63">
        <f>((0/9)*100)</f>
        <v>0</v>
      </c>
      <c r="DZ63">
        <f>((1/9)*100)</f>
        <v>11.111111111111111</v>
      </c>
      <c r="EA63">
        <f>((6/9)*100)</f>
        <v>66.666666666666657</v>
      </c>
    </row>
    <row r="64" spans="1:131" x14ac:dyDescent="0.25">
      <c r="A64">
        <v>180.09541000000002</v>
      </c>
      <c r="B64">
        <v>9.5783269999999998</v>
      </c>
      <c r="C64">
        <v>186.97627499999999</v>
      </c>
      <c r="D64">
        <v>7.6658249999999999</v>
      </c>
      <c r="E64">
        <v>183.60502500000001</v>
      </c>
      <c r="F64">
        <v>10.990550000000001</v>
      </c>
      <c r="G64">
        <v>186.11662899999999</v>
      </c>
      <c r="H64">
        <v>6.415635</v>
      </c>
      <c r="K64">
        <f>(13/200)</f>
        <v>6.5000000000000002E-2</v>
      </c>
      <c r="L64">
        <f>(15/200)</f>
        <v>7.4999999999999997E-2</v>
      </c>
      <c r="M64">
        <f>(13/200)</f>
        <v>6.5000000000000002E-2</v>
      </c>
      <c r="N64">
        <f>(14/200)</f>
        <v>7.0000000000000007E-2</v>
      </c>
      <c r="P64">
        <f>(10/200)</f>
        <v>0.05</v>
      </c>
      <c r="Q64">
        <f>(8/200)</f>
        <v>0.04</v>
      </c>
      <c r="R64">
        <f>(10/200)</f>
        <v>0.05</v>
      </c>
      <c r="S64">
        <f>(9/200)</f>
        <v>4.4999999999999998E-2</v>
      </c>
      <c r="U64">
        <f>0.065+0.05</f>
        <v>0.115</v>
      </c>
      <c r="V64">
        <f>0.075+0.04</f>
        <v>0.11499999999999999</v>
      </c>
      <c r="W64">
        <f>0.065+0.05</f>
        <v>0.115</v>
      </c>
      <c r="X64">
        <f>0.07+0.045</f>
        <v>0.115</v>
      </c>
      <c r="Z64">
        <f>SQRT((ABS($A$65-$A$64)^2+(ABS($B$65-$B$64)^2)))</f>
        <v>25.924333231322262</v>
      </c>
      <c r="AA64">
        <f>SQRT((ABS($C$65-$C$64)^2+(ABS($D$65-$D$64)^2)))</f>
        <v>26.877218790197208</v>
      </c>
      <c r="AB64">
        <f>SQRT((ABS($E$65-$E$64)^2+(ABS($F$65-$F$64)^2)))</f>
        <v>26.093816751298451</v>
      </c>
      <c r="AC64">
        <f>SQRT((ABS($G$65-$G$64)^2+(ABS($H$65-$H$64)^2)))</f>
        <v>27.006167276623433</v>
      </c>
      <c r="AJ64">
        <f>1/0.115</f>
        <v>8.695652173913043</v>
      </c>
      <c r="AK64">
        <f>1/0.115</f>
        <v>8.695652173913043</v>
      </c>
      <c r="AL64">
        <f>1/0.115</f>
        <v>8.695652173913043</v>
      </c>
      <c r="AM64">
        <f>1/0.115</f>
        <v>8.695652173913043</v>
      </c>
      <c r="AO64">
        <f t="shared" si="20"/>
        <v>225.42898462019357</v>
      </c>
      <c r="AP64">
        <f t="shared" si="21"/>
        <v>233.71494600171488</v>
      </c>
      <c r="AQ64">
        <f t="shared" si="22"/>
        <v>226.90275435911695</v>
      </c>
      <c r="AR64">
        <f t="shared" si="23"/>
        <v>234.83623718802986</v>
      </c>
      <c r="AV64">
        <f>((0.065/0.115)*100)</f>
        <v>56.521739130434781</v>
      </c>
      <c r="AW64">
        <f>((0.075/0.115)*100)</f>
        <v>65.217391304347814</v>
      </c>
      <c r="AX64">
        <f>((0.065/0.115)*100)</f>
        <v>56.521739130434781</v>
      </c>
      <c r="AY64">
        <f>((0.07/0.115)*100)</f>
        <v>60.869565217391312</v>
      </c>
      <c r="BA64">
        <f>((0.05/0.115)*100)</f>
        <v>43.478260869565219</v>
      </c>
      <c r="BB64">
        <f>((0.04/0.115)*100)</f>
        <v>34.782608695652172</v>
      </c>
      <c r="BC64">
        <f>((0.05/0.115)*100)</f>
        <v>43.478260869565219</v>
      </c>
      <c r="BD64">
        <f>((0.045/0.115)*100)</f>
        <v>39.130434782608688</v>
      </c>
      <c r="BF64">
        <f>ABS($B$64-$D$64)</f>
        <v>1.9125019999999999</v>
      </c>
      <c r="BG64">
        <f>ABS($F$64-$H$64)</f>
        <v>4.5749150000000007</v>
      </c>
      <c r="BL64">
        <f>SQRT((ABS($A$64-$E$64)^2+(ABS($B$64-$F$64)^2)))</f>
        <v>3.7830901720622494</v>
      </c>
      <c r="BM64">
        <f>SQRT((ABS($C$64-$G$64)^2+(ABS($D$64-$H$64)^2)))</f>
        <v>1.517223214103975</v>
      </c>
      <c r="BO64">
        <f>SQRT((ABS($A$64-$G$64)^2+(ABS($B$64-$H$64)^2)))</f>
        <v>6.8013012676122999</v>
      </c>
      <c r="BP64">
        <f>SQRT((ABS($C$64-$E$64)^2+(ABS($D$64-$F$64)^2)))</f>
        <v>4.73488361927987</v>
      </c>
      <c r="BS64">
        <f>DEGREES(ACOS((8.62374501584091^2+34.8200647087021^2-26.6802498895597^2)/(2*8.62374501584091*34.8200647087021)))</f>
        <v>16.785609325306829</v>
      </c>
      <c r="BU64">
        <v>13</v>
      </c>
      <c r="BV64">
        <v>8</v>
      </c>
      <c r="BW64">
        <v>3</v>
      </c>
      <c r="BX64">
        <v>4</v>
      </c>
      <c r="BY64">
        <v>15</v>
      </c>
      <c r="BZ64">
        <v>8</v>
      </c>
      <c r="CA64">
        <v>8</v>
      </c>
      <c r="CB64">
        <v>7</v>
      </c>
      <c r="CC64">
        <v>13</v>
      </c>
      <c r="CD64">
        <v>4</v>
      </c>
      <c r="CE64">
        <v>8</v>
      </c>
      <c r="CF64">
        <v>12</v>
      </c>
      <c r="CG64">
        <v>14</v>
      </c>
      <c r="CH64">
        <v>5</v>
      </c>
      <c r="CI64">
        <v>7</v>
      </c>
      <c r="CJ64">
        <v>12</v>
      </c>
      <c r="CL64">
        <v>10</v>
      </c>
      <c r="CM64">
        <v>3</v>
      </c>
      <c r="CN64">
        <v>0</v>
      </c>
      <c r="CO64">
        <v>0</v>
      </c>
      <c r="CP64">
        <v>8</v>
      </c>
      <c r="CQ64">
        <v>3</v>
      </c>
      <c r="CR64">
        <v>3</v>
      </c>
      <c r="CS64">
        <v>1</v>
      </c>
      <c r="CT64">
        <v>10</v>
      </c>
      <c r="CU64">
        <v>0</v>
      </c>
      <c r="CV64">
        <v>3</v>
      </c>
      <c r="CW64">
        <v>8</v>
      </c>
      <c r="CX64">
        <v>9</v>
      </c>
      <c r="CY64">
        <v>0</v>
      </c>
      <c r="CZ64">
        <v>1</v>
      </c>
      <c r="DA64">
        <v>8</v>
      </c>
      <c r="DC64">
        <f>((8/13)*100)</f>
        <v>61.53846153846154</v>
      </c>
      <c r="DD64">
        <f>((3/13)*100)</f>
        <v>23.076923076923077</v>
      </c>
      <c r="DE64">
        <f>((4/13)*100)</f>
        <v>30.76923076923077</v>
      </c>
      <c r="DF64">
        <f>((8/15)*100)</f>
        <v>53.333333333333336</v>
      </c>
      <c r="DG64">
        <f>((8/15)*100)</f>
        <v>53.333333333333336</v>
      </c>
      <c r="DH64">
        <f>((7/15)*100)</f>
        <v>46.666666666666664</v>
      </c>
      <c r="DI64">
        <f>((4/13)*100)</f>
        <v>30.76923076923077</v>
      </c>
      <c r="DJ64">
        <f>((8/13)*100)</f>
        <v>61.53846153846154</v>
      </c>
      <c r="DK64">
        <f>((12/13)*100)</f>
        <v>92.307692307692307</v>
      </c>
      <c r="DL64">
        <f>((5/14)*100)</f>
        <v>35.714285714285715</v>
      </c>
      <c r="DM64">
        <f>((7/14)*100)</f>
        <v>50</v>
      </c>
      <c r="DN64">
        <f>((12/14)*100)</f>
        <v>85.714285714285708</v>
      </c>
      <c r="DP64">
        <f>((3/10)*100)</f>
        <v>30</v>
      </c>
      <c r="DQ64">
        <f>((0/10)*100)</f>
        <v>0</v>
      </c>
      <c r="DR64">
        <f>((0/10)*100)</f>
        <v>0</v>
      </c>
      <c r="DS64">
        <f>((3/8)*100)</f>
        <v>37.5</v>
      </c>
      <c r="DT64">
        <f>((3/8)*100)</f>
        <v>37.5</v>
      </c>
      <c r="DU64">
        <f>((1/8)*100)</f>
        <v>12.5</v>
      </c>
      <c r="DV64">
        <f>((0/10)*100)</f>
        <v>0</v>
      </c>
      <c r="DW64">
        <f>((3/10)*100)</f>
        <v>30</v>
      </c>
      <c r="DX64">
        <f>((8/10)*100)</f>
        <v>80</v>
      </c>
      <c r="DY64">
        <f>((0/9)*100)</f>
        <v>0</v>
      </c>
      <c r="DZ64">
        <f>((1/9)*100)</f>
        <v>11.111111111111111</v>
      </c>
      <c r="EA64">
        <f>((8/9)*100)</f>
        <v>88.888888888888886</v>
      </c>
    </row>
    <row r="65" spans="1:131" x14ac:dyDescent="0.25">
      <c r="A65">
        <v>206.01334600000001</v>
      </c>
      <c r="B65">
        <v>9.0024390000000007</v>
      </c>
      <c r="C65">
        <v>213.85102000000001</v>
      </c>
      <c r="D65">
        <v>7.3011730000000004</v>
      </c>
      <c r="E65">
        <v>209.69499500000001</v>
      </c>
      <c r="F65">
        <v>10.542512</v>
      </c>
      <c r="G65">
        <v>213.12275500000001</v>
      </c>
      <c r="H65">
        <v>6.3684180000000001</v>
      </c>
      <c r="K65">
        <f>(12/200)</f>
        <v>0.06</v>
      </c>
      <c r="L65">
        <f>(14/200)</f>
        <v>7.0000000000000007E-2</v>
      </c>
      <c r="M65">
        <f>(13/200)</f>
        <v>6.5000000000000002E-2</v>
      </c>
      <c r="N65">
        <f>(16/200)</f>
        <v>0.08</v>
      </c>
      <c r="P65">
        <f>(9/200)</f>
        <v>4.4999999999999998E-2</v>
      </c>
      <c r="Q65">
        <f>(8/200)</f>
        <v>0.04</v>
      </c>
      <c r="R65">
        <f>(9/200)</f>
        <v>4.4999999999999998E-2</v>
      </c>
      <c r="S65">
        <f>(9/200)</f>
        <v>4.4999999999999998E-2</v>
      </c>
      <c r="U65">
        <f>0.06+0.045</f>
        <v>0.105</v>
      </c>
      <c r="V65">
        <f>0.07+0.04</f>
        <v>0.11000000000000001</v>
      </c>
      <c r="W65">
        <f>0.065+0.045</f>
        <v>0.11</v>
      </c>
      <c r="X65">
        <f>0.08+0.045</f>
        <v>0.125</v>
      </c>
      <c r="Z65">
        <f>SQRT((ABS($A$66-$A$65)^2+(ABS($B$66-$B$65)^2)))</f>
        <v>22.06296755310402</v>
      </c>
      <c r="AA65">
        <f>SQRT((ABS($C$66-$C$65)^2+(ABS($D$66-$D$65)^2)))</f>
        <v>22.515627837523098</v>
      </c>
      <c r="AB65">
        <f>SQRT((ABS($E$66-$E$65)^2+(ABS($F$66-$F$65)^2)))</f>
        <v>22.555224676918137</v>
      </c>
      <c r="AC65">
        <f>SQRT((ABS($G$66-$G$65)^2+(ABS($H$66-$H$65)^2)))</f>
        <v>23.050011286140485</v>
      </c>
      <c r="AJ65">
        <f>1/0.105</f>
        <v>9.5238095238095237</v>
      </c>
      <c r="AK65">
        <f>1/0.11</f>
        <v>9.0909090909090917</v>
      </c>
      <c r="AL65">
        <f>1/0.11</f>
        <v>9.0909090909090917</v>
      </c>
      <c r="AM65">
        <f>1/0.125</f>
        <v>8</v>
      </c>
      <c r="AO65">
        <f t="shared" si="20"/>
        <v>210.12350050575259</v>
      </c>
      <c r="AP65">
        <f t="shared" si="21"/>
        <v>204.6875257956645</v>
      </c>
      <c r="AQ65">
        <f t="shared" si="22"/>
        <v>205.04749706289215</v>
      </c>
      <c r="AR65">
        <f t="shared" si="23"/>
        <v>184.40009028912388</v>
      </c>
      <c r="AV65">
        <f>((0.06/0.105)*100)</f>
        <v>57.142857142857139</v>
      </c>
      <c r="AW65">
        <f>((0.07/0.11)*100)</f>
        <v>63.636363636363647</v>
      </c>
      <c r="AX65">
        <f>((0.065/0.11)*100)</f>
        <v>59.090909090909093</v>
      </c>
      <c r="AY65">
        <f>((0.08/0.125)*100)</f>
        <v>64</v>
      </c>
      <c r="BA65">
        <f>((0.045/0.105)*100)</f>
        <v>42.857142857142854</v>
      </c>
      <c r="BB65">
        <f>((0.04/0.11)*100)</f>
        <v>36.363636363636367</v>
      </c>
      <c r="BC65">
        <f>((0.045/0.11)*100)</f>
        <v>40.909090909090907</v>
      </c>
      <c r="BD65">
        <f>((0.045/0.125)*100)</f>
        <v>36</v>
      </c>
      <c r="BF65">
        <f>ABS($B$65-$D$65)</f>
        <v>1.7012660000000004</v>
      </c>
      <c r="BG65">
        <f>ABS($F$65-$H$65)</f>
        <v>4.1740940000000002</v>
      </c>
      <c r="BL65">
        <f>SQRT((ABS($A$65-$E$65)^2+(ABS($B$65-$F$65)^2)))</f>
        <v>3.9907849108326983</v>
      </c>
      <c r="BM65">
        <f>SQRT((ABS($C$65-$G$65)^2+(ABS($D$65-$H$65)^2)))</f>
        <v>1.1833857360345319</v>
      </c>
      <c r="BO65">
        <f>SQRT((ABS($A$65-$G$65)^2+(ABS($B$65-$H$65)^2)))</f>
        <v>7.5816728337301651</v>
      </c>
      <c r="BP65">
        <f>SQRT((ABS($C$65-$E$65)^2+(ABS($D$65-$F$65)^2)))</f>
        <v>5.2705618593795096</v>
      </c>
      <c r="BS65">
        <f>DEGREES(ACOS((4.20536835047704^2+27.0624484052313^2-26.0171689675656^2)/(2*4.20536835047704*27.0624484052313)))</f>
        <v>71.249024264682745</v>
      </c>
      <c r="BU65">
        <v>12</v>
      </c>
      <c r="BV65">
        <v>6</v>
      </c>
      <c r="BW65">
        <v>3</v>
      </c>
      <c r="BX65">
        <v>5</v>
      </c>
      <c r="BY65">
        <v>14</v>
      </c>
      <c r="BZ65">
        <v>6</v>
      </c>
      <c r="CA65">
        <v>8</v>
      </c>
      <c r="CB65">
        <v>6</v>
      </c>
      <c r="CC65">
        <v>13</v>
      </c>
      <c r="CD65">
        <v>3</v>
      </c>
      <c r="CE65">
        <v>8</v>
      </c>
      <c r="CF65">
        <v>11</v>
      </c>
      <c r="CG65">
        <v>16</v>
      </c>
      <c r="CH65">
        <v>8</v>
      </c>
      <c r="CI65">
        <v>6</v>
      </c>
      <c r="CJ65">
        <v>11</v>
      </c>
      <c r="CL65">
        <v>9</v>
      </c>
      <c r="CM65">
        <v>2</v>
      </c>
      <c r="CN65">
        <v>0</v>
      </c>
      <c r="CO65">
        <v>0</v>
      </c>
      <c r="CP65">
        <v>8</v>
      </c>
      <c r="CQ65">
        <v>2</v>
      </c>
      <c r="CR65">
        <v>3</v>
      </c>
      <c r="CS65">
        <v>1</v>
      </c>
      <c r="CT65">
        <v>9</v>
      </c>
      <c r="CU65">
        <v>0</v>
      </c>
      <c r="CV65">
        <v>3</v>
      </c>
      <c r="CW65">
        <v>7</v>
      </c>
      <c r="CX65">
        <v>9</v>
      </c>
      <c r="CY65">
        <v>2</v>
      </c>
      <c r="CZ65">
        <v>1</v>
      </c>
      <c r="DA65">
        <v>7</v>
      </c>
      <c r="DC65">
        <f>((6/12)*100)</f>
        <v>50</v>
      </c>
      <c r="DD65">
        <f>((3/12)*100)</f>
        <v>25</v>
      </c>
      <c r="DE65">
        <f>((5/12)*100)</f>
        <v>41.666666666666671</v>
      </c>
      <c r="DF65">
        <f>((6/14)*100)</f>
        <v>42.857142857142854</v>
      </c>
      <c r="DG65">
        <f>((8/14)*100)</f>
        <v>57.142857142857139</v>
      </c>
      <c r="DH65">
        <f>((6/14)*100)</f>
        <v>42.857142857142854</v>
      </c>
      <c r="DI65">
        <f>((3/13)*100)</f>
        <v>23.076923076923077</v>
      </c>
      <c r="DJ65">
        <f>((8/13)*100)</f>
        <v>61.53846153846154</v>
      </c>
      <c r="DK65">
        <f>((11/13)*100)</f>
        <v>84.615384615384613</v>
      </c>
      <c r="DL65">
        <f>((8/16)*100)</f>
        <v>50</v>
      </c>
      <c r="DM65">
        <f>((6/16)*100)</f>
        <v>37.5</v>
      </c>
      <c r="DN65">
        <f>((11/16)*100)</f>
        <v>68.75</v>
      </c>
      <c r="DP65">
        <f>((2/9)*100)</f>
        <v>22.222222222222221</v>
      </c>
      <c r="DQ65">
        <f>((0/9)*100)</f>
        <v>0</v>
      </c>
      <c r="DR65">
        <f>((0/9)*100)</f>
        <v>0</v>
      </c>
      <c r="DS65">
        <f>((2/8)*100)</f>
        <v>25</v>
      </c>
      <c r="DT65">
        <f>((3/8)*100)</f>
        <v>37.5</v>
      </c>
      <c r="DU65">
        <f>((1/8)*100)</f>
        <v>12.5</v>
      </c>
      <c r="DV65">
        <f>((0/9)*100)</f>
        <v>0</v>
      </c>
      <c r="DW65">
        <f>((3/9)*100)</f>
        <v>33.333333333333329</v>
      </c>
      <c r="DX65">
        <f>((7/9)*100)</f>
        <v>77.777777777777786</v>
      </c>
      <c r="DY65">
        <f>((2/9)*100)</f>
        <v>22.222222222222221</v>
      </c>
      <c r="DZ65">
        <f>((1/9)*100)</f>
        <v>11.111111111111111</v>
      </c>
      <c r="EA65">
        <f>((7/9)*100)</f>
        <v>77.777777777777786</v>
      </c>
    </row>
    <row r="66" spans="1:131" x14ac:dyDescent="0.25">
      <c r="A66">
        <v>228.07270499999998</v>
      </c>
      <c r="B66">
        <v>8.6034179999999996</v>
      </c>
      <c r="C66">
        <v>236.35091800000001</v>
      </c>
      <c r="D66">
        <v>6.4596939999999998</v>
      </c>
      <c r="E66">
        <v>232.246836</v>
      </c>
      <c r="F66">
        <v>10.151835999999999</v>
      </c>
      <c r="G66">
        <v>236.16550899999999</v>
      </c>
      <c r="H66">
        <v>5.7900510000000001</v>
      </c>
      <c r="K66">
        <f>(11/200)</f>
        <v>5.5E-2</v>
      </c>
      <c r="L66">
        <f>(14/200)</f>
        <v>7.0000000000000007E-2</v>
      </c>
      <c r="M66">
        <f>(13/200)</f>
        <v>6.5000000000000002E-2</v>
      </c>
      <c r="N66">
        <f>(17/200)</f>
        <v>8.5000000000000006E-2</v>
      </c>
      <c r="P66">
        <f>(10/200)</f>
        <v>0.05</v>
      </c>
      <c r="Q66">
        <f>(10/200)</f>
        <v>0.05</v>
      </c>
      <c r="R66">
        <f>(11/200)</f>
        <v>5.5E-2</v>
      </c>
      <c r="S66">
        <f>(11/200)</f>
        <v>5.5E-2</v>
      </c>
      <c r="U66">
        <f>0.055+0.05</f>
        <v>0.10500000000000001</v>
      </c>
      <c r="V66">
        <f>0.07+0.05</f>
        <v>0.12000000000000001</v>
      </c>
      <c r="W66">
        <f>0.065+0.055</f>
        <v>0.12</v>
      </c>
      <c r="X66">
        <f>0.085+0.055</f>
        <v>0.14000000000000001</v>
      </c>
      <c r="Z66">
        <f>SQRT((ABS($A$67-$A$66)^2+(ABS($B$67-$B$66)^2)))</f>
        <v>23.412320873360674</v>
      </c>
      <c r="AA66">
        <f>SQRT((ABS($C$67-$C$66)^2+(ABS($D$67-$D$66)^2)))</f>
        <v>24.141391821680322</v>
      </c>
      <c r="AB66">
        <f>SQRT((ABS($E$67-$E$66)^2+(ABS($F$67-$F$66)^2)))</f>
        <v>21.542059539956398</v>
      </c>
      <c r="AC66">
        <f>SQRT((ABS($G$67-$G$66)^2+(ABS($H$67-$H$66)^2)))</f>
        <v>23.811955720077972</v>
      </c>
      <c r="AJ66">
        <f>1/0.105</f>
        <v>9.5238095238095237</v>
      </c>
      <c r="AK66">
        <f>1/0.12</f>
        <v>8.3333333333333339</v>
      </c>
      <c r="AL66">
        <f>1/0.12</f>
        <v>8.3333333333333339</v>
      </c>
      <c r="AM66">
        <f>1/0.14</f>
        <v>7.1428571428571423</v>
      </c>
      <c r="AO66">
        <f t="shared" si="20"/>
        <v>222.97448450819687</v>
      </c>
      <c r="AP66">
        <f t="shared" si="21"/>
        <v>201.17826518066934</v>
      </c>
      <c r="AQ66">
        <f t="shared" si="22"/>
        <v>179.51716283297</v>
      </c>
      <c r="AR66">
        <f t="shared" si="23"/>
        <v>170.08539800055692</v>
      </c>
      <c r="AV66">
        <f>((0.055/0.105)*100)</f>
        <v>52.380952380952387</v>
      </c>
      <c r="AW66">
        <f>((0.07/0.12)*100)</f>
        <v>58.333333333333336</v>
      </c>
      <c r="AX66">
        <f>((0.065/0.12)*100)</f>
        <v>54.166666666666671</v>
      </c>
      <c r="AY66">
        <f>((0.085/0.14)*100)</f>
        <v>60.714285714285708</v>
      </c>
      <c r="BA66">
        <f>((0.05/0.105)*100)</f>
        <v>47.61904761904762</v>
      </c>
      <c r="BB66">
        <f>((0.05/0.12)*100)</f>
        <v>41.666666666666671</v>
      </c>
      <c r="BC66">
        <f>((0.055/0.12)*100)</f>
        <v>45.833333333333336</v>
      </c>
      <c r="BD66">
        <f>((0.055/0.14)*100)</f>
        <v>39.285714285714285</v>
      </c>
      <c r="BF66">
        <f>ABS($B$66-$D$66)</f>
        <v>2.1437239999999997</v>
      </c>
      <c r="BG66">
        <f>ABS($F$66-$H$66)</f>
        <v>4.3617849999999994</v>
      </c>
      <c r="BL66">
        <f>SQRT((ABS($A$66-$E$66)^2+(ABS($B$66-$F$66)^2)))</f>
        <v>4.4520745622557962</v>
      </c>
      <c r="BM66">
        <f>SQRT((ABS($C$66-$G$66)^2+(ABS($D$66-$H$66)^2)))</f>
        <v>0.69483684756207886</v>
      </c>
      <c r="BO66">
        <f>SQRT((ABS($A$66-$G$66)^2+(ABS($B$66-$H$66)^2)))</f>
        <v>8.5678766598910041</v>
      </c>
      <c r="BP66">
        <f>SQRT((ABS($C$66-$E$66)^2+(ABS($D$66-$F$66)^2)))</f>
        <v>5.520453025874601</v>
      </c>
      <c r="BR66">
        <f>DEGREES(ACOS((9.84630107429434^2+19.7143233769237^2-10.8337362747028^2)/(2*9.84630107429434*19.7143233769237)))</f>
        <v>18.467348952595611</v>
      </c>
      <c r="BS66">
        <f>DEGREES(ACOS((3.96779985253137^2+26.4642302124733^2-26.9055060575033^2)/(2*3.96779985253137*26.4642302124733)))</f>
        <v>92.130525730515174</v>
      </c>
      <c r="BU66">
        <v>11</v>
      </c>
      <c r="BV66">
        <v>3</v>
      </c>
      <c r="BW66">
        <v>3</v>
      </c>
      <c r="BX66">
        <v>8</v>
      </c>
      <c r="BY66">
        <v>14</v>
      </c>
      <c r="BZ66">
        <v>3</v>
      </c>
      <c r="CA66">
        <v>8</v>
      </c>
      <c r="CB66">
        <v>3</v>
      </c>
      <c r="CC66">
        <v>13</v>
      </c>
      <c r="CD66">
        <v>2</v>
      </c>
      <c r="CE66">
        <v>8</v>
      </c>
      <c r="CF66">
        <v>8</v>
      </c>
      <c r="CG66">
        <v>17</v>
      </c>
      <c r="CH66">
        <v>11</v>
      </c>
      <c r="CI66">
        <v>3</v>
      </c>
      <c r="CJ66">
        <v>8</v>
      </c>
      <c r="CL66">
        <v>10</v>
      </c>
      <c r="CM66">
        <v>2</v>
      </c>
      <c r="CN66">
        <v>0</v>
      </c>
      <c r="CO66">
        <v>2</v>
      </c>
      <c r="CP66">
        <v>10</v>
      </c>
      <c r="CQ66">
        <v>2</v>
      </c>
      <c r="CR66">
        <v>5</v>
      </c>
      <c r="CS66">
        <v>0</v>
      </c>
      <c r="CT66">
        <v>11</v>
      </c>
      <c r="CU66">
        <v>3</v>
      </c>
      <c r="CV66">
        <v>5</v>
      </c>
      <c r="CW66">
        <v>6</v>
      </c>
      <c r="CX66">
        <v>11</v>
      </c>
      <c r="CY66">
        <v>8</v>
      </c>
      <c r="CZ66">
        <v>0</v>
      </c>
      <c r="DA66">
        <v>6</v>
      </c>
      <c r="DC66">
        <f>((3/11)*100)</f>
        <v>27.27272727272727</v>
      </c>
      <c r="DD66">
        <f>((3/11)*100)</f>
        <v>27.27272727272727</v>
      </c>
      <c r="DE66">
        <f>((8/11)*100)</f>
        <v>72.727272727272734</v>
      </c>
      <c r="DF66">
        <f>((3/14)*100)</f>
        <v>21.428571428571427</v>
      </c>
      <c r="DG66">
        <f>((8/14)*100)</f>
        <v>57.142857142857139</v>
      </c>
      <c r="DH66">
        <f>((3/14)*100)</f>
        <v>21.428571428571427</v>
      </c>
      <c r="DI66">
        <f>((2/13)*100)</f>
        <v>15.384615384615385</v>
      </c>
      <c r="DJ66">
        <f>((8/13)*100)</f>
        <v>61.53846153846154</v>
      </c>
      <c r="DK66">
        <f>((8/13)*100)</f>
        <v>61.53846153846154</v>
      </c>
      <c r="DL66">
        <f>((11/17)*100)</f>
        <v>64.705882352941174</v>
      </c>
      <c r="DM66">
        <f>((3/17)*100)</f>
        <v>17.647058823529413</v>
      </c>
      <c r="DN66">
        <f>((8/17)*100)</f>
        <v>47.058823529411761</v>
      </c>
      <c r="DP66">
        <f>((2/10)*100)</f>
        <v>20</v>
      </c>
      <c r="DQ66">
        <f>((0/10)*100)</f>
        <v>0</v>
      </c>
      <c r="DR66">
        <f>((2/10)*100)</f>
        <v>20</v>
      </c>
      <c r="DS66">
        <f>((2/10)*100)</f>
        <v>20</v>
      </c>
      <c r="DT66">
        <f>((5/10)*100)</f>
        <v>50</v>
      </c>
      <c r="DU66">
        <f>((0/10)*100)</f>
        <v>0</v>
      </c>
      <c r="DV66">
        <f>((3/11)*100)</f>
        <v>27.27272727272727</v>
      </c>
      <c r="DW66">
        <f>((5/11)*100)</f>
        <v>45.454545454545453</v>
      </c>
      <c r="DX66">
        <f>((6/11)*100)</f>
        <v>54.54545454545454</v>
      </c>
      <c r="DY66">
        <f>((8/11)*100)</f>
        <v>72.727272727272734</v>
      </c>
      <c r="DZ66">
        <f>((0/11)*100)</f>
        <v>0</v>
      </c>
      <c r="EA66">
        <f>((6/11)*100)</f>
        <v>54.54545454545454</v>
      </c>
    </row>
    <row r="67" spans="1:131" x14ac:dyDescent="0.25">
      <c r="A67">
        <v>251.46076499999998</v>
      </c>
      <c r="B67">
        <v>7.5378579999999999</v>
      </c>
      <c r="C67">
        <v>260.47867100000002</v>
      </c>
      <c r="D67">
        <v>5.6483160000000003</v>
      </c>
      <c r="E67">
        <v>253.76933500000001</v>
      </c>
      <c r="F67">
        <v>9.2340309999999999</v>
      </c>
      <c r="G67">
        <v>259.96489600000001</v>
      </c>
      <c r="H67">
        <v>5.0164790000000004</v>
      </c>
      <c r="K67">
        <f>(11/200)</f>
        <v>5.5E-2</v>
      </c>
      <c r="P67">
        <f>(14/200)</f>
        <v>7.0000000000000007E-2</v>
      </c>
      <c r="Q67">
        <f>(14/200)</f>
        <v>7.0000000000000007E-2</v>
      </c>
      <c r="U67">
        <f>0.055+0.07</f>
        <v>0.125</v>
      </c>
      <c r="Z67">
        <f>SQRT((ABS($A$68-$A$67)^2+(ABS($B$68-$B$67)^2)))</f>
        <v>18.155340946914588</v>
      </c>
      <c r="AJ67">
        <f>1/0.125</f>
        <v>8</v>
      </c>
      <c r="AO67">
        <f t="shared" si="20"/>
        <v>145.24272757531671</v>
      </c>
      <c r="AV67">
        <f>((0.055/0.125)*100)</f>
        <v>44</v>
      </c>
      <c r="BA67">
        <f>((0.07/0.125)*100)</f>
        <v>56.000000000000007</v>
      </c>
      <c r="BF67">
        <f>ABS($B$67-$D$67)</f>
        <v>1.8895419999999996</v>
      </c>
      <c r="BG67">
        <f>ABS($F$67-$H$67)</f>
        <v>4.2175519999999995</v>
      </c>
      <c r="BI67">
        <v>2.8637419999999993</v>
      </c>
      <c r="BJ67">
        <v>2.9706255000000006</v>
      </c>
      <c r="BL67">
        <f>SQRT((ABS($A$67-$E$67)^2+(ABS($B$67-$F$67)^2)))</f>
        <v>2.8646986387452951</v>
      </c>
      <c r="BO67">
        <f>SQRT((ABS($A$67-$G$67)^2+(ABS($B$67-$H$67)^2)))</f>
        <v>8.8700392404319448</v>
      </c>
      <c r="BP67">
        <f>SQRT((ABS($C$67-$E$67)^2+(ABS($D$67-$F$67)^2)))</f>
        <v>7.6074004510161748</v>
      </c>
      <c r="BR67">
        <f>DEGREES(ACOS((12.0341783579099^2+22.9937367102012^2-12.0772600353242^2)/(2*12.0341783579099*22.9937367102012)))</f>
        <v>17.546164791061607</v>
      </c>
      <c r="BS67">
        <f>DEGREES(ACOS((4.09555555346769^2+22.4792440296274^2-21.5818980673499^2)/(2*4.09555555346769*22.4792440296274)))</f>
        <v>72.192159143535719</v>
      </c>
      <c r="BU67">
        <v>11</v>
      </c>
      <c r="BV67">
        <v>0</v>
      </c>
      <c r="BW67">
        <v>2</v>
      </c>
      <c r="BX67">
        <v>11</v>
      </c>
      <c r="CL67">
        <v>14</v>
      </c>
      <c r="CM67">
        <v>3</v>
      </c>
      <c r="CN67">
        <v>3</v>
      </c>
      <c r="CO67">
        <v>8</v>
      </c>
      <c r="CP67">
        <v>14</v>
      </c>
      <c r="CQ67">
        <v>3</v>
      </c>
      <c r="CR67">
        <v>9</v>
      </c>
      <c r="CS67">
        <v>0</v>
      </c>
      <c r="DC67">
        <f>((0/11)*100)</f>
        <v>0</v>
      </c>
      <c r="DD67">
        <f>((2/11)*100)</f>
        <v>18.181818181818183</v>
      </c>
      <c r="DE67">
        <f>((11/11)*100)</f>
        <v>100</v>
      </c>
      <c r="DP67">
        <f>((3/14)*100)</f>
        <v>21.428571428571427</v>
      </c>
      <c r="DQ67">
        <f>((3/14)*100)</f>
        <v>21.428571428571427</v>
      </c>
      <c r="DR67">
        <f>((8/14)*100)</f>
        <v>57.142857142857139</v>
      </c>
      <c r="DS67">
        <f>((3/14)*100)</f>
        <v>21.428571428571427</v>
      </c>
      <c r="DT67">
        <f>((9/14)*100)</f>
        <v>64.285714285714292</v>
      </c>
      <c r="DU67">
        <f>((0/14)*100)</f>
        <v>0</v>
      </c>
    </row>
    <row r="68" spans="1:131" x14ac:dyDescent="0.25">
      <c r="A68">
        <v>269.59836799999999</v>
      </c>
      <c r="B68">
        <v>6.7355099999999997</v>
      </c>
      <c r="BR68">
        <f>DEGREES(ACOS((14.6833053323378^2+22.2554856008416^2-8.62374501584091^2)/(2*14.6833053323378*22.2554856008416)))</f>
        <v>13.108732509009418</v>
      </c>
      <c r="BS68">
        <f>DEGREES(ACOS((4.4119168838319^2+24.5901794229421^2-24.0752943603322^2)/(2*4.4119168838319*24.5901794229421)))</f>
        <v>78.159356567064535</v>
      </c>
    </row>
    <row r="69" spans="1:131" x14ac:dyDescent="0.25">
      <c r="A69" t="s">
        <v>22</v>
      </c>
      <c r="B69" t="s">
        <v>22</v>
      </c>
      <c r="C69" t="s">
        <v>22</v>
      </c>
      <c r="D69" t="s">
        <v>22</v>
      </c>
      <c r="E69" t="s">
        <v>22</v>
      </c>
      <c r="F69" t="s">
        <v>22</v>
      </c>
      <c r="G69" t="s">
        <v>22</v>
      </c>
      <c r="H69" t="s">
        <v>22</v>
      </c>
      <c r="BR69">
        <f>DEGREES(ACOS((26.6802498895597^2+28.0421163515432^2-4.20536835047704^2)/(2*26.6802498895597*28.0421163515432)))</f>
        <v>8.3416593370627155</v>
      </c>
    </row>
    <row r="70" spans="1:131" x14ac:dyDescent="0.25">
      <c r="A70">
        <v>226.81658200000001</v>
      </c>
      <c r="B70">
        <v>7.4414290000000003</v>
      </c>
      <c r="C70">
        <v>216.78637799999998</v>
      </c>
      <c r="D70">
        <v>8.3828569999999996</v>
      </c>
      <c r="E70">
        <v>225.376631</v>
      </c>
      <c r="F70">
        <v>6.1798979999999997</v>
      </c>
      <c r="G70">
        <v>237.01847000000001</v>
      </c>
      <c r="H70">
        <v>9.6309190000000005</v>
      </c>
      <c r="K70">
        <f>(13/200)</f>
        <v>6.5000000000000002E-2</v>
      </c>
      <c r="L70">
        <f>(14/200)</f>
        <v>7.0000000000000007E-2</v>
      </c>
      <c r="M70">
        <f>(13/200)</f>
        <v>6.5000000000000002E-2</v>
      </c>
      <c r="N70">
        <f>(15/200)</f>
        <v>7.4999999999999997E-2</v>
      </c>
      <c r="P70">
        <f>(13/200)</f>
        <v>6.5000000000000002E-2</v>
      </c>
      <c r="Q70">
        <f>(11/200)</f>
        <v>5.5E-2</v>
      </c>
      <c r="R70">
        <f>(12/200)</f>
        <v>0.06</v>
      </c>
      <c r="S70">
        <f>(13/200)</f>
        <v>6.5000000000000002E-2</v>
      </c>
      <c r="U70">
        <f>0.065+0.065</f>
        <v>0.13</v>
      </c>
      <c r="V70">
        <f>0.07+0.055</f>
        <v>0.125</v>
      </c>
      <c r="W70">
        <f>0.065+0.06</f>
        <v>0.125</v>
      </c>
      <c r="X70">
        <f>0.075+0.065</f>
        <v>0.14000000000000001</v>
      </c>
      <c r="Z70">
        <f>SQRT((ABS($A$71-$A$70)^2+(ABS($B$71-$B$70)^2)))</f>
        <v>19.746437859237236</v>
      </c>
      <c r="AA70">
        <f>SQRT((ABS($C$71-$C$70)^2+(ABS($D$71-$D$70)^2)))</f>
        <v>21.617527592334898</v>
      </c>
      <c r="AB70">
        <f>SQRT((ABS($E$71-$E$70)^2+(ABS($F$71-$F$70)^2)))</f>
        <v>19.714323376923701</v>
      </c>
      <c r="AC70">
        <f>SQRT((ABS($G$71-$G$70)^2+(ABS($H$71-$H$70)^2)))</f>
        <v>21.004308732949816</v>
      </c>
      <c r="AJ70">
        <f>1/0.13</f>
        <v>7.6923076923076916</v>
      </c>
      <c r="AK70">
        <f>1/0.125</f>
        <v>8</v>
      </c>
      <c r="AL70">
        <f>1/0.125</f>
        <v>8</v>
      </c>
      <c r="AM70">
        <f>1/0.14</f>
        <v>7.1428571428571423</v>
      </c>
      <c r="AO70">
        <f t="shared" ref="AO70:AO78" si="24">$Z70/$U70</f>
        <v>151.89567584028643</v>
      </c>
      <c r="AP70">
        <f t="shared" ref="AP70:AP77" si="25">$AA70/$V70</f>
        <v>172.94022073867919</v>
      </c>
      <c r="AQ70">
        <f t="shared" ref="AQ70:AQ77" si="26">$AB70/$W70</f>
        <v>157.71458701538961</v>
      </c>
      <c r="AR70">
        <f t="shared" ref="AR70:AR77" si="27">$AC70/$X70</f>
        <v>150.03077666392724</v>
      </c>
      <c r="AV70">
        <f>((0.065/0.13)*100)</f>
        <v>50</v>
      </c>
      <c r="AW70">
        <f>((0.07/0.125)*100)</f>
        <v>56.000000000000007</v>
      </c>
      <c r="AX70">
        <f>((0.065/0.125)*100)</f>
        <v>52</v>
      </c>
      <c r="AY70">
        <f>((0.075/0.14)*100)</f>
        <v>53.571428571428569</v>
      </c>
      <c r="BA70">
        <f>((0.065/0.13)*100)</f>
        <v>50</v>
      </c>
      <c r="BB70">
        <f>((0.055/0.125)*100)</f>
        <v>44</v>
      </c>
      <c r="BC70">
        <f>((0.06/0.125)*100)</f>
        <v>48</v>
      </c>
      <c r="BD70">
        <f>((0.065/0.14)*100)</f>
        <v>46.428571428571423</v>
      </c>
      <c r="BF70">
        <f>ABS($B$70-$D$70)</f>
        <v>0.94142799999999927</v>
      </c>
      <c r="BG70">
        <f>ABS($F$70-$H$70)</f>
        <v>3.4510210000000008</v>
      </c>
      <c r="BL70">
        <f>SQRT((ABS($A$70-$E$70)^2+(ABS($B$70-$F$70)^2)))</f>
        <v>1.9143979070094137</v>
      </c>
      <c r="BM70">
        <f>SQRT((ABS($C$70-$G$71)^2+(ABS($D$70-$H$71)^2)))</f>
        <v>1.1509931229073287</v>
      </c>
      <c r="BO70">
        <f>SQRT((ABS($A$70-$G$70)^2+(ABS($B$70-$H$70)^2)))</f>
        <v>10.434193079708844</v>
      </c>
      <c r="BP70">
        <f>SQRT((ABS($C$70-$E$71)^2+(ABS($D$70-$F$71)^2)))</f>
        <v>11.364632338085109</v>
      </c>
      <c r="BR70">
        <f>DEGREES(ACOS((26.0171689675656^2+25.8001319990619^2-3.96779985253137^2)/(2*26.0171689675656*25.8001319990619)))</f>
        <v>8.770104610697139</v>
      </c>
      <c r="BU70">
        <v>13</v>
      </c>
      <c r="BV70">
        <v>2</v>
      </c>
      <c r="BW70">
        <v>1</v>
      </c>
      <c r="BX70">
        <v>13</v>
      </c>
      <c r="BY70">
        <v>14</v>
      </c>
      <c r="BZ70">
        <v>2</v>
      </c>
      <c r="CA70">
        <v>13</v>
      </c>
      <c r="CB70">
        <v>4</v>
      </c>
      <c r="CC70">
        <v>13</v>
      </c>
      <c r="CD70">
        <v>1</v>
      </c>
      <c r="CE70">
        <v>13</v>
      </c>
      <c r="CF70">
        <v>3</v>
      </c>
      <c r="CG70">
        <v>15</v>
      </c>
      <c r="CH70">
        <v>13</v>
      </c>
      <c r="CI70">
        <v>4</v>
      </c>
      <c r="CJ70">
        <v>3</v>
      </c>
      <c r="CL70">
        <v>13</v>
      </c>
      <c r="CM70">
        <v>0</v>
      </c>
      <c r="CN70">
        <v>0</v>
      </c>
      <c r="CO70">
        <v>13</v>
      </c>
      <c r="CP70">
        <v>11</v>
      </c>
      <c r="CQ70">
        <v>0</v>
      </c>
      <c r="CR70">
        <v>11</v>
      </c>
      <c r="CS70">
        <v>0</v>
      </c>
      <c r="CT70">
        <v>12</v>
      </c>
      <c r="CU70">
        <v>0</v>
      </c>
      <c r="CV70">
        <v>11</v>
      </c>
      <c r="CW70">
        <v>0</v>
      </c>
      <c r="CX70">
        <v>13</v>
      </c>
      <c r="CY70">
        <v>13</v>
      </c>
      <c r="CZ70">
        <v>0</v>
      </c>
      <c r="DA70">
        <v>0</v>
      </c>
      <c r="DC70">
        <f>((2/13)*100)</f>
        <v>15.384615384615385</v>
      </c>
      <c r="DD70">
        <f>((1/13)*100)</f>
        <v>7.6923076923076925</v>
      </c>
      <c r="DE70">
        <f>((13/13)*100)</f>
        <v>100</v>
      </c>
      <c r="DF70">
        <f>((2/14)*100)</f>
        <v>14.285714285714285</v>
      </c>
      <c r="DG70">
        <f>((13/14)*100)</f>
        <v>92.857142857142861</v>
      </c>
      <c r="DH70">
        <f>((4/14)*100)</f>
        <v>28.571428571428569</v>
      </c>
      <c r="DI70">
        <f>((1/13)*100)</f>
        <v>7.6923076923076925</v>
      </c>
      <c r="DJ70">
        <f>((13/13)*100)</f>
        <v>100</v>
      </c>
      <c r="DK70">
        <f>((3/13)*100)</f>
        <v>23.076923076923077</v>
      </c>
      <c r="DL70">
        <f>((13/15)*100)</f>
        <v>86.666666666666671</v>
      </c>
      <c r="DM70">
        <f>((4/15)*100)</f>
        <v>26.666666666666668</v>
      </c>
      <c r="DN70">
        <f>((3/15)*100)</f>
        <v>20</v>
      </c>
      <c r="DP70">
        <f>((0/13)*100)</f>
        <v>0</v>
      </c>
      <c r="DQ70">
        <f>((0/13)*100)</f>
        <v>0</v>
      </c>
      <c r="DR70">
        <f>((13/13)*100)</f>
        <v>100</v>
      </c>
      <c r="DS70">
        <f>((0/11)*100)</f>
        <v>0</v>
      </c>
      <c r="DT70">
        <f>((11/11)*100)</f>
        <v>100</v>
      </c>
      <c r="DU70">
        <f>((0/11)*100)</f>
        <v>0</v>
      </c>
      <c r="DV70">
        <f>((0/12)*100)</f>
        <v>0</v>
      </c>
      <c r="DW70">
        <f>((11/12)*100)</f>
        <v>91.666666666666657</v>
      </c>
      <c r="DX70">
        <f>((0/12)*100)</f>
        <v>0</v>
      </c>
      <c r="DY70">
        <f>((13/13)*100)</f>
        <v>100</v>
      </c>
      <c r="DZ70">
        <f>((0/13)*100)</f>
        <v>0</v>
      </c>
      <c r="EA70">
        <f>((0/13)*100)</f>
        <v>0</v>
      </c>
    </row>
    <row r="71" spans="1:131" x14ac:dyDescent="0.25">
      <c r="A71">
        <v>207.073241</v>
      </c>
      <c r="B71">
        <v>7.091723</v>
      </c>
      <c r="C71">
        <v>195.17686700000002</v>
      </c>
      <c r="D71">
        <v>7.7941859999999998</v>
      </c>
      <c r="E71">
        <v>205.66270299999999</v>
      </c>
      <c r="F71">
        <v>6.0550420000000003</v>
      </c>
      <c r="G71">
        <v>216.01780600000001</v>
      </c>
      <c r="H71">
        <v>9.2396429999999992</v>
      </c>
      <c r="K71">
        <f>(14/200)</f>
        <v>7.0000000000000007E-2</v>
      </c>
      <c r="L71">
        <f>(14/200)</f>
        <v>7.0000000000000007E-2</v>
      </c>
      <c r="M71">
        <f>(13/200)</f>
        <v>6.5000000000000002E-2</v>
      </c>
      <c r="N71">
        <f>(14/200)</f>
        <v>7.0000000000000007E-2</v>
      </c>
      <c r="P71">
        <f>(12/200)</f>
        <v>0.06</v>
      </c>
      <c r="Q71">
        <f>(11/200)</f>
        <v>5.5E-2</v>
      </c>
      <c r="R71">
        <f>(12/200)</f>
        <v>0.06</v>
      </c>
      <c r="S71">
        <f>(10/200)</f>
        <v>0.05</v>
      </c>
      <c r="U71">
        <f>0.07+0.06</f>
        <v>0.13</v>
      </c>
      <c r="V71">
        <f>0.07+0.055</f>
        <v>0.125</v>
      </c>
      <c r="W71">
        <f>0.065+0.06</f>
        <v>0.125</v>
      </c>
      <c r="X71">
        <f>0.07+0.05</f>
        <v>0.12000000000000001</v>
      </c>
      <c r="Z71">
        <f>SQRT((ABS($A$72-$A$71)^2+(ABS($B$72-$B$71)^2)))</f>
        <v>22.607155601831927</v>
      </c>
      <c r="AA71">
        <f>SQRT((ABS($C$72-$C$71)^2+(ABS($D$72-$D$71)^2)))</f>
        <v>24.168710426054957</v>
      </c>
      <c r="AB71">
        <f>SQRT((ABS($E$72-$E$71)^2+(ABS($F$72-$F$71)^2)))</f>
        <v>22.993736710201123</v>
      </c>
      <c r="AC71">
        <f>SQRT((ABS($G$72-$G$71)^2+(ABS($H$72-$H$71)^2)))</f>
        <v>21.878428765365811</v>
      </c>
      <c r="AJ71">
        <f>1/0.13</f>
        <v>7.6923076923076916</v>
      </c>
      <c r="AK71">
        <f>1/0.125</f>
        <v>8</v>
      </c>
      <c r="AL71">
        <f>1/0.125</f>
        <v>8</v>
      </c>
      <c r="AM71">
        <f>1/0.12</f>
        <v>8.3333333333333339</v>
      </c>
      <c r="AO71">
        <f t="shared" si="24"/>
        <v>173.90119693716866</v>
      </c>
      <c r="AP71">
        <f t="shared" si="25"/>
        <v>193.34968340843966</v>
      </c>
      <c r="AQ71">
        <f t="shared" si="26"/>
        <v>183.94989368160898</v>
      </c>
      <c r="AR71">
        <f t="shared" si="27"/>
        <v>182.32023971138173</v>
      </c>
      <c r="AV71">
        <f>((0.07/0.13)*100)</f>
        <v>53.846153846153854</v>
      </c>
      <c r="AW71">
        <f>((0.07/0.125)*100)</f>
        <v>56.000000000000007</v>
      </c>
      <c r="AX71">
        <f>((0.065/0.125)*100)</f>
        <v>52</v>
      </c>
      <c r="AY71">
        <f>((0.07/0.12)*100)</f>
        <v>58.333333333333336</v>
      </c>
      <c r="BA71">
        <f>((0.06/0.13)*100)</f>
        <v>46.153846153846153</v>
      </c>
      <c r="BB71">
        <f>((0.055/0.125)*100)</f>
        <v>44</v>
      </c>
      <c r="BC71">
        <f>((0.06/0.125)*100)</f>
        <v>48</v>
      </c>
      <c r="BD71">
        <f>((0.05/0.12)*100)</f>
        <v>41.666666666666671</v>
      </c>
      <c r="BF71">
        <f>ABS($B$71-$D$71)</f>
        <v>0.70246299999999984</v>
      </c>
      <c r="BG71">
        <f>ABS($F$71-$H$71)</f>
        <v>3.1846009999999989</v>
      </c>
      <c r="BL71">
        <f>SQRT((ABS($A$71-$E$71)^2+(ABS($B$71-$F$71)^2)))</f>
        <v>1.7505213352613005</v>
      </c>
      <c r="BM71">
        <f>SQRT((ABS($C$71-$G$72)^2+(ABS($D$71-$H$72)^2)))</f>
        <v>2.0216938144486738</v>
      </c>
      <c r="BO71">
        <f>SQRT((ABS($A$71-$G$71)^2+(ABS($B$71-$H$71)^2)))</f>
        <v>9.1988479368682459</v>
      </c>
      <c r="BP71">
        <f>SQRT((ABS($C$71-$E$72)^2+(ABS($D$71-$F$72)^2)))</f>
        <v>12.671836640016627</v>
      </c>
      <c r="BR71">
        <f>DEGREES(ACOS((26.9055060575033^2+27.8876498484441^2-4.09555555346769^2)/(2*26.9055060575033*27.8876498484441)))</f>
        <v>8.323957689946953</v>
      </c>
      <c r="BS71">
        <f>DEGREES(ACOS((12.7806781275606^2+21.3383301829339^2-9.59429552111594^2)/(2*12.7806781275606*21.3383301829339)))</f>
        <v>15.093790866660276</v>
      </c>
      <c r="BU71">
        <v>14</v>
      </c>
      <c r="BV71">
        <v>3</v>
      </c>
      <c r="BW71">
        <v>2</v>
      </c>
      <c r="BX71">
        <v>14</v>
      </c>
      <c r="BY71">
        <v>14</v>
      </c>
      <c r="BZ71">
        <v>4</v>
      </c>
      <c r="CA71">
        <v>13</v>
      </c>
      <c r="CB71">
        <v>2</v>
      </c>
      <c r="CC71">
        <v>13</v>
      </c>
      <c r="CD71">
        <v>3</v>
      </c>
      <c r="CE71">
        <v>13</v>
      </c>
      <c r="CF71">
        <v>1</v>
      </c>
      <c r="CG71">
        <v>14</v>
      </c>
      <c r="CH71">
        <v>14</v>
      </c>
      <c r="CI71">
        <v>3</v>
      </c>
      <c r="CJ71">
        <v>2</v>
      </c>
      <c r="CL71">
        <v>12</v>
      </c>
      <c r="CM71">
        <v>0</v>
      </c>
      <c r="CN71">
        <v>0</v>
      </c>
      <c r="CO71">
        <v>10</v>
      </c>
      <c r="CP71">
        <v>11</v>
      </c>
      <c r="CQ71">
        <v>0</v>
      </c>
      <c r="CR71">
        <v>11</v>
      </c>
      <c r="CS71">
        <v>0</v>
      </c>
      <c r="CT71">
        <v>12</v>
      </c>
      <c r="CU71">
        <v>0</v>
      </c>
      <c r="CV71">
        <v>11</v>
      </c>
      <c r="CW71">
        <v>0</v>
      </c>
      <c r="CX71">
        <v>10</v>
      </c>
      <c r="CY71">
        <v>10</v>
      </c>
      <c r="CZ71">
        <v>0</v>
      </c>
      <c r="DA71">
        <v>0</v>
      </c>
      <c r="DC71">
        <f>((3/14)*100)</f>
        <v>21.428571428571427</v>
      </c>
      <c r="DD71">
        <f>((2/14)*100)</f>
        <v>14.285714285714285</v>
      </c>
      <c r="DE71">
        <f>((14/14)*100)</f>
        <v>100</v>
      </c>
      <c r="DF71">
        <f>((4/14)*100)</f>
        <v>28.571428571428569</v>
      </c>
      <c r="DG71">
        <f>((13/14)*100)</f>
        <v>92.857142857142861</v>
      </c>
      <c r="DH71">
        <f>((2/14)*100)</f>
        <v>14.285714285714285</v>
      </c>
      <c r="DI71">
        <f>((3/13)*100)</f>
        <v>23.076923076923077</v>
      </c>
      <c r="DJ71">
        <f>((13/13)*100)</f>
        <v>100</v>
      </c>
      <c r="DK71">
        <f>((1/13)*100)</f>
        <v>7.6923076923076925</v>
      </c>
      <c r="DL71">
        <f>((14/14)*100)</f>
        <v>100</v>
      </c>
      <c r="DM71">
        <f>((3/14)*100)</f>
        <v>21.428571428571427</v>
      </c>
      <c r="DN71">
        <f>((2/14)*100)</f>
        <v>14.285714285714285</v>
      </c>
      <c r="DP71">
        <f>((0/12)*100)</f>
        <v>0</v>
      </c>
      <c r="DQ71">
        <f>((0/12)*100)</f>
        <v>0</v>
      </c>
      <c r="DR71">
        <f>((10/12)*100)</f>
        <v>83.333333333333343</v>
      </c>
      <c r="DS71">
        <f>((0/11)*100)</f>
        <v>0</v>
      </c>
      <c r="DT71">
        <f>((11/11)*100)</f>
        <v>100</v>
      </c>
      <c r="DU71">
        <f>((0/11)*100)</f>
        <v>0</v>
      </c>
      <c r="DV71">
        <f>((0/12)*100)</f>
        <v>0</v>
      </c>
      <c r="DW71">
        <f>((11/12)*100)</f>
        <v>91.666666666666657</v>
      </c>
      <c r="DX71">
        <f>((0/12)*100)</f>
        <v>0</v>
      </c>
      <c r="DY71">
        <f>((10/10)*100)</f>
        <v>100</v>
      </c>
      <c r="DZ71">
        <f>((0/10)*100)</f>
        <v>0</v>
      </c>
      <c r="EA71">
        <f>((0/10)*100)</f>
        <v>0</v>
      </c>
    </row>
    <row r="72" spans="1:131" x14ac:dyDescent="0.25">
      <c r="A72">
        <v>184.467837</v>
      </c>
      <c r="B72">
        <v>6.810308</v>
      </c>
      <c r="C72">
        <v>171.012618</v>
      </c>
      <c r="D72">
        <v>8.2585499999999996</v>
      </c>
      <c r="E72">
        <v>182.67098900000002</v>
      </c>
      <c r="F72">
        <v>5.7500580000000001</v>
      </c>
      <c r="G72">
        <v>194.141311</v>
      </c>
      <c r="H72">
        <v>9.5305239999999998</v>
      </c>
      <c r="K72">
        <f>(14/200)</f>
        <v>7.0000000000000007E-2</v>
      </c>
      <c r="L72">
        <f>(14/200)</f>
        <v>7.0000000000000007E-2</v>
      </c>
      <c r="M72">
        <f>(14/200)</f>
        <v>7.0000000000000007E-2</v>
      </c>
      <c r="N72">
        <f>(15/200)</f>
        <v>7.4999999999999997E-2</v>
      </c>
      <c r="P72">
        <f>(10/200)</f>
        <v>0.05</v>
      </c>
      <c r="Q72">
        <f>(11/200)</f>
        <v>5.5E-2</v>
      </c>
      <c r="R72">
        <f>(10/200)</f>
        <v>0.05</v>
      </c>
      <c r="S72">
        <f>(12/200)</f>
        <v>0.06</v>
      </c>
      <c r="U72">
        <f>0.07+0.05</f>
        <v>0.12000000000000001</v>
      </c>
      <c r="V72">
        <f>0.07+0.055</f>
        <v>0.125</v>
      </c>
      <c r="W72">
        <f>0.07+0.05</f>
        <v>0.12000000000000001</v>
      </c>
      <c r="X72">
        <f>0.075+0.06</f>
        <v>0.13500000000000001</v>
      </c>
      <c r="Z72">
        <f>SQRT((ABS($A$73-$A$72)^2+(ABS($B$73-$B$72)^2)))</f>
        <v>22.595416536741201</v>
      </c>
      <c r="AA72">
        <f>SQRT((ABS($C$73-$C$72)^2+(ABS($D$73-$D$72)^2)))</f>
        <v>20.413439415228815</v>
      </c>
      <c r="AB72">
        <f>SQRT((ABS($E$73-$E$72)^2+(ABS($F$73-$F$72)^2)))</f>
        <v>22.255485600841656</v>
      </c>
      <c r="AC72">
        <f>SQRT((ABS($G$73-$G$72)^2+(ABS($H$73-$H$72)^2)))</f>
        <v>25.621185737914999</v>
      </c>
      <c r="AJ72">
        <f>1/0.12</f>
        <v>8.3333333333333339</v>
      </c>
      <c r="AK72">
        <f>1/0.125</f>
        <v>8</v>
      </c>
      <c r="AL72">
        <f>1/0.12</f>
        <v>8.3333333333333339</v>
      </c>
      <c r="AM72">
        <f>1/0.135</f>
        <v>7.4074074074074066</v>
      </c>
      <c r="AO72">
        <f t="shared" si="24"/>
        <v>188.29513780617665</v>
      </c>
      <c r="AP72">
        <f t="shared" si="25"/>
        <v>163.30751532183052</v>
      </c>
      <c r="AQ72">
        <f t="shared" si="26"/>
        <v>185.46238000701379</v>
      </c>
      <c r="AR72">
        <f t="shared" si="27"/>
        <v>189.78656102159258</v>
      </c>
      <c r="AV72">
        <f>((0.07/0.12)*100)</f>
        <v>58.333333333333336</v>
      </c>
      <c r="AW72">
        <f>((0.07/0.125)*100)</f>
        <v>56.000000000000007</v>
      </c>
      <c r="AX72">
        <f>((0.07/0.12)*100)</f>
        <v>58.333333333333336</v>
      </c>
      <c r="AY72">
        <f>((0.075/0.135)*100)</f>
        <v>55.55555555555555</v>
      </c>
      <c r="BA72">
        <f>((0.05/0.12)*100)</f>
        <v>41.666666666666671</v>
      </c>
      <c r="BB72">
        <f>((0.055/0.125)*100)</f>
        <v>44</v>
      </c>
      <c r="BC72">
        <f>((0.05/0.12)*100)</f>
        <v>41.666666666666671</v>
      </c>
      <c r="BD72">
        <f>((0.06/0.135)*100)</f>
        <v>44.444444444444443</v>
      </c>
      <c r="BF72">
        <f>ABS($B$72-$D$72)</f>
        <v>1.4482419999999996</v>
      </c>
      <c r="BG72">
        <f>ABS($F$72-$H$72)</f>
        <v>3.7804659999999997</v>
      </c>
      <c r="BL72">
        <f>SQRT((ABS($A$72-$E$72)^2+(ABS($B$72-$F$72)^2)))</f>
        <v>2.0863347760136528</v>
      </c>
      <c r="BM72">
        <f>SQRT((ABS($C$72-$G$73)^2+(ABS($D$72-$H$73)^2)))</f>
        <v>2.8638855394769052</v>
      </c>
      <c r="BO72">
        <f>SQRT((ABS($A$72-$G$72)^2+(ABS($B$72-$H$72)^2)))</f>
        <v>10.048665300194449</v>
      </c>
      <c r="BP72">
        <f>SQRT((ABS($C$72-$E$73)^2+(ABS($D$72-$F$73)^2)))</f>
        <v>10.696367485945229</v>
      </c>
      <c r="BR72">
        <f>DEGREES(ACOS((21.5818980673499^2+22.0611788234661^2-4.4119168838319^2)/(2*21.5818980673499*22.0611788234661)))</f>
        <v>11.535773713651025</v>
      </c>
      <c r="BS72">
        <f>DEGREES(ACOS((9.79526706410931^2+19.6231885312925^2-11.0782179597891^2)/(2*9.79526706410931*19.6231885312925)))</f>
        <v>21.250305674701163</v>
      </c>
      <c r="BU72">
        <v>14</v>
      </c>
      <c r="BV72">
        <v>3</v>
      </c>
      <c r="BW72">
        <v>4</v>
      </c>
      <c r="BX72">
        <v>12</v>
      </c>
      <c r="BY72">
        <v>14</v>
      </c>
      <c r="BZ72">
        <v>4</v>
      </c>
      <c r="CA72">
        <v>12</v>
      </c>
      <c r="CB72">
        <v>4</v>
      </c>
      <c r="CC72">
        <v>14</v>
      </c>
      <c r="CD72">
        <v>4</v>
      </c>
      <c r="CE72">
        <v>12</v>
      </c>
      <c r="CF72">
        <v>5</v>
      </c>
      <c r="CG72">
        <v>15</v>
      </c>
      <c r="CH72">
        <v>12</v>
      </c>
      <c r="CI72">
        <v>4</v>
      </c>
      <c r="CJ72">
        <v>5</v>
      </c>
      <c r="CL72">
        <v>10</v>
      </c>
      <c r="CM72">
        <v>0</v>
      </c>
      <c r="CN72">
        <v>0</v>
      </c>
      <c r="CO72">
        <v>10</v>
      </c>
      <c r="CP72">
        <v>11</v>
      </c>
      <c r="CQ72">
        <v>0</v>
      </c>
      <c r="CR72">
        <v>9</v>
      </c>
      <c r="CS72">
        <v>0</v>
      </c>
      <c r="CT72">
        <v>10</v>
      </c>
      <c r="CU72">
        <v>0</v>
      </c>
      <c r="CV72">
        <v>9</v>
      </c>
      <c r="CW72">
        <v>0</v>
      </c>
      <c r="CX72">
        <v>12</v>
      </c>
      <c r="CY72">
        <v>10</v>
      </c>
      <c r="CZ72">
        <v>0</v>
      </c>
      <c r="DA72">
        <v>0</v>
      </c>
      <c r="DC72">
        <f>((3/14)*100)</f>
        <v>21.428571428571427</v>
      </c>
      <c r="DD72">
        <f>((4/14)*100)</f>
        <v>28.571428571428569</v>
      </c>
      <c r="DE72">
        <f>((12/14)*100)</f>
        <v>85.714285714285708</v>
      </c>
      <c r="DF72">
        <f>((4/14)*100)</f>
        <v>28.571428571428569</v>
      </c>
      <c r="DG72">
        <f>((12/14)*100)</f>
        <v>85.714285714285708</v>
      </c>
      <c r="DH72">
        <f>((4/14)*100)</f>
        <v>28.571428571428569</v>
      </c>
      <c r="DI72">
        <f>((4/14)*100)</f>
        <v>28.571428571428569</v>
      </c>
      <c r="DJ72">
        <f>((12/14)*100)</f>
        <v>85.714285714285708</v>
      </c>
      <c r="DK72">
        <f>((5/14)*100)</f>
        <v>35.714285714285715</v>
      </c>
      <c r="DL72">
        <f>((12/15)*100)</f>
        <v>80</v>
      </c>
      <c r="DM72">
        <f>((4/15)*100)</f>
        <v>26.666666666666668</v>
      </c>
      <c r="DN72">
        <f>((5/15)*100)</f>
        <v>33.333333333333329</v>
      </c>
      <c r="DP72">
        <f>((0/10)*100)</f>
        <v>0</v>
      </c>
      <c r="DQ72">
        <f>((0/10)*100)</f>
        <v>0</v>
      </c>
      <c r="DR72">
        <f>((10/10)*100)</f>
        <v>100</v>
      </c>
      <c r="DS72">
        <f>((0/11)*100)</f>
        <v>0</v>
      </c>
      <c r="DT72">
        <f>((9/11)*100)</f>
        <v>81.818181818181827</v>
      </c>
      <c r="DU72">
        <f>((0/11)*100)</f>
        <v>0</v>
      </c>
      <c r="DV72">
        <f>((0/10)*100)</f>
        <v>0</v>
      </c>
      <c r="DW72">
        <f>((9/10)*100)</f>
        <v>90</v>
      </c>
      <c r="DX72">
        <f>((0/10)*100)</f>
        <v>0</v>
      </c>
      <c r="DY72">
        <f>((10/12)*100)</f>
        <v>83.333333333333343</v>
      </c>
      <c r="DZ72">
        <f>((0/12)*100)</f>
        <v>0</v>
      </c>
      <c r="EA72">
        <f>((0/12)*100)</f>
        <v>0</v>
      </c>
    </row>
    <row r="73" spans="1:131" x14ac:dyDescent="0.25">
      <c r="A73">
        <v>161.87498299999999</v>
      </c>
      <c r="B73">
        <v>7.1505970000000003</v>
      </c>
      <c r="C73">
        <v>150.604142</v>
      </c>
      <c r="D73">
        <v>8.7086790000000001</v>
      </c>
      <c r="E73">
        <v>160.43459899999999</v>
      </c>
      <c r="F73">
        <v>6.6717950000000004</v>
      </c>
      <c r="G73">
        <v>168.52050300000002</v>
      </c>
      <c r="H73">
        <v>9.6696500000000007</v>
      </c>
      <c r="K73">
        <f>(11/200)</f>
        <v>5.5E-2</v>
      </c>
      <c r="L73">
        <f>(15/200)</f>
        <v>7.4999999999999997E-2</v>
      </c>
      <c r="M73">
        <f>(10/200)</f>
        <v>0.05</v>
      </c>
      <c r="N73">
        <f>(15/200)</f>
        <v>7.4999999999999997E-2</v>
      </c>
      <c r="P73">
        <f>(10/200)</f>
        <v>0.05</v>
      </c>
      <c r="Q73">
        <f>(10/200)</f>
        <v>0.05</v>
      </c>
      <c r="R73">
        <f>(8/200)</f>
        <v>0.04</v>
      </c>
      <c r="S73">
        <f>(10/200)</f>
        <v>0.05</v>
      </c>
      <c r="U73">
        <f>0.055+0.05</f>
        <v>0.10500000000000001</v>
      </c>
      <c r="V73">
        <f>0.075+0.05</f>
        <v>0.125</v>
      </c>
      <c r="W73">
        <f>0.05+0.04</f>
        <v>0.09</v>
      </c>
      <c r="X73">
        <f>0.075+0.05</f>
        <v>0.125</v>
      </c>
      <c r="Z73">
        <f>SQRT((ABS($A$74-$A$73)^2+(ABS($B$74-$B$73)^2)))</f>
        <v>29.419545232376102</v>
      </c>
      <c r="AA73">
        <f>SQRT((ABS($C$74-$C$73)^2+(ABS($D$74-$D$73)^2)))</f>
        <v>37.900833806097523</v>
      </c>
      <c r="AB73">
        <f>SQRT((ABS($E$74-$E$73)^2+(ABS($F$74-$F$73)^2)))</f>
        <v>28.042116351543243</v>
      </c>
      <c r="AC73">
        <f>SQRT((ABS($G$74-$G$73)^2+(ABS($H$74-$H$73)^2)))</f>
        <v>34.820064708702169</v>
      </c>
      <c r="AJ73">
        <f>1/0.105</f>
        <v>9.5238095238095237</v>
      </c>
      <c r="AK73">
        <f>1/0.125</f>
        <v>8</v>
      </c>
      <c r="AL73">
        <f>1/0.09</f>
        <v>11.111111111111111</v>
      </c>
      <c r="AM73">
        <f>1/0.125</f>
        <v>8</v>
      </c>
      <c r="AO73">
        <f t="shared" si="24"/>
        <v>280.18614507024859</v>
      </c>
      <c r="AP73">
        <f t="shared" si="25"/>
        <v>303.20667044878019</v>
      </c>
      <c r="AQ73">
        <f t="shared" si="26"/>
        <v>311.57907057270273</v>
      </c>
      <c r="AR73">
        <f t="shared" si="27"/>
        <v>278.56051766961735</v>
      </c>
      <c r="AV73">
        <f>((0.055/0.105)*100)</f>
        <v>52.380952380952387</v>
      </c>
      <c r="AW73">
        <f>((0.075/0.125)*100)</f>
        <v>60</v>
      </c>
      <c r="AX73">
        <f>((0.05/0.09)*100)</f>
        <v>55.555555555555557</v>
      </c>
      <c r="AY73">
        <f>((0.075/0.125)*100)</f>
        <v>60</v>
      </c>
      <c r="BA73">
        <f>((0.05/0.105)*100)</f>
        <v>47.61904761904762</v>
      </c>
      <c r="BB73">
        <f>((0.05/0.125)*100)</f>
        <v>40</v>
      </c>
      <c r="BC73">
        <f>((0.04/0.09)*100)</f>
        <v>44.44444444444445</v>
      </c>
      <c r="BD73">
        <f>((0.05/0.125)*100)</f>
        <v>40</v>
      </c>
      <c r="BF73">
        <f>ABS($B$73-$D$73)</f>
        <v>1.5580819999999997</v>
      </c>
      <c r="BG73">
        <f>ABS($F$73-$H$73)</f>
        <v>2.9978550000000004</v>
      </c>
      <c r="BL73">
        <f>SQRT((ABS($A$73-$E$73)^2+(ABS($B$73-$F$73)^2)))</f>
        <v>1.5178792516731969</v>
      </c>
      <c r="BM73">
        <f>SQRT((ABS($C$73-$G$74)^2+(ABS($D$73-$H$74)^2)))</f>
        <v>16.879284884931259</v>
      </c>
      <c r="BO73">
        <f>SQRT((ABS($A$73-$G$73)^2+(ABS($B$73-$H$73)^2)))</f>
        <v>7.106937743304738</v>
      </c>
      <c r="BP73">
        <f>SQRT((ABS($C$73-$E$74)^2+(ABS($D$73-$F$74)^2)))</f>
        <v>18.772838725976538</v>
      </c>
      <c r="BR73">
        <f>DEGREES(ACOS((24.0752943603322^2+26.319970164839^2-4.65870050067205^2)/(2*24.0752943603322*26.319970164839)))</f>
        <v>9.3019246411240442</v>
      </c>
      <c r="BS73">
        <f>DEGREES(ACOS((10.991164741516^2+22.1364709432012^2-12.3240473607941^2)/(2*10.991164741516*22.1364709432012)))</f>
        <v>19.412687314317086</v>
      </c>
      <c r="BU73">
        <v>11</v>
      </c>
      <c r="BV73">
        <v>4</v>
      </c>
      <c r="BW73">
        <v>3</v>
      </c>
      <c r="BX73">
        <v>8</v>
      </c>
      <c r="BY73">
        <v>15</v>
      </c>
      <c r="BZ73">
        <v>8</v>
      </c>
      <c r="CA73">
        <v>6</v>
      </c>
      <c r="CB73">
        <v>6</v>
      </c>
      <c r="CC73">
        <v>10</v>
      </c>
      <c r="CD73">
        <v>1</v>
      </c>
      <c r="CE73">
        <v>6</v>
      </c>
      <c r="CF73">
        <v>8</v>
      </c>
      <c r="CG73">
        <v>15</v>
      </c>
      <c r="CH73">
        <v>8</v>
      </c>
      <c r="CI73">
        <v>5</v>
      </c>
      <c r="CJ73">
        <v>8</v>
      </c>
      <c r="CL73">
        <v>10</v>
      </c>
      <c r="CM73">
        <v>0</v>
      </c>
      <c r="CN73">
        <v>0</v>
      </c>
      <c r="CO73">
        <v>7</v>
      </c>
      <c r="CP73">
        <v>10</v>
      </c>
      <c r="CQ73">
        <v>3</v>
      </c>
      <c r="CR73">
        <v>6</v>
      </c>
      <c r="CS73">
        <v>0</v>
      </c>
      <c r="CT73">
        <v>8</v>
      </c>
      <c r="CU73">
        <v>0</v>
      </c>
      <c r="CV73">
        <v>6</v>
      </c>
      <c r="CW73">
        <v>1</v>
      </c>
      <c r="CX73">
        <v>10</v>
      </c>
      <c r="CY73">
        <v>7</v>
      </c>
      <c r="CZ73">
        <v>0</v>
      </c>
      <c r="DA73">
        <v>1</v>
      </c>
      <c r="DC73">
        <f>((4/11)*100)</f>
        <v>36.363636363636367</v>
      </c>
      <c r="DD73">
        <f>((3/11)*100)</f>
        <v>27.27272727272727</v>
      </c>
      <c r="DE73">
        <f>((8/11)*100)</f>
        <v>72.727272727272734</v>
      </c>
      <c r="DF73">
        <f>((8/15)*100)</f>
        <v>53.333333333333336</v>
      </c>
      <c r="DG73">
        <f>((6/15)*100)</f>
        <v>40</v>
      </c>
      <c r="DH73">
        <f>((6/15)*100)</f>
        <v>40</v>
      </c>
      <c r="DI73">
        <f>((1/10)*100)</f>
        <v>10</v>
      </c>
      <c r="DJ73">
        <f>((6/10)*100)</f>
        <v>60</v>
      </c>
      <c r="DK73">
        <f>((8/10)*100)</f>
        <v>80</v>
      </c>
      <c r="DL73">
        <f>((8/15)*100)</f>
        <v>53.333333333333336</v>
      </c>
      <c r="DM73">
        <f>((5/15)*100)</f>
        <v>33.333333333333329</v>
      </c>
      <c r="DN73">
        <f>((8/15)*100)</f>
        <v>53.333333333333336</v>
      </c>
      <c r="DP73">
        <f>((0/10)*100)</f>
        <v>0</v>
      </c>
      <c r="DQ73">
        <f>((0/10)*100)</f>
        <v>0</v>
      </c>
      <c r="DR73">
        <f>((7/10)*100)</f>
        <v>70</v>
      </c>
      <c r="DS73">
        <f>((3/10)*100)</f>
        <v>30</v>
      </c>
      <c r="DT73">
        <f>((6/10)*100)</f>
        <v>60</v>
      </c>
      <c r="DU73">
        <f>((0/10)*100)</f>
        <v>0</v>
      </c>
      <c r="DV73">
        <f>((0/8)*100)</f>
        <v>0</v>
      </c>
      <c r="DW73">
        <f>((6/8)*100)</f>
        <v>75</v>
      </c>
      <c r="DX73">
        <f>((1/8)*100)</f>
        <v>12.5</v>
      </c>
      <c r="DY73">
        <f>((7/10)*100)</f>
        <v>70</v>
      </c>
      <c r="DZ73">
        <f>((0/10)*100)</f>
        <v>0</v>
      </c>
      <c r="EA73">
        <f>((1/10)*100)</f>
        <v>10</v>
      </c>
    </row>
    <row r="74" spans="1:131" x14ac:dyDescent="0.25">
      <c r="A74">
        <v>132.54406700000001</v>
      </c>
      <c r="B74">
        <v>4.8687100000000001</v>
      </c>
      <c r="C74">
        <v>112.90119100000001</v>
      </c>
      <c r="D74">
        <v>4.8407739999999997</v>
      </c>
      <c r="E74">
        <v>132.57509200000001</v>
      </c>
      <c r="F74">
        <v>3.4767739999999998</v>
      </c>
      <c r="G74">
        <v>133.767505</v>
      </c>
      <c r="H74">
        <v>7.5095489999999998</v>
      </c>
      <c r="K74">
        <f>(13/200)</f>
        <v>6.5000000000000002E-2</v>
      </c>
      <c r="L74">
        <f>(15/200)</f>
        <v>7.4999999999999997E-2</v>
      </c>
      <c r="M74">
        <f>(13/200)</f>
        <v>6.5000000000000002E-2</v>
      </c>
      <c r="N74">
        <f>(14/200)</f>
        <v>7.0000000000000007E-2</v>
      </c>
      <c r="P74">
        <f>(10/200)</f>
        <v>0.05</v>
      </c>
      <c r="Q74">
        <f>(8/200)</f>
        <v>0.04</v>
      </c>
      <c r="R74">
        <f>(9/200)</f>
        <v>4.4999999999999998E-2</v>
      </c>
      <c r="S74">
        <f>(9/200)</f>
        <v>4.4999999999999998E-2</v>
      </c>
      <c r="U74">
        <f>0.065+0.05</f>
        <v>0.115</v>
      </c>
      <c r="V74">
        <f>0.075+0.04</f>
        <v>0.11499999999999999</v>
      </c>
      <c r="W74">
        <f>0.065+0.045</f>
        <v>0.11</v>
      </c>
      <c r="X74">
        <f>0.07+0.045</f>
        <v>0.115</v>
      </c>
      <c r="Z74">
        <f>SQRT((ABS($A$75-$A$74)^2+(ABS($B$75-$B$74)^2)))</f>
        <v>26.149920239393943</v>
      </c>
      <c r="AA74">
        <f>SQRT((ABS($C$75-$C$74)^2+(ABS($D$75-$D$74)^2)))</f>
        <v>27.542166661096825</v>
      </c>
      <c r="AB74">
        <f>SQRT((ABS($E$75-$E$74)^2+(ABS($F$75-$F$74)^2)))</f>
        <v>25.800131999061886</v>
      </c>
      <c r="AC74">
        <f>SQRT((ABS($G$75-$G$74)^2+(ABS($H$75-$H$74)^2)))</f>
        <v>27.062448405231269</v>
      </c>
      <c r="AJ74">
        <f>1/0.115</f>
        <v>8.695652173913043</v>
      </c>
      <c r="AK74">
        <f>1/0.115</f>
        <v>8.695652173913043</v>
      </c>
      <c r="AL74">
        <f>1/0.11</f>
        <v>9.0909090909090917</v>
      </c>
      <c r="AM74">
        <f>1/0.115</f>
        <v>8.695652173913043</v>
      </c>
      <c r="AO74">
        <f t="shared" si="24"/>
        <v>227.39061077733862</v>
      </c>
      <c r="AP74">
        <f t="shared" si="25"/>
        <v>239.49710140084198</v>
      </c>
      <c r="AQ74">
        <f t="shared" si="26"/>
        <v>234.54665453692624</v>
      </c>
      <c r="AR74">
        <f t="shared" si="27"/>
        <v>235.32563830635885</v>
      </c>
      <c r="AV74">
        <f>((0.065/0.115)*100)</f>
        <v>56.521739130434781</v>
      </c>
      <c r="AW74">
        <f>((0.075/0.115)*100)</f>
        <v>65.217391304347814</v>
      </c>
      <c r="AX74">
        <f>((0.065/0.11)*100)</f>
        <v>59.090909090909093</v>
      </c>
      <c r="AY74">
        <f>((0.07/0.115)*100)</f>
        <v>60.869565217391312</v>
      </c>
      <c r="BA74">
        <f>((0.05/0.115)*100)</f>
        <v>43.478260869565219</v>
      </c>
      <c r="BB74">
        <f>((0.04/0.115)*100)</f>
        <v>34.782608695652172</v>
      </c>
      <c r="BC74">
        <f>((0.045/0.11)*100)</f>
        <v>40.909090909090907</v>
      </c>
      <c r="BD74">
        <f>((0.045/0.115)*100)</f>
        <v>39.130434782608688</v>
      </c>
      <c r="BF74">
        <f>ABS($B$74-$D$74)</f>
        <v>2.7936000000000405E-2</v>
      </c>
      <c r="BG74">
        <f>ABS($F$74-$H$74)</f>
        <v>4.032775</v>
      </c>
      <c r="BL74">
        <f>SQRT((ABS($A$74-$E$74)^2+(ABS($B$74-$F$74)^2)))</f>
        <v>1.3922817167229486</v>
      </c>
      <c r="BM74">
        <f>SQRT((ABS($C$74-$G$75)^2+(ABS($D$74-$H$75)^2)))</f>
        <v>6.376803893268165</v>
      </c>
      <c r="BO74">
        <f>SQRT((ABS($A$74-$G$74)^2+(ABS($B$74-$H$74)^2)))</f>
        <v>2.9104692342928082</v>
      </c>
      <c r="BP74">
        <f>SQRT((ABS($C$74-$E$75)^2+(ABS($D$74-$F$75)^2)))</f>
        <v>6.551891978074428</v>
      </c>
      <c r="BS74">
        <f>DEGREES(ACOS((12.9122194110296^2+21.4313341824991^2-9.49793435358494^2)/(2*12.9122194110296*21.4313341824991)))</f>
        <v>14.502762820291355</v>
      </c>
      <c r="BU74">
        <v>13</v>
      </c>
      <c r="BV74">
        <v>8</v>
      </c>
      <c r="BW74">
        <v>5</v>
      </c>
      <c r="BX74">
        <v>7</v>
      </c>
      <c r="BY74">
        <v>15</v>
      </c>
      <c r="BZ74">
        <v>10</v>
      </c>
      <c r="CA74">
        <v>6</v>
      </c>
      <c r="CB74">
        <v>5</v>
      </c>
      <c r="CC74">
        <v>13</v>
      </c>
      <c r="CD74">
        <v>5</v>
      </c>
      <c r="CE74">
        <v>5</v>
      </c>
      <c r="CF74">
        <v>12</v>
      </c>
      <c r="CG74">
        <v>14</v>
      </c>
      <c r="CH74">
        <v>7</v>
      </c>
      <c r="CI74">
        <v>6</v>
      </c>
      <c r="CJ74">
        <v>12</v>
      </c>
      <c r="CL74">
        <v>10</v>
      </c>
      <c r="CM74">
        <v>3</v>
      </c>
      <c r="CN74">
        <v>1</v>
      </c>
      <c r="CO74">
        <v>3</v>
      </c>
      <c r="CP74">
        <v>8</v>
      </c>
      <c r="CQ74">
        <v>3</v>
      </c>
      <c r="CR74">
        <v>0</v>
      </c>
      <c r="CS74">
        <v>0</v>
      </c>
      <c r="CT74">
        <v>9</v>
      </c>
      <c r="CU74">
        <v>1</v>
      </c>
      <c r="CV74">
        <v>0</v>
      </c>
      <c r="CW74">
        <v>7</v>
      </c>
      <c r="CX74">
        <v>9</v>
      </c>
      <c r="CY74">
        <v>3</v>
      </c>
      <c r="CZ74">
        <v>0</v>
      </c>
      <c r="DA74">
        <v>7</v>
      </c>
      <c r="DC74">
        <f>((8/13)*100)</f>
        <v>61.53846153846154</v>
      </c>
      <c r="DD74">
        <f>((5/13)*100)</f>
        <v>38.461538461538467</v>
      </c>
      <c r="DE74">
        <f>((7/13)*100)</f>
        <v>53.846153846153847</v>
      </c>
      <c r="DF74">
        <f>((10/15)*100)</f>
        <v>66.666666666666657</v>
      </c>
      <c r="DG74">
        <f>((6/15)*100)</f>
        <v>40</v>
      </c>
      <c r="DH74">
        <f>((5/15)*100)</f>
        <v>33.333333333333329</v>
      </c>
      <c r="DI74">
        <f>((5/13)*100)</f>
        <v>38.461538461538467</v>
      </c>
      <c r="DJ74">
        <f>((5/13)*100)</f>
        <v>38.461538461538467</v>
      </c>
      <c r="DK74">
        <f>((12/13)*100)</f>
        <v>92.307692307692307</v>
      </c>
      <c r="DL74">
        <f>((7/14)*100)</f>
        <v>50</v>
      </c>
      <c r="DM74">
        <f>((6/14)*100)</f>
        <v>42.857142857142854</v>
      </c>
      <c r="DN74">
        <f>((12/14)*100)</f>
        <v>85.714285714285708</v>
      </c>
      <c r="DP74">
        <f>((3/10)*100)</f>
        <v>30</v>
      </c>
      <c r="DQ74">
        <f>((1/10)*100)</f>
        <v>10</v>
      </c>
      <c r="DR74">
        <f>((3/10)*100)</f>
        <v>30</v>
      </c>
      <c r="DS74">
        <f>((3/8)*100)</f>
        <v>37.5</v>
      </c>
      <c r="DT74">
        <f>((0/8)*100)</f>
        <v>0</v>
      </c>
      <c r="DU74">
        <f>((0/8)*100)</f>
        <v>0</v>
      </c>
      <c r="DV74">
        <f>((1/9)*100)</f>
        <v>11.111111111111111</v>
      </c>
      <c r="DW74">
        <f>((0/9)*100)</f>
        <v>0</v>
      </c>
      <c r="DX74">
        <f>((7/9)*100)</f>
        <v>77.777777777777786</v>
      </c>
      <c r="DY74">
        <f>((3/9)*100)</f>
        <v>33.333333333333329</v>
      </c>
      <c r="DZ74">
        <f>((0/9)*100)</f>
        <v>0</v>
      </c>
      <c r="EA74">
        <f>((7/9)*100)</f>
        <v>77.777777777777786</v>
      </c>
    </row>
    <row r="75" spans="1:131" x14ac:dyDescent="0.25">
      <c r="A75">
        <v>106.45653100000001</v>
      </c>
      <c r="B75">
        <v>3.0634969999999999</v>
      </c>
      <c r="C75">
        <v>85.359199000000004</v>
      </c>
      <c r="D75">
        <v>4.9388610000000002</v>
      </c>
      <c r="E75">
        <v>106.79476100000001</v>
      </c>
      <c r="F75">
        <v>2.4661580000000001</v>
      </c>
      <c r="G75">
        <v>106.72646300000001</v>
      </c>
      <c r="H75">
        <v>6.43337</v>
      </c>
      <c r="K75">
        <f>(15/200)</f>
        <v>7.4999999999999997E-2</v>
      </c>
      <c r="L75">
        <f>(11/200)</f>
        <v>5.5E-2</v>
      </c>
      <c r="M75">
        <f>(16/200)</f>
        <v>0.08</v>
      </c>
      <c r="N75">
        <f>(14/200)</f>
        <v>7.0000000000000007E-2</v>
      </c>
      <c r="P75">
        <f>(8/200)</f>
        <v>0.04</v>
      </c>
      <c r="Q75">
        <f>(9/200)</f>
        <v>4.4999999999999998E-2</v>
      </c>
      <c r="R75">
        <f>(9/200)</f>
        <v>4.4999999999999998E-2</v>
      </c>
      <c r="S75">
        <f>(10/200)</f>
        <v>0.05</v>
      </c>
      <c r="U75">
        <f>0.075+0.04</f>
        <v>0.11499999999999999</v>
      </c>
      <c r="V75">
        <f>0.055+0.045</f>
        <v>0.1</v>
      </c>
      <c r="W75">
        <f>0.08+0.045</f>
        <v>0.125</v>
      </c>
      <c r="X75">
        <f>0.07+0.05</f>
        <v>0.12000000000000001</v>
      </c>
      <c r="Z75">
        <f>SQRT((ABS($A$76-$A$75)^2+(ABS($B$76-$B$75)^2)))</f>
        <v>26.430434424254958</v>
      </c>
      <c r="AA75">
        <f>SQRT((ABS($C$76-$C$75)^2+(ABS($D$76-$D$75)^2)))</f>
        <v>21.222846299184869</v>
      </c>
      <c r="AB75">
        <f>SQRT((ABS($E$76-$E$75)^2+(ABS($F$76-$F$75)^2)))</f>
        <v>27.887649848444109</v>
      </c>
      <c r="AC75">
        <f>SQRT((ABS($G$76-$G$75)^2+(ABS($H$76-$H$75)^2)))</f>
        <v>26.464230212473314</v>
      </c>
      <c r="AJ75">
        <f>1/0.115</f>
        <v>8.695652173913043</v>
      </c>
      <c r="AK75">
        <f>1/0.1</f>
        <v>10</v>
      </c>
      <c r="AL75">
        <f>1/0.125</f>
        <v>8</v>
      </c>
      <c r="AM75">
        <f>1/0.12</f>
        <v>8.3333333333333339</v>
      </c>
      <c r="AO75">
        <f t="shared" si="24"/>
        <v>229.82986455873879</v>
      </c>
      <c r="AP75">
        <f t="shared" si="25"/>
        <v>212.22846299184869</v>
      </c>
      <c r="AQ75">
        <f t="shared" si="26"/>
        <v>223.10119878755287</v>
      </c>
      <c r="AR75">
        <f t="shared" si="27"/>
        <v>220.53525177061093</v>
      </c>
      <c r="AV75">
        <f>((0.075/0.115)*100)</f>
        <v>65.217391304347814</v>
      </c>
      <c r="AW75">
        <f>((0.055/0.1)*100)</f>
        <v>54.999999999999993</v>
      </c>
      <c r="AX75">
        <f>((0.08/0.125)*100)</f>
        <v>64</v>
      </c>
      <c r="AY75">
        <f>((0.07/0.12)*100)</f>
        <v>58.333333333333336</v>
      </c>
      <c r="BA75">
        <f>((0.04/0.115)*100)</f>
        <v>34.782608695652172</v>
      </c>
      <c r="BB75">
        <f>((0.045/0.1)*100)</f>
        <v>44.999999999999993</v>
      </c>
      <c r="BC75">
        <f>((0.045/0.125)*100)</f>
        <v>36</v>
      </c>
      <c r="BD75">
        <f>((0.05/0.12)*100)</f>
        <v>41.666666666666671</v>
      </c>
      <c r="BF75">
        <f>ABS($B$75-$D$75)</f>
        <v>1.8753640000000003</v>
      </c>
      <c r="BG75">
        <f>ABS($F$75-$H$75)</f>
        <v>3.967212</v>
      </c>
      <c r="BL75">
        <f>SQRT((ABS($A$75-$E$75)^2+(ABS($B$75-$F$75)^2)))</f>
        <v>0.68644986256899854</v>
      </c>
      <c r="BM75">
        <f>SQRT((ABS($C$75-$G$76)^2+(ABS($D$75-$H$76)^2)))</f>
        <v>5.4788470669426452</v>
      </c>
      <c r="BO75">
        <f>SQRT((ABS($A$75-$G$75)^2+(ABS($B$75-$H$75)^2)))</f>
        <v>3.3806666976726647</v>
      </c>
      <c r="BP75">
        <f>SQRT((ABS($C$75-$E$76)^2+(ABS($D$75-$F$76)^2)))</f>
        <v>6.7031723920133439</v>
      </c>
      <c r="BS75">
        <f>DEGREES(ACOS((10.4870994263074^2+29.1183605459501^2-19.3046978711341^2)/(2*10.4870994263074*29.1183605459501)))</f>
        <v>16.630720748867279</v>
      </c>
      <c r="BU75">
        <v>15</v>
      </c>
      <c r="BV75">
        <v>10</v>
      </c>
      <c r="BW75">
        <v>6</v>
      </c>
      <c r="BX75">
        <v>6</v>
      </c>
      <c r="BY75">
        <v>11</v>
      </c>
      <c r="BZ75">
        <v>7</v>
      </c>
      <c r="CA75">
        <v>6</v>
      </c>
      <c r="CB75">
        <v>4</v>
      </c>
      <c r="CC75">
        <v>16</v>
      </c>
      <c r="CD75">
        <v>8</v>
      </c>
      <c r="CE75">
        <v>7</v>
      </c>
      <c r="CF75">
        <v>14</v>
      </c>
      <c r="CG75">
        <v>14</v>
      </c>
      <c r="CH75">
        <v>6</v>
      </c>
      <c r="CI75">
        <v>5</v>
      </c>
      <c r="CJ75">
        <v>14</v>
      </c>
      <c r="CL75">
        <v>8</v>
      </c>
      <c r="CM75">
        <v>3</v>
      </c>
      <c r="CN75">
        <v>0</v>
      </c>
      <c r="CO75">
        <v>1</v>
      </c>
      <c r="CP75">
        <v>9</v>
      </c>
      <c r="CQ75">
        <v>4</v>
      </c>
      <c r="CR75">
        <v>0</v>
      </c>
      <c r="CS75">
        <v>0</v>
      </c>
      <c r="CT75">
        <v>9</v>
      </c>
      <c r="CU75">
        <v>0</v>
      </c>
      <c r="CV75">
        <v>0</v>
      </c>
      <c r="CW75">
        <v>9</v>
      </c>
      <c r="CX75">
        <v>10</v>
      </c>
      <c r="CY75">
        <v>1</v>
      </c>
      <c r="CZ75">
        <v>0</v>
      </c>
      <c r="DA75">
        <v>9</v>
      </c>
      <c r="DC75">
        <f>((10/15)*100)</f>
        <v>66.666666666666657</v>
      </c>
      <c r="DD75">
        <f>((6/15)*100)</f>
        <v>40</v>
      </c>
      <c r="DE75">
        <f>((6/15)*100)</f>
        <v>40</v>
      </c>
      <c r="DF75">
        <f>((7/11)*100)</f>
        <v>63.636363636363633</v>
      </c>
      <c r="DG75">
        <f>((6/11)*100)</f>
        <v>54.54545454545454</v>
      </c>
      <c r="DH75">
        <f>((4/11)*100)</f>
        <v>36.363636363636367</v>
      </c>
      <c r="DI75">
        <f>((8/16)*100)</f>
        <v>50</v>
      </c>
      <c r="DJ75">
        <f>((7/16)*100)</f>
        <v>43.75</v>
      </c>
      <c r="DK75">
        <f>((14/16)*100)</f>
        <v>87.5</v>
      </c>
      <c r="DL75">
        <f>((6/14)*100)</f>
        <v>42.857142857142854</v>
      </c>
      <c r="DM75">
        <f>((5/14)*100)</f>
        <v>35.714285714285715</v>
      </c>
      <c r="DN75">
        <f>((14/14)*100)</f>
        <v>100</v>
      </c>
      <c r="DP75">
        <f>((3/8)*100)</f>
        <v>37.5</v>
      </c>
      <c r="DQ75">
        <f>((0/8)*100)</f>
        <v>0</v>
      </c>
      <c r="DR75">
        <f>((1/8)*100)</f>
        <v>12.5</v>
      </c>
      <c r="DS75">
        <f>((4/9)*100)</f>
        <v>44.444444444444443</v>
      </c>
      <c r="DT75">
        <f>((0/9)*100)</f>
        <v>0</v>
      </c>
      <c r="DU75">
        <f>((0/9)*100)</f>
        <v>0</v>
      </c>
      <c r="DV75">
        <f>((0/9)*100)</f>
        <v>0</v>
      </c>
      <c r="DW75">
        <f>((0/9)*100)</f>
        <v>0</v>
      </c>
      <c r="DX75">
        <f>((9/9)*100)</f>
        <v>100</v>
      </c>
      <c r="DY75">
        <f>((1/10)*100)</f>
        <v>10</v>
      </c>
      <c r="DZ75">
        <f>((0/10)*100)</f>
        <v>0</v>
      </c>
      <c r="EA75">
        <f>((9/10)*100)</f>
        <v>90</v>
      </c>
    </row>
    <row r="76" spans="1:131" x14ac:dyDescent="0.25">
      <c r="A76">
        <v>80.039016000000004</v>
      </c>
      <c r="B76">
        <v>3.8897930000000001</v>
      </c>
      <c r="C76">
        <v>64.158386000000007</v>
      </c>
      <c r="D76">
        <v>5.9056769999999998</v>
      </c>
      <c r="E76">
        <v>78.914232000000013</v>
      </c>
      <c r="F76">
        <v>3.09633</v>
      </c>
      <c r="G76">
        <v>80.267510000000001</v>
      </c>
      <c r="H76">
        <v>6.9618460000000004</v>
      </c>
      <c r="K76">
        <f>(14/200)</f>
        <v>7.0000000000000007E-2</v>
      </c>
      <c r="L76">
        <f>(12/200)</f>
        <v>0.06</v>
      </c>
      <c r="M76">
        <f>(12/200)</f>
        <v>0.06</v>
      </c>
      <c r="N76">
        <f>(12/200)</f>
        <v>0.06</v>
      </c>
      <c r="P76">
        <f>(8/200)</f>
        <v>0.04</v>
      </c>
      <c r="Q76">
        <f>(10/200)</f>
        <v>0.05</v>
      </c>
      <c r="R76">
        <f>(8/200)</f>
        <v>0.04</v>
      </c>
      <c r="S76">
        <f>(9/200)</f>
        <v>4.4999999999999998E-2</v>
      </c>
      <c r="U76">
        <f>0.07+0.04</f>
        <v>0.11000000000000001</v>
      </c>
      <c r="V76">
        <f>0.06+0.05</f>
        <v>0.11</v>
      </c>
      <c r="W76">
        <f>0.06+0.04</f>
        <v>0.1</v>
      </c>
      <c r="X76">
        <f>0.06+0.045</f>
        <v>0.105</v>
      </c>
      <c r="Z76">
        <f>SQRT((ABS($A$77-$A$76)^2+(ABS($B$77-$B$76)^2)))</f>
        <v>21.980191824952236</v>
      </c>
      <c r="AA76">
        <f>SQRT((ABS($C$77-$C$76)^2+(ABS($D$77-$D$76)^2)))</f>
        <v>24.953290515734913</v>
      </c>
      <c r="AB76">
        <f>SQRT((ABS($E$77-$E$76)^2+(ABS($F$77-$F$76)^2)))</f>
        <v>22.061178823466108</v>
      </c>
      <c r="AC76">
        <f>SQRT((ABS($G$77-$G$76)^2+(ABS($H$77-$H$76)^2)))</f>
        <v>22.479244029627413</v>
      </c>
      <c r="AJ76">
        <f>1/0.11</f>
        <v>9.0909090909090917</v>
      </c>
      <c r="AK76">
        <f>1/0.11</f>
        <v>9.0909090909090917</v>
      </c>
      <c r="AL76">
        <f>1/0.1</f>
        <v>10</v>
      </c>
      <c r="AM76">
        <f>1/0.105</f>
        <v>9.5238095238095237</v>
      </c>
      <c r="AO76">
        <f t="shared" si="24"/>
        <v>199.81992568138395</v>
      </c>
      <c r="AP76">
        <f t="shared" si="25"/>
        <v>226.84809559759012</v>
      </c>
      <c r="AQ76">
        <f t="shared" si="26"/>
        <v>220.61178823466108</v>
      </c>
      <c r="AR76">
        <f t="shared" si="27"/>
        <v>214.08803837740393</v>
      </c>
      <c r="AV76">
        <f>((0.07/0.11)*100)</f>
        <v>63.636363636363647</v>
      </c>
      <c r="AW76">
        <f>((0.06/0.11)*100)</f>
        <v>54.54545454545454</v>
      </c>
      <c r="AX76">
        <f>((0.06/0.1)*100)</f>
        <v>60</v>
      </c>
      <c r="AY76">
        <f>((0.06/0.105)*100)</f>
        <v>57.142857142857139</v>
      </c>
      <c r="BA76">
        <f>((0.04/0.11)*100)</f>
        <v>36.363636363636367</v>
      </c>
      <c r="BB76">
        <f>((0.05/0.11)*100)</f>
        <v>45.45454545454546</v>
      </c>
      <c r="BC76">
        <f>((0.04/0.1)*100)</f>
        <v>40</v>
      </c>
      <c r="BD76">
        <f>((0.045/0.105)*100)</f>
        <v>42.857142857142854</v>
      </c>
      <c r="BF76">
        <f>ABS($B$76-$D$76)</f>
        <v>2.0158839999999998</v>
      </c>
      <c r="BG76">
        <f>ABS($F$76-$H$76)</f>
        <v>3.8655160000000004</v>
      </c>
      <c r="BL76">
        <f>SQRT((ABS($A$76-$E$76)^2+(ABS($B$76-$F$76)^2)))</f>
        <v>1.3764892222698222</v>
      </c>
      <c r="BM76">
        <f>SQRT((ABS($C$76-$G$77)^2+(ABS($D$76-$H$77)^2)))</f>
        <v>6.5703720473830867</v>
      </c>
      <c r="BO76">
        <f>SQRT((ABS($A$76-$G$76)^2+(ABS($B$76-$H$76)^2)))</f>
        <v>3.0805387747673296</v>
      </c>
      <c r="BP76">
        <f>SQRT((ABS($C$76-$E$77)^2+(ABS($D$76-$F$77)^2)))</f>
        <v>7.77779119152334</v>
      </c>
      <c r="BR76">
        <f>DEGREES(ACOS((9.59429552111594^2+18.0530162341505^2-9.79526706410931^2)/(2*9.59429552111594*18.0530162341505)))</f>
        <v>21.631894222630418</v>
      </c>
      <c r="BS76">
        <f>DEGREES(ACOS((18.4800185763453^2+23.4535799271158^2-6.53629117426038^2)/(2*18.4800185763453*23.4535799271158)))</f>
        <v>11.692234571130591</v>
      </c>
      <c r="BU76">
        <v>14</v>
      </c>
      <c r="BV76">
        <v>7</v>
      </c>
      <c r="BW76">
        <v>6</v>
      </c>
      <c r="BX76">
        <v>5</v>
      </c>
      <c r="BY76">
        <v>12</v>
      </c>
      <c r="BZ76">
        <v>6</v>
      </c>
      <c r="CA76">
        <v>5</v>
      </c>
      <c r="CB76">
        <v>4</v>
      </c>
      <c r="CC76">
        <v>12</v>
      </c>
      <c r="CD76">
        <v>4</v>
      </c>
      <c r="CE76">
        <v>5</v>
      </c>
      <c r="CF76">
        <v>11</v>
      </c>
      <c r="CG76">
        <v>12</v>
      </c>
      <c r="CH76">
        <v>5</v>
      </c>
      <c r="CI76">
        <v>4</v>
      </c>
      <c r="CJ76">
        <v>11</v>
      </c>
      <c r="CL76">
        <v>8</v>
      </c>
      <c r="CM76">
        <v>4</v>
      </c>
      <c r="CN76">
        <v>0</v>
      </c>
      <c r="CO76">
        <v>0</v>
      </c>
      <c r="CP76">
        <v>10</v>
      </c>
      <c r="CQ76">
        <v>3</v>
      </c>
      <c r="CR76">
        <v>3</v>
      </c>
      <c r="CS76">
        <v>2</v>
      </c>
      <c r="CT76">
        <v>8</v>
      </c>
      <c r="CU76">
        <v>0</v>
      </c>
      <c r="CV76">
        <v>3</v>
      </c>
      <c r="CW76">
        <v>7</v>
      </c>
      <c r="CX76">
        <v>9</v>
      </c>
      <c r="CY76">
        <v>0</v>
      </c>
      <c r="CZ76">
        <v>2</v>
      </c>
      <c r="DA76">
        <v>7</v>
      </c>
      <c r="DC76">
        <f>((7/14)*100)</f>
        <v>50</v>
      </c>
      <c r="DD76">
        <f>((6/14)*100)</f>
        <v>42.857142857142854</v>
      </c>
      <c r="DE76">
        <f>((5/14)*100)</f>
        <v>35.714285714285715</v>
      </c>
      <c r="DF76">
        <f>((6/12)*100)</f>
        <v>50</v>
      </c>
      <c r="DG76">
        <f>((5/12)*100)</f>
        <v>41.666666666666671</v>
      </c>
      <c r="DH76">
        <f>((4/12)*100)</f>
        <v>33.333333333333329</v>
      </c>
      <c r="DI76">
        <f>((4/12)*100)</f>
        <v>33.333333333333329</v>
      </c>
      <c r="DJ76">
        <f>((5/12)*100)</f>
        <v>41.666666666666671</v>
      </c>
      <c r="DK76">
        <f>((11/12)*100)</f>
        <v>91.666666666666657</v>
      </c>
      <c r="DL76">
        <f>((5/12)*100)</f>
        <v>41.666666666666671</v>
      </c>
      <c r="DM76">
        <f>((4/12)*100)</f>
        <v>33.333333333333329</v>
      </c>
      <c r="DN76">
        <f>((11/12)*100)</f>
        <v>91.666666666666657</v>
      </c>
      <c r="DP76">
        <f>((4/8)*100)</f>
        <v>50</v>
      </c>
      <c r="DQ76">
        <f>((0/8)*100)</f>
        <v>0</v>
      </c>
      <c r="DR76">
        <f>((0/8)*100)</f>
        <v>0</v>
      </c>
      <c r="DS76">
        <f>((3/10)*100)</f>
        <v>30</v>
      </c>
      <c r="DT76">
        <f>((3/10)*100)</f>
        <v>30</v>
      </c>
      <c r="DU76">
        <f>((2/10)*100)</f>
        <v>20</v>
      </c>
      <c r="DV76">
        <f>((0/8)*100)</f>
        <v>0</v>
      </c>
      <c r="DW76">
        <f>((3/8)*100)</f>
        <v>37.5</v>
      </c>
      <c r="DX76">
        <f>((7/8)*100)</f>
        <v>87.5</v>
      </c>
      <c r="DY76">
        <f>((0/9)*100)</f>
        <v>0</v>
      </c>
      <c r="DZ76">
        <f>((2/9)*100)</f>
        <v>22.222222222222221</v>
      </c>
      <c r="EA76">
        <f>((7/9)*100)</f>
        <v>77.777777777777786</v>
      </c>
    </row>
    <row r="77" spans="1:131" x14ac:dyDescent="0.25">
      <c r="A77">
        <v>58.068905000000001</v>
      </c>
      <c r="B77">
        <v>4.5554170000000003</v>
      </c>
      <c r="C77">
        <v>39.212601000000006</v>
      </c>
      <c r="D77">
        <v>6.5176559999999997</v>
      </c>
      <c r="E77">
        <v>56.853489000000003</v>
      </c>
      <c r="F77">
        <v>3.2349999999999999</v>
      </c>
      <c r="G77">
        <v>57.795834000000006</v>
      </c>
      <c r="H77">
        <v>7.5451040000000003</v>
      </c>
      <c r="K77">
        <f>(13/200)</f>
        <v>6.5000000000000002E-2</v>
      </c>
      <c r="L77">
        <f>(10/200)</f>
        <v>0.05</v>
      </c>
      <c r="M77">
        <f>(15/200)</f>
        <v>7.4999999999999997E-2</v>
      </c>
      <c r="N77">
        <f>(13/200)</f>
        <v>6.5000000000000002E-2</v>
      </c>
      <c r="P77">
        <f>(9/200)</f>
        <v>4.4999999999999998E-2</v>
      </c>
      <c r="Q77">
        <f>(11/200)</f>
        <v>5.5E-2</v>
      </c>
      <c r="R77">
        <f>(10/200)</f>
        <v>0.05</v>
      </c>
      <c r="S77">
        <f>(10/200)</f>
        <v>0.05</v>
      </c>
      <c r="U77">
        <f>0.065+0.045</f>
        <v>0.11</v>
      </c>
      <c r="V77">
        <f>0.05+0.055</f>
        <v>0.10500000000000001</v>
      </c>
      <c r="W77">
        <f>0.075+0.05</f>
        <v>0.125</v>
      </c>
      <c r="X77">
        <f>0.065+0.05</f>
        <v>0.115</v>
      </c>
      <c r="Z77">
        <f>SQRT((ABS($A$78-$A$77)^2+(ABS($B$78-$B$77)^2)))</f>
        <v>25.523223936556015</v>
      </c>
      <c r="AA77">
        <f>SQRT((ABS($C$78-$C$77)^2+(ABS($D$78-$D$77)^2)))</f>
        <v>20.843697158773349</v>
      </c>
      <c r="AB77">
        <f>SQRT((ABS($E$78-$E$77)^2+(ABS($F$78-$F$77)^2)))</f>
        <v>26.319970164838963</v>
      </c>
      <c r="AC77">
        <f>SQRT((ABS($G$78-$G$77)^2+(ABS($H$78-$H$77)^2)))</f>
        <v>24.590179422942079</v>
      </c>
      <c r="AJ77">
        <f>1/0.11</f>
        <v>9.0909090909090917</v>
      </c>
      <c r="AK77">
        <f>1/0.105</f>
        <v>9.5238095238095237</v>
      </c>
      <c r="AL77">
        <f>1/0.125</f>
        <v>8</v>
      </c>
      <c r="AM77">
        <f>1/0.115</f>
        <v>8.695652173913043</v>
      </c>
      <c r="AO77">
        <f t="shared" si="24"/>
        <v>232.02930851414558</v>
      </c>
      <c r="AP77">
        <f t="shared" si="25"/>
        <v>198.51140151212712</v>
      </c>
      <c r="AQ77">
        <f t="shared" si="26"/>
        <v>210.55976131871171</v>
      </c>
      <c r="AR77">
        <f t="shared" si="27"/>
        <v>213.82764715601806</v>
      </c>
      <c r="AV77">
        <f>((0.065/0.11)*100)</f>
        <v>59.090909090909093</v>
      </c>
      <c r="AW77">
        <f>((0.05/0.105)*100)</f>
        <v>47.61904761904762</v>
      </c>
      <c r="AX77">
        <f>((0.075/0.125)*100)</f>
        <v>60</v>
      </c>
      <c r="AY77">
        <f>((0.065/0.115)*100)</f>
        <v>56.521739130434781</v>
      </c>
      <c r="BA77">
        <f>((0.045/0.11)*100)</f>
        <v>40.909090909090907</v>
      </c>
      <c r="BB77">
        <f>((0.055/0.105)*100)</f>
        <v>52.380952380952387</v>
      </c>
      <c r="BC77">
        <f>((0.05/0.125)*100)</f>
        <v>40</v>
      </c>
      <c r="BD77">
        <f>((0.05/0.115)*100)</f>
        <v>43.478260869565219</v>
      </c>
      <c r="BF77">
        <f>ABS($B$77-$D$77)</f>
        <v>1.9622389999999994</v>
      </c>
      <c r="BG77">
        <f>ABS($F$77-$H$77)</f>
        <v>4.3101040000000008</v>
      </c>
      <c r="BL77">
        <f>SQRT((ABS($A$77-$E$77)^2+(ABS($B$77-$F$77)^2)))</f>
        <v>1.7946412195603318</v>
      </c>
      <c r="BM77">
        <f>SQRT((ABS($C$77-$G$78)^2+(ABS($D$77-$H$78)^2)))</f>
        <v>6.1324446352759692</v>
      </c>
      <c r="BO77">
        <f>SQRT((ABS($A$77-$G$77)^2+(ABS($B$77-$H$77)^2)))</f>
        <v>3.0021319306469523</v>
      </c>
      <c r="BP77">
        <f>SQRT((ABS($C$77-$E$78)^2+(ABS($D$77-$F$78)^2)))</f>
        <v>9.0464837386129808</v>
      </c>
      <c r="BR77">
        <f>DEGREES(ACOS((11.0782179597891^2+20.9298787830627^2-10.991164741516^2)/(2*11.0782179597891*20.9298787830627)))</f>
        <v>18.41669751630867</v>
      </c>
      <c r="BS77">
        <f>DEGREES(ACOS((15.6069755374958^2+16.6151990088983^2-4.52240545005918^2)/(2*15.6069755374958*16.6151990088983)))</f>
        <v>15.73531921608321</v>
      </c>
      <c r="BU77">
        <v>13</v>
      </c>
      <c r="BV77">
        <v>6</v>
      </c>
      <c r="BW77">
        <v>4</v>
      </c>
      <c r="BX77">
        <v>5</v>
      </c>
      <c r="BY77">
        <v>10</v>
      </c>
      <c r="BZ77">
        <v>5</v>
      </c>
      <c r="CA77">
        <v>7</v>
      </c>
      <c r="CB77">
        <v>4</v>
      </c>
      <c r="CC77">
        <v>15</v>
      </c>
      <c r="CD77">
        <v>6</v>
      </c>
      <c r="CE77">
        <v>7</v>
      </c>
      <c r="CF77">
        <v>12</v>
      </c>
      <c r="CG77">
        <v>13</v>
      </c>
      <c r="CH77">
        <v>5</v>
      </c>
      <c r="CI77">
        <v>4</v>
      </c>
      <c r="CJ77">
        <v>12</v>
      </c>
      <c r="CL77">
        <v>9</v>
      </c>
      <c r="CM77">
        <v>3</v>
      </c>
      <c r="CN77">
        <v>1</v>
      </c>
      <c r="CO77">
        <v>2</v>
      </c>
      <c r="CP77">
        <v>11</v>
      </c>
      <c r="CQ77">
        <v>4</v>
      </c>
      <c r="CR77">
        <v>3</v>
      </c>
      <c r="CS77">
        <v>2</v>
      </c>
      <c r="CT77">
        <v>10</v>
      </c>
      <c r="CU77">
        <v>1</v>
      </c>
      <c r="CV77">
        <v>3</v>
      </c>
      <c r="CW77">
        <v>9</v>
      </c>
      <c r="CX77">
        <v>10</v>
      </c>
      <c r="CY77">
        <v>2</v>
      </c>
      <c r="CZ77">
        <v>2</v>
      </c>
      <c r="DA77">
        <v>9</v>
      </c>
      <c r="DC77">
        <f>((6/13)*100)</f>
        <v>46.153846153846153</v>
      </c>
      <c r="DD77">
        <f>((4/13)*100)</f>
        <v>30.76923076923077</v>
      </c>
      <c r="DE77">
        <f>((5/13)*100)</f>
        <v>38.461538461538467</v>
      </c>
      <c r="DF77">
        <f>((5/10)*100)</f>
        <v>50</v>
      </c>
      <c r="DG77">
        <f>((7/10)*100)</f>
        <v>70</v>
      </c>
      <c r="DH77">
        <f>((4/10)*100)</f>
        <v>40</v>
      </c>
      <c r="DI77">
        <f>((6/15)*100)</f>
        <v>40</v>
      </c>
      <c r="DJ77">
        <f>((7/15)*100)</f>
        <v>46.666666666666664</v>
      </c>
      <c r="DK77">
        <f>((12/15)*100)</f>
        <v>80</v>
      </c>
      <c r="DL77">
        <f>((5/13)*100)</f>
        <v>38.461538461538467</v>
      </c>
      <c r="DM77">
        <f>((4/13)*100)</f>
        <v>30.76923076923077</v>
      </c>
      <c r="DN77">
        <f>((12/13)*100)</f>
        <v>92.307692307692307</v>
      </c>
      <c r="DP77">
        <f>((3/9)*100)</f>
        <v>33.333333333333329</v>
      </c>
      <c r="DQ77">
        <f>((1/9)*100)</f>
        <v>11.111111111111111</v>
      </c>
      <c r="DR77">
        <f>((2/9)*100)</f>
        <v>22.222222222222221</v>
      </c>
      <c r="DS77">
        <f>((4/11)*100)</f>
        <v>36.363636363636367</v>
      </c>
      <c r="DT77">
        <f>((3/11)*100)</f>
        <v>27.27272727272727</v>
      </c>
      <c r="DU77">
        <f>((2/11)*100)</f>
        <v>18.181818181818183</v>
      </c>
      <c r="DV77">
        <f>((1/10)*100)</f>
        <v>10</v>
      </c>
      <c r="DW77">
        <f>((3/10)*100)</f>
        <v>30</v>
      </c>
      <c r="DX77">
        <f>((9/10)*100)</f>
        <v>90</v>
      </c>
      <c r="DY77">
        <f>((2/10)*100)</f>
        <v>20</v>
      </c>
      <c r="DZ77">
        <f>((2/10)*100)</f>
        <v>20</v>
      </c>
      <c r="EA77">
        <f>((9/10)*100)</f>
        <v>90</v>
      </c>
    </row>
    <row r="78" spans="1:131" x14ac:dyDescent="0.25">
      <c r="A78">
        <v>32.548124000000001</v>
      </c>
      <c r="B78">
        <v>4.9085419999999997</v>
      </c>
      <c r="C78">
        <v>18.376041000000001</v>
      </c>
      <c r="D78">
        <v>7.063072</v>
      </c>
      <c r="E78">
        <v>30.542811</v>
      </c>
      <c r="F78">
        <v>3.934323</v>
      </c>
      <c r="G78">
        <v>33.206562000000005</v>
      </c>
      <c r="H78">
        <v>7.756354</v>
      </c>
      <c r="K78">
        <f>(13/200)</f>
        <v>6.5000000000000002E-2</v>
      </c>
      <c r="P78">
        <f>(9/200)</f>
        <v>4.4999999999999998E-2</v>
      </c>
      <c r="Q78">
        <f>(13/200)</f>
        <v>6.5000000000000002E-2</v>
      </c>
      <c r="R78">
        <f>(11/200)</f>
        <v>5.5E-2</v>
      </c>
      <c r="S78">
        <f>(10/200)</f>
        <v>0.05</v>
      </c>
      <c r="U78">
        <f>0.065+0.045</f>
        <v>0.11</v>
      </c>
      <c r="Z78">
        <f>SQRT((ABS($A$79-$A$78)^2+(ABS($B$79-$B$78)^2)))</f>
        <v>19.325628207616635</v>
      </c>
      <c r="AJ78">
        <f>1/0.11</f>
        <v>9.0909090909090917</v>
      </c>
      <c r="AO78">
        <f t="shared" si="24"/>
        <v>175.68752916015123</v>
      </c>
      <c r="AV78">
        <f>((0.065/0.11)*100)</f>
        <v>59.090909090909093</v>
      </c>
      <c r="BA78">
        <f>((0.045/0.11)*100)</f>
        <v>40.909090909090907</v>
      </c>
      <c r="BF78">
        <f>ABS($B$78-$D$78)</f>
        <v>2.1545300000000003</v>
      </c>
      <c r="BG78">
        <f>ABS($F$78-$H$78)</f>
        <v>3.822031</v>
      </c>
      <c r="BI78">
        <v>4.1972065000000001</v>
      </c>
      <c r="BJ78">
        <v>3.8131145000000002</v>
      </c>
      <c r="BL78">
        <f>SQRT((ABS($A$78-$E$78)^2+(ABS($B$78-$F$78)^2)))</f>
        <v>2.22943555366151</v>
      </c>
      <c r="BO78">
        <f>SQRT((ABS($A$78-$G$78)^2+(ABS($B$78-$H$78)^2)))</f>
        <v>2.9229392376831931</v>
      </c>
      <c r="BR78">
        <f>DEGREES(ACOS((12.3240473607941^2+24.1235014627498^2-12.9122194110296^2)/(2*12.3240473607941*24.1235014627498)))</f>
        <v>17.493098911190348</v>
      </c>
      <c r="BS78">
        <f>DEGREES(ACOS((15.6480739826406^2+21.6132502274963^2-7.43489172614598^2)/(2*15.6480739826406*21.6132502274963)))</f>
        <v>13.859950811896423</v>
      </c>
      <c r="BU78">
        <v>13</v>
      </c>
      <c r="BV78">
        <v>5</v>
      </c>
      <c r="BW78">
        <v>2</v>
      </c>
      <c r="BX78">
        <v>4</v>
      </c>
      <c r="CL78">
        <v>9</v>
      </c>
      <c r="CM78">
        <v>4</v>
      </c>
      <c r="CN78">
        <v>0</v>
      </c>
      <c r="CO78">
        <v>1</v>
      </c>
      <c r="CP78">
        <v>13</v>
      </c>
      <c r="CQ78">
        <v>5</v>
      </c>
      <c r="CR78">
        <v>8</v>
      </c>
      <c r="CS78">
        <v>4</v>
      </c>
      <c r="CT78">
        <v>11</v>
      </c>
      <c r="CU78">
        <v>0</v>
      </c>
      <c r="CV78">
        <v>8</v>
      </c>
      <c r="CW78">
        <v>7</v>
      </c>
      <c r="CX78">
        <v>10</v>
      </c>
      <c r="CY78">
        <v>1</v>
      </c>
      <c r="CZ78">
        <v>4</v>
      </c>
      <c r="DA78">
        <v>7</v>
      </c>
      <c r="DC78">
        <f>((5/13)*100)</f>
        <v>38.461538461538467</v>
      </c>
      <c r="DD78">
        <f>((2/13)*100)</f>
        <v>15.384615384615385</v>
      </c>
      <c r="DE78">
        <f>((4/13)*100)</f>
        <v>30.76923076923077</v>
      </c>
      <c r="DP78">
        <f>((4/9)*100)</f>
        <v>44.444444444444443</v>
      </c>
      <c r="DQ78">
        <f>((0/9)*100)</f>
        <v>0</v>
      </c>
      <c r="DR78">
        <f>((1/9)*100)</f>
        <v>11.111111111111111</v>
      </c>
      <c r="DS78">
        <f>((5/13)*100)</f>
        <v>38.461538461538467</v>
      </c>
      <c r="DT78">
        <f>((8/13)*100)</f>
        <v>61.53846153846154</v>
      </c>
      <c r="DU78">
        <f>((4/13)*100)</f>
        <v>30.76923076923077</v>
      </c>
      <c r="DV78">
        <f>((0/11)*100)</f>
        <v>0</v>
      </c>
      <c r="DW78">
        <f>((8/11)*100)</f>
        <v>72.727272727272734</v>
      </c>
      <c r="DX78">
        <f>((7/11)*100)</f>
        <v>63.636363636363633</v>
      </c>
      <c r="DY78">
        <f>((1/10)*100)</f>
        <v>10</v>
      </c>
      <c r="DZ78">
        <f>((4/10)*100)</f>
        <v>40</v>
      </c>
      <c r="EA78">
        <f>((7/10)*100)</f>
        <v>70</v>
      </c>
    </row>
    <row r="79" spans="1:131" x14ac:dyDescent="0.25">
      <c r="A79">
        <v>13.229166000000006</v>
      </c>
      <c r="B79">
        <v>5.4162499999999998</v>
      </c>
      <c r="BR79">
        <f>DEGREES(ACOS((9.49793435358494^2+18.7629991320352^2-10.4870994263074^2)/(2*9.49793435358494*18.7629991320352)))</f>
        <v>21.207428784826256</v>
      </c>
      <c r="BS79" t="e">
        <f>DEGREES(ACOS((7.43489172614598^2+0^2-7.43489172614598^2)/(2*7.43489172614598*0)))</f>
        <v>#DIV/0!</v>
      </c>
    </row>
    <row r="80" spans="1:131" x14ac:dyDescent="0.25">
      <c r="A80" t="s">
        <v>22</v>
      </c>
      <c r="B80" t="s">
        <v>22</v>
      </c>
      <c r="C80" t="s">
        <v>22</v>
      </c>
      <c r="D80" t="s">
        <v>22</v>
      </c>
      <c r="E80" t="s">
        <v>22</v>
      </c>
      <c r="F80" t="s">
        <v>22</v>
      </c>
      <c r="G80" t="s">
        <v>22</v>
      </c>
      <c r="H80" t="s">
        <v>22</v>
      </c>
      <c r="BR80">
        <f>DEGREES(ACOS((19.3046978711341^2+34.4898481902735^2-15.7206495988324^2)/(2*19.3046978711341*34.4898481902735)))</f>
        <v>9.0426506510484295</v>
      </c>
    </row>
    <row r="81" spans="1:131" x14ac:dyDescent="0.25">
      <c r="A81">
        <v>236.10556099999999</v>
      </c>
      <c r="B81">
        <v>8.4988779999999995</v>
      </c>
      <c r="C81">
        <v>225.46372400000001</v>
      </c>
      <c r="D81">
        <v>9.5546939999999996</v>
      </c>
      <c r="E81">
        <v>235.04290800000001</v>
      </c>
      <c r="F81">
        <v>6.519082</v>
      </c>
      <c r="G81">
        <v>247.49545899999998</v>
      </c>
      <c r="H81">
        <v>9.3965300000000003</v>
      </c>
      <c r="K81">
        <f>(15/200)</f>
        <v>7.4999999999999997E-2</v>
      </c>
      <c r="L81">
        <f>(16/200)</f>
        <v>0.08</v>
      </c>
      <c r="M81">
        <f>(15/200)</f>
        <v>7.4999999999999997E-2</v>
      </c>
      <c r="N81">
        <f>(17/200)</f>
        <v>8.5000000000000006E-2</v>
      </c>
      <c r="P81">
        <f>(16/200)</f>
        <v>0.08</v>
      </c>
      <c r="Q81">
        <f>(15/200)</f>
        <v>7.4999999999999997E-2</v>
      </c>
      <c r="R81">
        <f>(14/200)</f>
        <v>7.0000000000000007E-2</v>
      </c>
      <c r="S81">
        <f>(16/200)</f>
        <v>0.08</v>
      </c>
      <c r="U81">
        <f>0.075+0.08</f>
        <v>0.155</v>
      </c>
      <c r="V81">
        <f>0.08+0.075</f>
        <v>0.155</v>
      </c>
      <c r="W81">
        <f>0.075+0.07</f>
        <v>0.14500000000000002</v>
      </c>
      <c r="X81">
        <f>0.085+0.08</f>
        <v>0.16500000000000001</v>
      </c>
      <c r="Z81">
        <f>SQRT((ABS($A$82-$A$81)^2+(ABS($B$82-$B$81)^2)))</f>
        <v>18.918836168643047</v>
      </c>
      <c r="AA81">
        <f>SQRT((ABS($C$82-$C$81)^2+(ABS($D$82-$D$81)^2)))</f>
        <v>18.698055094167906</v>
      </c>
      <c r="AB81">
        <f>SQRT((ABS($E$82-$E$81)^2+(ABS($F$82-$F$81)^2)))</f>
        <v>18.053016234150483</v>
      </c>
      <c r="AC81">
        <f>SQRT((ABS($G$82-$G$81)^2+(ABS($H$82-$H$81)^2)))</f>
        <v>21.338330182933845</v>
      </c>
      <c r="AJ81">
        <f>1/0.155</f>
        <v>6.4516129032258069</v>
      </c>
      <c r="AK81">
        <f>1/0.155</f>
        <v>6.4516129032258069</v>
      </c>
      <c r="AL81">
        <f>1/0.145</f>
        <v>6.8965517241379315</v>
      </c>
      <c r="AM81">
        <f>1/0.165</f>
        <v>6.0606060606060606</v>
      </c>
      <c r="AO81">
        <f t="shared" ref="AO81:AO89" si="28">$Z81/$U81</f>
        <v>122.05700753963256</v>
      </c>
      <c r="AP81">
        <f t="shared" ref="AP81:AP89" si="29">$AA81/$V81</f>
        <v>120.63261351076068</v>
      </c>
      <c r="AQ81">
        <f t="shared" ref="AQ81:AQ89" si="30">$AB81/$W81</f>
        <v>124.50356023552057</v>
      </c>
      <c r="AR81">
        <f t="shared" ref="AR81:AR90" si="31">$AC81/$X81</f>
        <v>129.32321322990208</v>
      </c>
      <c r="AV81">
        <f>((0.075/0.155)*100)</f>
        <v>48.387096774193544</v>
      </c>
      <c r="AW81">
        <f>((0.08/0.155)*100)</f>
        <v>51.612903225806448</v>
      </c>
      <c r="AX81">
        <f>((0.075/0.145)*100)</f>
        <v>51.724137931034484</v>
      </c>
      <c r="AY81">
        <f>((0.085/0.165)*100)</f>
        <v>51.515151515151516</v>
      </c>
      <c r="BA81">
        <f>((0.08/0.155)*100)</f>
        <v>51.612903225806448</v>
      </c>
      <c r="BB81">
        <f>((0.075/0.155)*100)</f>
        <v>48.387096774193544</v>
      </c>
      <c r="BC81">
        <f>((0.07/0.145)*100)</f>
        <v>48.275862068965523</v>
      </c>
      <c r="BD81">
        <f>((0.08/0.165)*100)</f>
        <v>48.484848484848484</v>
      </c>
      <c r="BF81">
        <f>ABS($B$81-$D$81)</f>
        <v>1.0558160000000001</v>
      </c>
      <c r="BG81">
        <f>ABS($F$81-$H$81)</f>
        <v>2.8774480000000002</v>
      </c>
      <c r="BL81">
        <f>SQRT((ABS($A$81-$E$81)^2+(ABS($B$81-$F$81)^2)))</f>
        <v>2.2469587446201502</v>
      </c>
      <c r="BM81">
        <f>SQRT((ABS($C$81-$G$82)^2+(ABS($D$81-$H$82)^2)))</f>
        <v>0.93894055563969259</v>
      </c>
      <c r="BO81">
        <f>SQRT((ABS($A$81-$G$82)^2+(ABS($B$81-$H$82)^2)))</f>
        <v>10.074242008602432</v>
      </c>
      <c r="BP81">
        <f>SQRT((ABS($C$81-$E$81)^2+(ABS($D$81-$F$81)^2)))</f>
        <v>10.048666892697755</v>
      </c>
      <c r="BR81">
        <f>DEGREES(ACOS((7.65757484826345^2+24.5963657437509^2-18.4800185763453^2)/(2*7.65757484826345*24.5963657437509)))</f>
        <v>31.230697631275092</v>
      </c>
      <c r="BU81">
        <v>15</v>
      </c>
      <c r="BV81">
        <v>0</v>
      </c>
      <c r="BW81">
        <v>1</v>
      </c>
      <c r="BX81">
        <v>15</v>
      </c>
      <c r="BY81">
        <v>16</v>
      </c>
      <c r="BZ81">
        <v>1</v>
      </c>
      <c r="CA81">
        <v>15</v>
      </c>
      <c r="CB81">
        <v>2</v>
      </c>
      <c r="CC81">
        <v>15</v>
      </c>
      <c r="CD81">
        <v>0</v>
      </c>
      <c r="CE81">
        <v>15</v>
      </c>
      <c r="CF81">
        <v>1</v>
      </c>
      <c r="CG81">
        <v>17</v>
      </c>
      <c r="CH81">
        <v>15</v>
      </c>
      <c r="CI81">
        <v>2</v>
      </c>
      <c r="CJ81">
        <v>3</v>
      </c>
      <c r="CL81">
        <v>16</v>
      </c>
      <c r="CM81">
        <v>0</v>
      </c>
      <c r="CN81">
        <v>0</v>
      </c>
      <c r="CO81">
        <v>14</v>
      </c>
      <c r="CP81">
        <v>15</v>
      </c>
      <c r="CQ81">
        <v>0</v>
      </c>
      <c r="CR81">
        <v>14</v>
      </c>
      <c r="CS81">
        <v>0</v>
      </c>
      <c r="CT81">
        <v>14</v>
      </c>
      <c r="CU81">
        <v>0</v>
      </c>
      <c r="CV81">
        <v>14</v>
      </c>
      <c r="CW81">
        <v>0</v>
      </c>
      <c r="CX81">
        <v>16</v>
      </c>
      <c r="CY81">
        <v>14</v>
      </c>
      <c r="CZ81">
        <v>0</v>
      </c>
      <c r="DA81">
        <v>0</v>
      </c>
      <c r="DC81">
        <f>((0/15)*100)</f>
        <v>0</v>
      </c>
      <c r="DD81">
        <f>((1/15)*100)</f>
        <v>6.666666666666667</v>
      </c>
      <c r="DE81">
        <f>((15/15)*100)</f>
        <v>100</v>
      </c>
      <c r="DF81">
        <f>((1/16)*100)</f>
        <v>6.25</v>
      </c>
      <c r="DG81">
        <f>((15/16)*100)</f>
        <v>93.75</v>
      </c>
      <c r="DH81">
        <f>((2/16)*100)</f>
        <v>12.5</v>
      </c>
      <c r="DI81">
        <f>((0/15)*100)</f>
        <v>0</v>
      </c>
      <c r="DJ81">
        <f>((15/15)*100)</f>
        <v>100</v>
      </c>
      <c r="DK81">
        <f>((1/15)*100)</f>
        <v>6.666666666666667</v>
      </c>
      <c r="DL81">
        <f>((15/17)*100)</f>
        <v>88.235294117647058</v>
      </c>
      <c r="DM81">
        <f>((2/17)*100)</f>
        <v>11.76470588235294</v>
      </c>
      <c r="DN81">
        <f>((3/17)*100)</f>
        <v>17.647058823529413</v>
      </c>
      <c r="DP81">
        <f>((0/16)*100)</f>
        <v>0</v>
      </c>
      <c r="DQ81">
        <f>((0/16)*100)</f>
        <v>0</v>
      </c>
      <c r="DR81">
        <f>((14/16)*100)</f>
        <v>87.5</v>
      </c>
      <c r="DS81">
        <f>((0/15)*100)</f>
        <v>0</v>
      </c>
      <c r="DT81">
        <f>((14/15)*100)</f>
        <v>93.333333333333329</v>
      </c>
      <c r="DU81">
        <f>((0/15)*100)</f>
        <v>0</v>
      </c>
      <c r="DV81">
        <f>((0/14)*100)</f>
        <v>0</v>
      </c>
      <c r="DW81">
        <f>((14/14)*100)</f>
        <v>100</v>
      </c>
      <c r="DX81">
        <f>((0/14)*100)</f>
        <v>0</v>
      </c>
      <c r="DY81">
        <f>((14/16)*100)</f>
        <v>87.5</v>
      </c>
      <c r="DZ81">
        <f>((0/16)*100)</f>
        <v>0</v>
      </c>
      <c r="EA81">
        <f>((0/16)*100)</f>
        <v>0</v>
      </c>
    </row>
    <row r="82" spans="1:131" x14ac:dyDescent="0.25">
      <c r="A82">
        <v>217.19224499999999</v>
      </c>
      <c r="B82">
        <v>8.0418880000000001</v>
      </c>
      <c r="C82">
        <v>206.767897</v>
      </c>
      <c r="D82">
        <v>9.2660470000000004</v>
      </c>
      <c r="E82">
        <v>216.99142799999998</v>
      </c>
      <c r="F82">
        <v>6.7545919999999997</v>
      </c>
      <c r="G82">
        <v>226.171224</v>
      </c>
      <c r="H82">
        <v>10.171989</v>
      </c>
      <c r="K82">
        <f>(14/200)</f>
        <v>7.0000000000000007E-2</v>
      </c>
      <c r="L82">
        <f>(15/200)</f>
        <v>7.4999999999999997E-2</v>
      </c>
      <c r="M82">
        <f>(14/200)</f>
        <v>7.0000000000000007E-2</v>
      </c>
      <c r="N82">
        <f>(15/200)</f>
        <v>7.4999999999999997E-2</v>
      </c>
      <c r="P82">
        <f>(15/200)</f>
        <v>7.4999999999999997E-2</v>
      </c>
      <c r="Q82">
        <f>(12/200)</f>
        <v>0.06</v>
      </c>
      <c r="R82">
        <f>(13/200)</f>
        <v>6.5000000000000002E-2</v>
      </c>
      <c r="S82">
        <f>(14/200)</f>
        <v>7.0000000000000007E-2</v>
      </c>
      <c r="U82">
        <f>0.07+0.075</f>
        <v>0.14500000000000002</v>
      </c>
      <c r="V82">
        <f>0.075+0.06</f>
        <v>0.13500000000000001</v>
      </c>
      <c r="W82">
        <f>0.07+0.065</f>
        <v>0.13500000000000001</v>
      </c>
      <c r="X82">
        <f>0.075+0.07</f>
        <v>0.14500000000000002</v>
      </c>
      <c r="Z82">
        <f>SQRT((ABS($A$83-$A$82)^2+(ABS($B$83-$B$82)^2)))</f>
        <v>19.832687258330349</v>
      </c>
      <c r="AA82">
        <f>SQRT((ABS($C$83-$C$82)^2+(ABS($D$83-$D$82)^2)))</f>
        <v>22.096482539484896</v>
      </c>
      <c r="AB82">
        <f>SQRT((ABS($E$83-$E$82)^2+(ABS($F$83-$F$82)^2)))</f>
        <v>20.92987878306263</v>
      </c>
      <c r="AC82">
        <f>SQRT((ABS($G$83-$G$82)^2+(ABS($H$83-$H$82)^2)))</f>
        <v>19.623188531292495</v>
      </c>
      <c r="AJ82">
        <f>1/0.145</f>
        <v>6.8965517241379315</v>
      </c>
      <c r="AK82">
        <f>1/0.135</f>
        <v>7.4074074074074066</v>
      </c>
      <c r="AL82">
        <f>1/0.135</f>
        <v>7.4074074074074066</v>
      </c>
      <c r="AM82">
        <f>1/0.145</f>
        <v>6.8965517241379315</v>
      </c>
      <c r="AO82">
        <f t="shared" si="28"/>
        <v>136.77715350572652</v>
      </c>
      <c r="AP82">
        <f t="shared" si="29"/>
        <v>163.67764844062884</v>
      </c>
      <c r="AQ82">
        <f t="shared" si="30"/>
        <v>155.03613913379726</v>
      </c>
      <c r="AR82">
        <f t="shared" si="31"/>
        <v>135.33233469856893</v>
      </c>
      <c r="AV82">
        <f>((0.07/0.145)*100)</f>
        <v>48.275862068965523</v>
      </c>
      <c r="AW82">
        <f>((0.075/0.135)*100)</f>
        <v>55.55555555555555</v>
      </c>
      <c r="AX82">
        <f>((0.07/0.135)*100)</f>
        <v>51.851851851851848</v>
      </c>
      <c r="AY82">
        <f>((0.075/0.145)*100)</f>
        <v>51.724137931034484</v>
      </c>
      <c r="BA82">
        <f>((0.075/0.145)*100)</f>
        <v>51.724137931034484</v>
      </c>
      <c r="BB82">
        <f>((0.06/0.135)*100)</f>
        <v>44.444444444444443</v>
      </c>
      <c r="BC82">
        <f>((0.065/0.135)*100)</f>
        <v>48.148148148148145</v>
      </c>
      <c r="BD82">
        <f>((0.07/0.145)*100)</f>
        <v>48.275862068965523</v>
      </c>
      <c r="BF82">
        <f>ABS($B$82-$D$82)</f>
        <v>1.2241590000000002</v>
      </c>
      <c r="BG82">
        <f>ABS($F$82-$H$82)</f>
        <v>3.4173970000000002</v>
      </c>
      <c r="BL82">
        <f>SQRT((ABS($A$82-$E$82)^2+(ABS($B$82-$F$82)^2)))</f>
        <v>1.3028654800496486</v>
      </c>
      <c r="BM82">
        <f>SQRT((ABS($C$82-$G$83)^2+(ABS($D$82-$H$83)^2)))</f>
        <v>1.2104088829916093</v>
      </c>
      <c r="BO82">
        <f>SQRT((ABS($A$82-$G$82)^2+(ABS($B$82-$H$82)^2)))</f>
        <v>9.2281847701832547</v>
      </c>
      <c r="BP82">
        <f>SQRT((ABS($C$82-$E$83)^2+(ABS($D$82-$F$83)^2)))</f>
        <v>10.907975656036367</v>
      </c>
      <c r="BR82">
        <f>DEGREES(ACOS((6.53629117426038^2+20.3420070709826^2-15.6069755374958^2)/(2*6.53629117426038*20.3420070709826)))</f>
        <v>36.79635605702294</v>
      </c>
      <c r="BU82">
        <v>14</v>
      </c>
      <c r="BV82">
        <v>2</v>
      </c>
      <c r="BW82">
        <v>1</v>
      </c>
      <c r="BX82">
        <v>14</v>
      </c>
      <c r="BY82">
        <v>15</v>
      </c>
      <c r="BZ82">
        <v>3</v>
      </c>
      <c r="CA82">
        <v>14</v>
      </c>
      <c r="CB82">
        <v>3</v>
      </c>
      <c r="CC82">
        <v>14</v>
      </c>
      <c r="CD82">
        <v>2</v>
      </c>
      <c r="CE82">
        <v>14</v>
      </c>
      <c r="CF82">
        <v>2</v>
      </c>
      <c r="CG82">
        <v>15</v>
      </c>
      <c r="CH82">
        <v>14</v>
      </c>
      <c r="CI82">
        <v>3</v>
      </c>
      <c r="CJ82">
        <v>2</v>
      </c>
      <c r="CL82">
        <v>15</v>
      </c>
      <c r="CM82">
        <v>0</v>
      </c>
      <c r="CN82">
        <v>0</v>
      </c>
      <c r="CO82">
        <v>14</v>
      </c>
      <c r="CP82">
        <v>12</v>
      </c>
      <c r="CQ82">
        <v>0</v>
      </c>
      <c r="CR82">
        <v>12</v>
      </c>
      <c r="CS82">
        <v>0</v>
      </c>
      <c r="CT82">
        <v>13</v>
      </c>
      <c r="CU82">
        <v>0</v>
      </c>
      <c r="CV82">
        <v>12</v>
      </c>
      <c r="CW82">
        <v>0</v>
      </c>
      <c r="CX82">
        <v>14</v>
      </c>
      <c r="CY82">
        <v>14</v>
      </c>
      <c r="CZ82">
        <v>0</v>
      </c>
      <c r="DA82">
        <v>0</v>
      </c>
      <c r="DC82">
        <f>((2/14)*100)</f>
        <v>14.285714285714285</v>
      </c>
      <c r="DD82">
        <f>((1/14)*100)</f>
        <v>7.1428571428571423</v>
      </c>
      <c r="DE82">
        <f>((14/14)*100)</f>
        <v>100</v>
      </c>
      <c r="DF82">
        <f>((3/15)*100)</f>
        <v>20</v>
      </c>
      <c r="DG82">
        <f>((14/15)*100)</f>
        <v>93.333333333333329</v>
      </c>
      <c r="DH82">
        <f>((3/15)*100)</f>
        <v>20</v>
      </c>
      <c r="DI82">
        <f>((2/14)*100)</f>
        <v>14.285714285714285</v>
      </c>
      <c r="DJ82">
        <f>((14/14)*100)</f>
        <v>100</v>
      </c>
      <c r="DK82">
        <f>((2/14)*100)</f>
        <v>14.285714285714285</v>
      </c>
      <c r="DL82">
        <f>((14/15)*100)</f>
        <v>93.333333333333329</v>
      </c>
      <c r="DM82">
        <f>((3/15)*100)</f>
        <v>20</v>
      </c>
      <c r="DN82">
        <f>((2/15)*100)</f>
        <v>13.333333333333334</v>
      </c>
      <c r="DP82">
        <f>((0/15)*100)</f>
        <v>0</v>
      </c>
      <c r="DQ82">
        <f>((0/15)*100)</f>
        <v>0</v>
      </c>
      <c r="DR82">
        <f>((14/15)*100)</f>
        <v>93.333333333333329</v>
      </c>
      <c r="DS82">
        <f>((0/12)*100)</f>
        <v>0</v>
      </c>
      <c r="DT82">
        <f>((12/12)*100)</f>
        <v>100</v>
      </c>
      <c r="DU82">
        <f>((0/12)*100)</f>
        <v>0</v>
      </c>
      <c r="DV82">
        <f>((0/13)*100)</f>
        <v>0</v>
      </c>
      <c r="DW82">
        <f>((12/13)*100)</f>
        <v>92.307692307692307</v>
      </c>
      <c r="DX82">
        <f>((0/13)*100)</f>
        <v>0</v>
      </c>
      <c r="DY82">
        <f>((14/14)*100)</f>
        <v>100</v>
      </c>
      <c r="DZ82">
        <f>((0/14)*100)</f>
        <v>0</v>
      </c>
      <c r="EA82">
        <f>((0/14)*100)</f>
        <v>0</v>
      </c>
    </row>
    <row r="83" spans="1:131" x14ac:dyDescent="0.25">
      <c r="A83">
        <v>197.36721700000001</v>
      </c>
      <c r="B83">
        <v>8.5930219999999995</v>
      </c>
      <c r="C83">
        <v>184.68695700000001</v>
      </c>
      <c r="D83">
        <v>10.094678</v>
      </c>
      <c r="E83">
        <v>196.065448</v>
      </c>
      <c r="F83">
        <v>7.1585559999999999</v>
      </c>
      <c r="G83">
        <v>206.55010100000001</v>
      </c>
      <c r="H83">
        <v>10.4567</v>
      </c>
      <c r="K83">
        <f>(15/200)</f>
        <v>7.4999999999999997E-2</v>
      </c>
      <c r="L83">
        <f>(13/200)</f>
        <v>6.5000000000000002E-2</v>
      </c>
      <c r="M83">
        <f>(16/200)</f>
        <v>0.08</v>
      </c>
      <c r="N83">
        <f>(15/200)</f>
        <v>7.4999999999999997E-2</v>
      </c>
      <c r="P83">
        <f>(12/200)</f>
        <v>0.06</v>
      </c>
      <c r="Q83">
        <f>(12/200)</f>
        <v>0.06</v>
      </c>
      <c r="R83">
        <f>(12/200)</f>
        <v>0.06</v>
      </c>
      <c r="S83">
        <f>(12/200)</f>
        <v>0.06</v>
      </c>
      <c r="U83">
        <f>0.075+0.06</f>
        <v>0.13500000000000001</v>
      </c>
      <c r="V83">
        <f>0.065+0.06</f>
        <v>0.125</v>
      </c>
      <c r="W83">
        <f>0.08+0.06</f>
        <v>0.14000000000000001</v>
      </c>
      <c r="X83">
        <f>0.075+0.06</f>
        <v>0.13500000000000001</v>
      </c>
      <c r="Z83">
        <f>SQRT((ABS($A$84-$A$83)^2+(ABS($B$84-$B$83)^2)))</f>
        <v>23.488688912353116</v>
      </c>
      <c r="AA83">
        <f>SQRT((ABS($C$84-$C$83)^2+(ABS($D$84-$D$83)^2)))</f>
        <v>21.313845517245657</v>
      </c>
      <c r="AB83">
        <f>SQRT((ABS($E$84-$E$83)^2+(ABS($F$84-$F$83)^2)))</f>
        <v>24.123501462749761</v>
      </c>
      <c r="AC83">
        <f>SQRT((ABS($G$84-$G$83)^2+(ABS($H$84-$H$83)^2)))</f>
        <v>22.13647094320115</v>
      </c>
      <c r="AJ83">
        <f>1/0.135</f>
        <v>7.4074074074074066</v>
      </c>
      <c r="AK83">
        <f>1/0.125</f>
        <v>8</v>
      </c>
      <c r="AL83">
        <f>1/0.14</f>
        <v>7.1428571428571423</v>
      </c>
      <c r="AM83">
        <f>1/0.135</f>
        <v>7.4074074074074066</v>
      </c>
      <c r="AO83">
        <f t="shared" si="28"/>
        <v>173.9902882396527</v>
      </c>
      <c r="AP83">
        <f t="shared" si="29"/>
        <v>170.51076413796525</v>
      </c>
      <c r="AQ83">
        <f t="shared" si="30"/>
        <v>172.31072473392686</v>
      </c>
      <c r="AR83">
        <f t="shared" si="31"/>
        <v>163.97385883852704</v>
      </c>
      <c r="AV83">
        <f>((0.075/0.135)*100)</f>
        <v>55.55555555555555</v>
      </c>
      <c r="AW83">
        <f>((0.065/0.125)*100)</f>
        <v>52</v>
      </c>
      <c r="AX83">
        <f>((0.08/0.14)*100)</f>
        <v>57.142857142857139</v>
      </c>
      <c r="AY83">
        <f>((0.075/0.135)*100)</f>
        <v>55.55555555555555</v>
      </c>
      <c r="BA83">
        <f>((0.06/0.135)*100)</f>
        <v>44.444444444444443</v>
      </c>
      <c r="BB83">
        <f>((0.06/0.125)*100)</f>
        <v>48</v>
      </c>
      <c r="BC83">
        <f>((0.06/0.14)*100)</f>
        <v>42.857142857142847</v>
      </c>
      <c r="BD83">
        <f>((0.06/0.135)*100)</f>
        <v>44.444444444444443</v>
      </c>
      <c r="BF83">
        <f>ABS($B$83-$D$83)</f>
        <v>1.5016560000000005</v>
      </c>
      <c r="BG83">
        <f>ABS($F$83-$H$83)</f>
        <v>3.2981439999999997</v>
      </c>
      <c r="BL83">
        <f>SQRT((ABS($A$83-$E$83)^2+(ABS($B$83-$F$83)^2)))</f>
        <v>1.9370842094542553</v>
      </c>
      <c r="BM83">
        <f>SQRT((ABS($C$83-$G$84)^2+(ABS($D$83-$H$84)^2)))</f>
        <v>1.1455653341996717</v>
      </c>
      <c r="BO83">
        <f>SQRT((ABS($A$83-$G$83)^2+(ABS($B$83-$H$83)^2)))</f>
        <v>9.3700936091983635</v>
      </c>
      <c r="BP83">
        <f>SQRT((ABS($C$83-$E$84)^2+(ABS($D$83-$F$84)^2)))</f>
        <v>12.926486641585061</v>
      </c>
      <c r="BR83">
        <f>DEGREES(ACOS((4.52240545005918^2+18.2977169534303^2-17.3229567775309^2)/(2*4.52240545005918*18.2977169534303)))</f>
        <v>70.526098051057431</v>
      </c>
      <c r="BU83">
        <v>15</v>
      </c>
      <c r="BV83">
        <v>3</v>
      </c>
      <c r="BW83">
        <v>3</v>
      </c>
      <c r="BX83">
        <v>15</v>
      </c>
      <c r="BY83">
        <v>13</v>
      </c>
      <c r="BZ83">
        <v>2</v>
      </c>
      <c r="CA83">
        <v>13</v>
      </c>
      <c r="CB83">
        <v>3</v>
      </c>
      <c r="CC83">
        <v>16</v>
      </c>
      <c r="CD83">
        <v>5</v>
      </c>
      <c r="CE83">
        <v>13</v>
      </c>
      <c r="CF83">
        <v>6</v>
      </c>
      <c r="CG83">
        <v>15</v>
      </c>
      <c r="CH83">
        <v>15</v>
      </c>
      <c r="CI83">
        <v>3</v>
      </c>
      <c r="CJ83">
        <v>3</v>
      </c>
      <c r="CL83">
        <v>12</v>
      </c>
      <c r="CM83">
        <v>0</v>
      </c>
      <c r="CN83">
        <v>0</v>
      </c>
      <c r="CO83">
        <v>12</v>
      </c>
      <c r="CP83">
        <v>12</v>
      </c>
      <c r="CQ83">
        <v>0</v>
      </c>
      <c r="CR83">
        <v>11</v>
      </c>
      <c r="CS83">
        <v>0</v>
      </c>
      <c r="CT83">
        <v>12</v>
      </c>
      <c r="CU83">
        <v>0</v>
      </c>
      <c r="CV83">
        <v>11</v>
      </c>
      <c r="CW83">
        <v>0</v>
      </c>
      <c r="CX83">
        <v>12</v>
      </c>
      <c r="CY83">
        <v>12</v>
      </c>
      <c r="CZ83">
        <v>0</v>
      </c>
      <c r="DA83">
        <v>0</v>
      </c>
      <c r="DC83">
        <f>((3/15)*100)</f>
        <v>20</v>
      </c>
      <c r="DD83">
        <f>((3/15)*100)</f>
        <v>20</v>
      </c>
      <c r="DE83">
        <f>((15/15)*100)</f>
        <v>100</v>
      </c>
      <c r="DF83">
        <f>((2/13)*100)</f>
        <v>15.384615384615385</v>
      </c>
      <c r="DG83">
        <f>((13/13)*100)</f>
        <v>100</v>
      </c>
      <c r="DH83">
        <f>((3/13)*100)</f>
        <v>23.076923076923077</v>
      </c>
      <c r="DI83">
        <f>((5/16)*100)</f>
        <v>31.25</v>
      </c>
      <c r="DJ83">
        <f>((13/16)*100)</f>
        <v>81.25</v>
      </c>
      <c r="DK83">
        <f>((6/16)*100)</f>
        <v>37.5</v>
      </c>
      <c r="DL83">
        <f>((15/15)*100)</f>
        <v>100</v>
      </c>
      <c r="DM83">
        <f>((3/15)*100)</f>
        <v>20</v>
      </c>
      <c r="DN83">
        <f>((3/15)*100)</f>
        <v>20</v>
      </c>
      <c r="DP83">
        <f>((0/12)*100)</f>
        <v>0</v>
      </c>
      <c r="DQ83">
        <f>((0/12)*100)</f>
        <v>0</v>
      </c>
      <c r="DR83">
        <f>((12/12)*100)</f>
        <v>100</v>
      </c>
      <c r="DS83">
        <f>((0/12)*100)</f>
        <v>0</v>
      </c>
      <c r="DT83">
        <f>((11/12)*100)</f>
        <v>91.666666666666657</v>
      </c>
      <c r="DU83">
        <f>((0/12)*100)</f>
        <v>0</v>
      </c>
      <c r="DV83">
        <f>((0/12)*100)</f>
        <v>0</v>
      </c>
      <c r="DW83">
        <f>((11/12)*100)</f>
        <v>91.666666666666657</v>
      </c>
      <c r="DX83">
        <f>((0/12)*100)</f>
        <v>0</v>
      </c>
      <c r="DY83">
        <f>((12/12)*100)</f>
        <v>100</v>
      </c>
      <c r="DZ83">
        <f>((0/12)*100)</f>
        <v>0</v>
      </c>
      <c r="EA83">
        <f>((0/12)*100)</f>
        <v>0</v>
      </c>
    </row>
    <row r="84" spans="1:131" x14ac:dyDescent="0.25">
      <c r="A84">
        <v>173.88231500000001</v>
      </c>
      <c r="B84">
        <v>9.0147860000000009</v>
      </c>
      <c r="C84">
        <v>163.37567000000001</v>
      </c>
      <c r="D84">
        <v>10.424916</v>
      </c>
      <c r="E84">
        <v>171.95257100000001</v>
      </c>
      <c r="F84">
        <v>7.8744370000000004</v>
      </c>
      <c r="G84">
        <v>184.42645899999999</v>
      </c>
      <c r="H84">
        <v>11.210232</v>
      </c>
      <c r="K84">
        <f>(13/200)</f>
        <v>6.5000000000000002E-2</v>
      </c>
      <c r="L84">
        <f>(14/200)</f>
        <v>7.0000000000000007E-2</v>
      </c>
      <c r="M84">
        <f>(14/200)</f>
        <v>7.0000000000000007E-2</v>
      </c>
      <c r="N84">
        <f>(14/200)</f>
        <v>7.0000000000000007E-2</v>
      </c>
      <c r="P84">
        <f>(11/200)</f>
        <v>5.5E-2</v>
      </c>
      <c r="Q84">
        <f>(11/200)</f>
        <v>5.5E-2</v>
      </c>
      <c r="R84">
        <f>(10/200)</f>
        <v>0.05</v>
      </c>
      <c r="S84">
        <f>(10/200)</f>
        <v>0.05</v>
      </c>
      <c r="U84">
        <f>0.065+0.055</f>
        <v>0.12</v>
      </c>
      <c r="V84">
        <f>0.07+0.055</f>
        <v>0.125</v>
      </c>
      <c r="W84">
        <f>0.07+0.05</f>
        <v>0.12000000000000001</v>
      </c>
      <c r="X84">
        <f>0.07+0.05</f>
        <v>0.12000000000000001</v>
      </c>
      <c r="Z84">
        <f>SQRT((ABS($A$85-$A$84)^2+(ABS($B$85-$B$84)^2)))</f>
        <v>19.242935260883364</v>
      </c>
      <c r="AA84">
        <f>SQRT((ABS($C$85-$C$84)^2+(ABS($D$85-$D$84)^2)))</f>
        <v>29.206429884988086</v>
      </c>
      <c r="AB84">
        <f>SQRT((ABS($E$85-$E$84)^2+(ABS($F$85-$F$84)^2)))</f>
        <v>18.762999132035141</v>
      </c>
      <c r="AC84">
        <f>SQRT((ABS($G$85-$G$84)^2+(ABS($H$85-$H$84)^2)))</f>
        <v>21.431334182499125</v>
      </c>
      <c r="AJ84">
        <f>1/0.12</f>
        <v>8.3333333333333339</v>
      </c>
      <c r="AK84">
        <f>1/0.125</f>
        <v>8</v>
      </c>
      <c r="AL84">
        <f>1/0.12</f>
        <v>8.3333333333333339</v>
      </c>
      <c r="AM84">
        <f>1/0.12</f>
        <v>8.3333333333333339</v>
      </c>
      <c r="AO84">
        <f t="shared" si="28"/>
        <v>160.35779384069471</v>
      </c>
      <c r="AP84">
        <f t="shared" si="29"/>
        <v>233.65143907990469</v>
      </c>
      <c r="AQ84">
        <f t="shared" si="30"/>
        <v>156.35832610029283</v>
      </c>
      <c r="AR84">
        <f t="shared" si="31"/>
        <v>178.59445152082603</v>
      </c>
      <c r="AV84">
        <f>((0.065/0.12)*100)</f>
        <v>54.166666666666671</v>
      </c>
      <c r="AW84">
        <f>((0.07/0.125)*100)</f>
        <v>56.000000000000007</v>
      </c>
      <c r="AX84">
        <f>((0.07/0.12)*100)</f>
        <v>58.333333333333336</v>
      </c>
      <c r="AY84">
        <f>((0.07/0.12)*100)</f>
        <v>58.333333333333336</v>
      </c>
      <c r="BA84">
        <f>((0.055/0.12)*100)</f>
        <v>45.833333333333336</v>
      </c>
      <c r="BB84">
        <f>((0.055/0.125)*100)</f>
        <v>44</v>
      </c>
      <c r="BC84">
        <f>((0.05/0.12)*100)</f>
        <v>41.666666666666671</v>
      </c>
      <c r="BD84">
        <f>((0.05/0.12)*100)</f>
        <v>41.666666666666671</v>
      </c>
      <c r="BF84">
        <f>ABS($B$84-$D$84)</f>
        <v>1.4101299999999988</v>
      </c>
      <c r="BG84">
        <f>ABS($F$84-$H$84)</f>
        <v>3.3357949999999992</v>
      </c>
      <c r="BL84">
        <f>SQRT((ABS($A$84-$E$84)^2+(ABS($B$84-$F$84)^2)))</f>
        <v>2.2414967649624211</v>
      </c>
      <c r="BM84">
        <f>SQRT((ABS($C$84-$G$85)^2+(ABS($D$84-$H$85)^2)))</f>
        <v>0.71847413863339904</v>
      </c>
      <c r="BO84">
        <f>SQRT((ABS($A$84-$G$84)^2+(ABS($B$84-$H$84)^2)))</f>
        <v>10.770281139861288</v>
      </c>
      <c r="BP84">
        <f>SQRT((ABS($C$84-$E$84)^2+(ABS($D$84-$F$84)^2)))</f>
        <v>8.9480821349181792</v>
      </c>
      <c r="BR84">
        <f>DEGREES(ACOS((6.79538718123405^2+20.889249231872^2-15.6480739826406^2)/(2*6.79538718123405*20.889249231872)))</f>
        <v>33.156662428776684</v>
      </c>
      <c r="BU84">
        <v>13</v>
      </c>
      <c r="BV84">
        <v>2</v>
      </c>
      <c r="BW84">
        <v>3</v>
      </c>
      <c r="BX84">
        <v>13</v>
      </c>
      <c r="BY84">
        <v>14</v>
      </c>
      <c r="BZ84">
        <v>3</v>
      </c>
      <c r="CA84">
        <v>13</v>
      </c>
      <c r="CB84">
        <v>4</v>
      </c>
      <c r="CC84">
        <v>14</v>
      </c>
      <c r="CD84">
        <v>3</v>
      </c>
      <c r="CE84">
        <v>13</v>
      </c>
      <c r="CF84">
        <v>4</v>
      </c>
      <c r="CG84">
        <v>14</v>
      </c>
      <c r="CH84">
        <v>13</v>
      </c>
      <c r="CI84">
        <v>3</v>
      </c>
      <c r="CJ84">
        <v>4</v>
      </c>
      <c r="CL84">
        <v>11</v>
      </c>
      <c r="CM84">
        <v>0</v>
      </c>
      <c r="CN84">
        <v>0</v>
      </c>
      <c r="CO84">
        <v>10</v>
      </c>
      <c r="CP84">
        <v>11</v>
      </c>
      <c r="CQ84">
        <v>0</v>
      </c>
      <c r="CR84">
        <v>9</v>
      </c>
      <c r="CS84">
        <v>0</v>
      </c>
      <c r="CT84">
        <v>10</v>
      </c>
      <c r="CU84">
        <v>0</v>
      </c>
      <c r="CV84">
        <v>9</v>
      </c>
      <c r="CW84">
        <v>0</v>
      </c>
      <c r="CX84">
        <v>10</v>
      </c>
      <c r="CY84">
        <v>10</v>
      </c>
      <c r="CZ84">
        <v>0</v>
      </c>
      <c r="DA84">
        <v>0</v>
      </c>
      <c r="DC84">
        <f>((2/13)*100)</f>
        <v>15.384615384615385</v>
      </c>
      <c r="DD84">
        <f>((3/13)*100)</f>
        <v>23.076923076923077</v>
      </c>
      <c r="DE84">
        <f>((13/13)*100)</f>
        <v>100</v>
      </c>
      <c r="DF84">
        <f>((3/14)*100)</f>
        <v>21.428571428571427</v>
      </c>
      <c r="DG84">
        <f>((13/14)*100)</f>
        <v>92.857142857142861</v>
      </c>
      <c r="DH84">
        <f>((4/14)*100)</f>
        <v>28.571428571428569</v>
      </c>
      <c r="DI84">
        <f>((3/14)*100)</f>
        <v>21.428571428571427</v>
      </c>
      <c r="DJ84">
        <f>((13/14)*100)</f>
        <v>92.857142857142861</v>
      </c>
      <c r="DK84">
        <f>((4/14)*100)</f>
        <v>28.571428571428569</v>
      </c>
      <c r="DL84">
        <f>((13/14)*100)</f>
        <v>92.857142857142861</v>
      </c>
      <c r="DM84">
        <f>((3/14)*100)</f>
        <v>21.428571428571427</v>
      </c>
      <c r="DN84">
        <f>((4/14)*100)</f>
        <v>28.571428571428569</v>
      </c>
      <c r="DP84">
        <f>((0/11)*100)</f>
        <v>0</v>
      </c>
      <c r="DQ84">
        <f>((0/11)*100)</f>
        <v>0</v>
      </c>
      <c r="DR84">
        <f>((10/11)*100)</f>
        <v>90.909090909090907</v>
      </c>
      <c r="DS84">
        <f>((0/11)*100)</f>
        <v>0</v>
      </c>
      <c r="DT84">
        <f>((9/11)*100)</f>
        <v>81.818181818181827</v>
      </c>
      <c r="DU84">
        <f>((0/11)*100)</f>
        <v>0</v>
      </c>
      <c r="DV84">
        <f>((0/10)*100)</f>
        <v>0</v>
      </c>
      <c r="DW84">
        <f>((9/10)*100)</f>
        <v>90</v>
      </c>
      <c r="DX84">
        <f>((0/10)*100)</f>
        <v>0</v>
      </c>
      <c r="DY84">
        <f>((10/10)*100)</f>
        <v>100</v>
      </c>
      <c r="DZ84">
        <f>((0/10)*100)</f>
        <v>0</v>
      </c>
      <c r="EA84">
        <f>((0/10)*100)</f>
        <v>0</v>
      </c>
    </row>
    <row r="85" spans="1:131" x14ac:dyDescent="0.25">
      <c r="A85">
        <v>154.644543</v>
      </c>
      <c r="B85">
        <v>8.5690439999999999</v>
      </c>
      <c r="C85">
        <v>134.29248000000001</v>
      </c>
      <c r="D85">
        <v>7.7446910000000004</v>
      </c>
      <c r="E85">
        <v>153.19854700000002</v>
      </c>
      <c r="F85">
        <v>7.2941609999999999</v>
      </c>
      <c r="G85">
        <v>162.99584300000001</v>
      </c>
      <c r="H85">
        <v>11.034782</v>
      </c>
      <c r="K85">
        <f>(14/200)</f>
        <v>7.0000000000000007E-2</v>
      </c>
      <c r="L85">
        <f>(14/200)</f>
        <v>7.0000000000000007E-2</v>
      </c>
      <c r="M85">
        <f>(15/200)</f>
        <v>7.4999999999999997E-2</v>
      </c>
      <c r="N85">
        <f>(14/200)</f>
        <v>7.0000000000000007E-2</v>
      </c>
      <c r="P85">
        <f>(11/200)</f>
        <v>5.5E-2</v>
      </c>
      <c r="Q85">
        <f>(10/200)</f>
        <v>0.05</v>
      </c>
      <c r="R85">
        <f>(11/200)</f>
        <v>5.5E-2</v>
      </c>
      <c r="S85">
        <f>(10/200)</f>
        <v>0.05</v>
      </c>
      <c r="U85">
        <f>0.07+0.055</f>
        <v>0.125</v>
      </c>
      <c r="V85">
        <f>0.07+0.05</f>
        <v>0.12000000000000001</v>
      </c>
      <c r="W85">
        <f>0.075+0.055</f>
        <v>0.13</v>
      </c>
      <c r="X85">
        <f>0.07+0.05</f>
        <v>0.12000000000000001</v>
      </c>
      <c r="Z85">
        <f>SQRT((ABS($A$86-$A$85)^2+(ABS($B$86-$B$85)^2)))</f>
        <v>32.323763981798223</v>
      </c>
      <c r="AA85">
        <f>SQRT((ABS($C$86-$C$85)^2+(ABS($D$86-$D$85)^2)))</f>
        <v>22.270298841263045</v>
      </c>
      <c r="AB85">
        <f>SQRT((ABS($E$86-$E$85)^2+(ABS($F$86-$F$85)^2)))</f>
        <v>34.489848190273534</v>
      </c>
      <c r="AC85">
        <f>SQRT((ABS($G$86-$G$85)^2+(ABS($H$86-$H$85)^2)))</f>
        <v>29.118360545950054</v>
      </c>
      <c r="AJ85">
        <f>1/0.125</f>
        <v>8</v>
      </c>
      <c r="AK85">
        <f>1/0.12</f>
        <v>8.3333333333333339</v>
      </c>
      <c r="AL85">
        <f>1/0.13</f>
        <v>7.6923076923076916</v>
      </c>
      <c r="AM85">
        <f>1/0.12</f>
        <v>8.3333333333333339</v>
      </c>
      <c r="AO85">
        <f t="shared" si="28"/>
        <v>258.59011185438578</v>
      </c>
      <c r="AP85">
        <f t="shared" si="29"/>
        <v>185.58582367719202</v>
      </c>
      <c r="AQ85">
        <f t="shared" si="30"/>
        <v>265.30652454056565</v>
      </c>
      <c r="AR85">
        <f t="shared" si="31"/>
        <v>242.65300454958376</v>
      </c>
      <c r="AV85">
        <f>((0.07/0.125)*100)</f>
        <v>56.000000000000007</v>
      </c>
      <c r="AW85">
        <f>((0.07/0.12)*100)</f>
        <v>58.333333333333336</v>
      </c>
      <c r="AX85">
        <f>((0.075/0.13)*100)</f>
        <v>57.692307692307686</v>
      </c>
      <c r="AY85">
        <f>((0.07/0.12)*100)</f>
        <v>58.333333333333336</v>
      </c>
      <c r="BA85">
        <f>((0.055/0.125)*100)</f>
        <v>44</v>
      </c>
      <c r="BB85">
        <f>((0.05/0.12)*100)</f>
        <v>41.666666666666671</v>
      </c>
      <c r="BC85">
        <f>((0.055/0.13)*100)</f>
        <v>42.307692307692307</v>
      </c>
      <c r="BD85">
        <f>((0.05/0.12)*100)</f>
        <v>41.666666666666671</v>
      </c>
      <c r="BF85">
        <f>ABS($B$85-$D$85)</f>
        <v>0.82435299999999945</v>
      </c>
      <c r="BG85">
        <f>ABS($F$85-$H$85)</f>
        <v>3.740621</v>
      </c>
      <c r="BL85">
        <f>SQRT((ABS($A$85-$E$85)^2+(ABS($B$85-$F$85)^2)))</f>
        <v>1.9277528616772797</v>
      </c>
      <c r="BM85">
        <f>SQRT((ABS($C$85-$G$86)^2+(ABS($D$85-$H$86)^2)))</f>
        <v>1.1726276124060022</v>
      </c>
      <c r="BO85">
        <f>SQRT((ABS($A$85-$G$85)^2+(ABS($B$85-$H$85)^2)))</f>
        <v>8.7077020834801271</v>
      </c>
      <c r="BP85">
        <f>SQRT((ABS($C$85-$E$85)^2+(ABS($D$85-$F$85)^2)))</f>
        <v>18.911434284299784</v>
      </c>
      <c r="BR85" t="e">
        <f>DEGREES(ACOS((7.43489172614598^2+0^2-7.43489172614598^2)/(2*7.43489172614598*0)))</f>
        <v>#DIV/0!</v>
      </c>
      <c r="BU85">
        <v>14</v>
      </c>
      <c r="BV85">
        <v>4</v>
      </c>
      <c r="BW85">
        <v>3</v>
      </c>
      <c r="BX85">
        <v>13</v>
      </c>
      <c r="BY85">
        <v>14</v>
      </c>
      <c r="BZ85">
        <v>2</v>
      </c>
      <c r="CA85">
        <v>12</v>
      </c>
      <c r="CB85">
        <v>5</v>
      </c>
      <c r="CC85">
        <v>15</v>
      </c>
      <c r="CD85">
        <v>3</v>
      </c>
      <c r="CE85">
        <v>12</v>
      </c>
      <c r="CF85">
        <v>7</v>
      </c>
      <c r="CG85">
        <v>14</v>
      </c>
      <c r="CH85">
        <v>13</v>
      </c>
      <c r="CI85">
        <v>4</v>
      </c>
      <c r="CJ85">
        <v>4</v>
      </c>
      <c r="CL85">
        <v>11</v>
      </c>
      <c r="CM85">
        <v>0</v>
      </c>
      <c r="CN85">
        <v>0</v>
      </c>
      <c r="CO85">
        <v>10</v>
      </c>
      <c r="CP85">
        <v>10</v>
      </c>
      <c r="CQ85">
        <v>0</v>
      </c>
      <c r="CR85">
        <v>9</v>
      </c>
      <c r="CS85">
        <v>0</v>
      </c>
      <c r="CT85">
        <v>11</v>
      </c>
      <c r="CU85">
        <v>0</v>
      </c>
      <c r="CV85">
        <v>9</v>
      </c>
      <c r="CW85">
        <v>1</v>
      </c>
      <c r="CX85">
        <v>10</v>
      </c>
      <c r="CY85">
        <v>10</v>
      </c>
      <c r="CZ85">
        <v>0</v>
      </c>
      <c r="DA85">
        <v>0</v>
      </c>
      <c r="DC85">
        <f>((4/14)*100)</f>
        <v>28.571428571428569</v>
      </c>
      <c r="DD85">
        <f>((3/14)*100)</f>
        <v>21.428571428571427</v>
      </c>
      <c r="DE85">
        <f>((13/14)*100)</f>
        <v>92.857142857142861</v>
      </c>
      <c r="DF85">
        <f>((2/14)*100)</f>
        <v>14.285714285714285</v>
      </c>
      <c r="DG85">
        <f>((12/14)*100)</f>
        <v>85.714285714285708</v>
      </c>
      <c r="DH85">
        <f>((5/14)*100)</f>
        <v>35.714285714285715</v>
      </c>
      <c r="DI85">
        <f>((3/15)*100)</f>
        <v>20</v>
      </c>
      <c r="DJ85">
        <f>((12/15)*100)</f>
        <v>80</v>
      </c>
      <c r="DK85">
        <f>((7/15)*100)</f>
        <v>46.666666666666664</v>
      </c>
      <c r="DL85">
        <f>((13/14)*100)</f>
        <v>92.857142857142861</v>
      </c>
      <c r="DM85">
        <f>((4/14)*100)</f>
        <v>28.571428571428569</v>
      </c>
      <c r="DN85">
        <f>((4/14)*100)</f>
        <v>28.571428571428569</v>
      </c>
      <c r="DP85">
        <f>((0/11)*100)</f>
        <v>0</v>
      </c>
      <c r="DQ85">
        <f>((0/11)*100)</f>
        <v>0</v>
      </c>
      <c r="DR85">
        <f>((10/11)*100)</f>
        <v>90.909090909090907</v>
      </c>
      <c r="DS85">
        <f>((0/10)*100)</f>
        <v>0</v>
      </c>
      <c r="DT85">
        <f>((9/10)*100)</f>
        <v>90</v>
      </c>
      <c r="DU85">
        <f>((0/10)*100)</f>
        <v>0</v>
      </c>
      <c r="DV85">
        <f>((0/11)*100)</f>
        <v>0</v>
      </c>
      <c r="DW85">
        <f>((9/11)*100)</f>
        <v>81.818181818181827</v>
      </c>
      <c r="DX85">
        <f>((1/11)*100)</f>
        <v>9.0909090909090917</v>
      </c>
      <c r="DY85">
        <f>((10/10)*100)</f>
        <v>100</v>
      </c>
      <c r="DZ85">
        <f>((0/10)*100)</f>
        <v>0</v>
      </c>
      <c r="EA85">
        <f>((0/10)*100)</f>
        <v>0</v>
      </c>
    </row>
    <row r="86" spans="1:131" x14ac:dyDescent="0.25">
      <c r="A86">
        <v>122.413883</v>
      </c>
      <c r="B86">
        <v>6.1174580000000001</v>
      </c>
      <c r="C86">
        <v>112.02463900000001</v>
      </c>
      <c r="D86">
        <v>8.0755499999999998</v>
      </c>
      <c r="E86">
        <v>118.80871200000001</v>
      </c>
      <c r="F86">
        <v>4.6694940000000003</v>
      </c>
      <c r="G86">
        <v>133.95816400000001</v>
      </c>
      <c r="H86">
        <v>8.8686520000000009</v>
      </c>
      <c r="K86">
        <f>(13/200)</f>
        <v>6.5000000000000002E-2</v>
      </c>
      <c r="L86">
        <f>(14/200)</f>
        <v>7.0000000000000007E-2</v>
      </c>
      <c r="M86">
        <f>(15/200)</f>
        <v>7.4999999999999997E-2</v>
      </c>
      <c r="N86">
        <f>(13/200)</f>
        <v>6.5000000000000002E-2</v>
      </c>
      <c r="P86">
        <f>(12/200)</f>
        <v>0.06</v>
      </c>
      <c r="Q86">
        <f>(9/200)</f>
        <v>4.4999999999999998E-2</v>
      </c>
      <c r="R86">
        <f>(10/200)</f>
        <v>0.05</v>
      </c>
      <c r="S86">
        <f>(9/200)</f>
        <v>4.4999999999999998E-2</v>
      </c>
      <c r="U86">
        <f>0.065+0.06</f>
        <v>0.125</v>
      </c>
      <c r="V86">
        <f>0.07+0.045</f>
        <v>0.115</v>
      </c>
      <c r="W86">
        <f>0.075+0.05</f>
        <v>0.125</v>
      </c>
      <c r="X86">
        <f>0.065+0.045</f>
        <v>0.11</v>
      </c>
      <c r="Z86">
        <f>SQRT((ABS($A$87-$A$86)^2+(ABS($B$87-$B$86)^2)))</f>
        <v>25.173625391054411</v>
      </c>
      <c r="AA86">
        <f>SQRT((ABS($C$87-$C$86)^2+(ABS($D$87-$D$86)^2)))</f>
        <v>23.715124787944461</v>
      </c>
      <c r="AB86">
        <f>SQRT((ABS($E$87-$E$86)^2+(ABS($F$87-$F$86)^2)))</f>
        <v>24.596365743750955</v>
      </c>
      <c r="AC86">
        <f>SQRT((ABS($G$87-$G$86)^2+(ABS($H$87-$H$86)^2)))</f>
        <v>21.575012333643677</v>
      </c>
      <c r="AJ86">
        <f>1/0.125</f>
        <v>8</v>
      </c>
      <c r="AK86">
        <f>1/0.115</f>
        <v>8.695652173913043</v>
      </c>
      <c r="AL86">
        <f>1/0.125</f>
        <v>8</v>
      </c>
      <c r="AM86">
        <f>1/0.11</f>
        <v>9.0909090909090917</v>
      </c>
      <c r="AO86">
        <f t="shared" si="28"/>
        <v>201.38900312843529</v>
      </c>
      <c r="AP86">
        <f t="shared" si="29"/>
        <v>206.21847641690835</v>
      </c>
      <c r="AQ86">
        <f t="shared" si="30"/>
        <v>196.77092595000764</v>
      </c>
      <c r="AR86">
        <f t="shared" si="31"/>
        <v>196.13647576039708</v>
      </c>
      <c r="AV86">
        <f>((0.065/0.125)*100)</f>
        <v>52</v>
      </c>
      <c r="AW86">
        <f>((0.07/0.115)*100)</f>
        <v>60.869565217391312</v>
      </c>
      <c r="AX86">
        <f>((0.075/0.125)*100)</f>
        <v>60</v>
      </c>
      <c r="AY86">
        <f>((0.065/0.11)*100)</f>
        <v>59.090909090909093</v>
      </c>
      <c r="BA86">
        <f>((0.06/0.125)*100)</f>
        <v>48</v>
      </c>
      <c r="BB86">
        <f>((0.045/0.115)*100)</f>
        <v>39.130434782608688</v>
      </c>
      <c r="BC86">
        <f>((0.05/0.125)*100)</f>
        <v>40</v>
      </c>
      <c r="BD86">
        <f>((0.045/0.11)*100)</f>
        <v>40.909090909090907</v>
      </c>
      <c r="BF86">
        <f>ABS($B$86-$D$86)</f>
        <v>1.9580919999999997</v>
      </c>
      <c r="BG86">
        <f>ABS($F$86-$H$86)</f>
        <v>4.1991580000000006</v>
      </c>
      <c r="BL86">
        <f>SQRT((ABS($A$86-$E$86)^2+(ABS($B$86-$F$86)^2)))</f>
        <v>3.8850814257280226</v>
      </c>
      <c r="BM86">
        <f>SQRT((ABS($C$86-$G$87)^2+(ABS($D$86-$H$87)^2)))</f>
        <v>0.83977850828061029</v>
      </c>
      <c r="BO86">
        <f>SQRT((ABS($A$86-$G$87)^2+(ABS($B$86-$H$87)^2)))</f>
        <v>10.392293660316266</v>
      </c>
      <c r="BP86">
        <f>SQRT((ABS($C$86-$E$86)^2+(ABS($D$86-$F$86)^2)))</f>
        <v>7.5911042638383703</v>
      </c>
      <c r="BU86">
        <v>13</v>
      </c>
      <c r="BV86">
        <v>4</v>
      </c>
      <c r="BW86">
        <v>3</v>
      </c>
      <c r="BX86">
        <v>9</v>
      </c>
      <c r="BY86">
        <v>14</v>
      </c>
      <c r="BZ86">
        <v>4</v>
      </c>
      <c r="CA86">
        <v>10</v>
      </c>
      <c r="CB86">
        <v>4</v>
      </c>
      <c r="CC86">
        <v>15</v>
      </c>
      <c r="CD86">
        <v>4</v>
      </c>
      <c r="CE86">
        <v>10</v>
      </c>
      <c r="CF86">
        <v>9</v>
      </c>
      <c r="CG86">
        <v>13</v>
      </c>
      <c r="CH86">
        <v>9</v>
      </c>
      <c r="CI86">
        <v>4</v>
      </c>
      <c r="CJ86">
        <v>7</v>
      </c>
      <c r="CL86">
        <v>12</v>
      </c>
      <c r="CM86">
        <v>0</v>
      </c>
      <c r="CN86">
        <v>0</v>
      </c>
      <c r="CO86">
        <v>8</v>
      </c>
      <c r="CP86">
        <v>9</v>
      </c>
      <c r="CQ86">
        <v>0</v>
      </c>
      <c r="CR86">
        <v>6</v>
      </c>
      <c r="CS86">
        <v>0</v>
      </c>
      <c r="CT86">
        <v>10</v>
      </c>
      <c r="CU86">
        <v>0</v>
      </c>
      <c r="CV86">
        <v>6</v>
      </c>
      <c r="CW86">
        <v>4</v>
      </c>
      <c r="CX86">
        <v>9</v>
      </c>
      <c r="CY86">
        <v>8</v>
      </c>
      <c r="CZ86">
        <v>0</v>
      </c>
      <c r="DA86">
        <v>1</v>
      </c>
      <c r="DC86">
        <f>((4/13)*100)</f>
        <v>30.76923076923077</v>
      </c>
      <c r="DD86">
        <f>((3/13)*100)</f>
        <v>23.076923076923077</v>
      </c>
      <c r="DE86">
        <f>((9/13)*100)</f>
        <v>69.230769230769226</v>
      </c>
      <c r="DF86">
        <f>((4/14)*100)</f>
        <v>28.571428571428569</v>
      </c>
      <c r="DG86">
        <f>((10/14)*100)</f>
        <v>71.428571428571431</v>
      </c>
      <c r="DH86">
        <f>((4/14)*100)</f>
        <v>28.571428571428569</v>
      </c>
      <c r="DI86">
        <f>((4/15)*100)</f>
        <v>26.666666666666668</v>
      </c>
      <c r="DJ86">
        <f>((10/15)*100)</f>
        <v>66.666666666666657</v>
      </c>
      <c r="DK86">
        <f>((9/15)*100)</f>
        <v>60</v>
      </c>
      <c r="DL86">
        <f>((9/13)*100)</f>
        <v>69.230769230769226</v>
      </c>
      <c r="DM86">
        <f>((4/13)*100)</f>
        <v>30.76923076923077</v>
      </c>
      <c r="DN86">
        <f>((7/13)*100)</f>
        <v>53.846153846153847</v>
      </c>
      <c r="DP86">
        <f>((0/12)*100)</f>
        <v>0</v>
      </c>
      <c r="DQ86">
        <f>((0/12)*100)</f>
        <v>0</v>
      </c>
      <c r="DR86">
        <f>((8/12)*100)</f>
        <v>66.666666666666657</v>
      </c>
      <c r="DS86">
        <f>((0/9)*100)</f>
        <v>0</v>
      </c>
      <c r="DT86">
        <f>((6/9)*100)</f>
        <v>66.666666666666657</v>
      </c>
      <c r="DU86">
        <f>((0/9)*100)</f>
        <v>0</v>
      </c>
      <c r="DV86">
        <f>((0/10)*100)</f>
        <v>0</v>
      </c>
      <c r="DW86">
        <f>((6/10)*100)</f>
        <v>60</v>
      </c>
      <c r="DX86">
        <f>((4/10)*100)</f>
        <v>40</v>
      </c>
      <c r="DY86">
        <f>((8/9)*100)</f>
        <v>88.888888888888886</v>
      </c>
      <c r="DZ86">
        <f>((0/9)*100)</f>
        <v>0</v>
      </c>
      <c r="EA86">
        <f>((1/9)*100)</f>
        <v>11.111111111111111</v>
      </c>
    </row>
    <row r="87" spans="1:131" x14ac:dyDescent="0.25">
      <c r="A87">
        <v>97.256401000000011</v>
      </c>
      <c r="B87">
        <v>7.0188540000000001</v>
      </c>
      <c r="C87">
        <v>88.310846000000012</v>
      </c>
      <c r="D87">
        <v>8.3268769999999996</v>
      </c>
      <c r="E87">
        <v>94.223470000000006</v>
      </c>
      <c r="F87">
        <v>5.4091449999999996</v>
      </c>
      <c r="G87">
        <v>112.38317800000002</v>
      </c>
      <c r="H87">
        <v>8.8349430000000009</v>
      </c>
      <c r="K87">
        <f>(14/200)</f>
        <v>7.0000000000000007E-2</v>
      </c>
      <c r="L87">
        <f>(13/200)</f>
        <v>6.5000000000000002E-2</v>
      </c>
      <c r="M87">
        <f>(13/200)</f>
        <v>6.5000000000000002E-2</v>
      </c>
      <c r="N87">
        <f>(14/200)</f>
        <v>7.0000000000000007E-2</v>
      </c>
      <c r="P87">
        <f>(11/200)</f>
        <v>5.5E-2</v>
      </c>
      <c r="Q87">
        <f>(10/200)</f>
        <v>0.05</v>
      </c>
      <c r="R87">
        <f>(10/200)</f>
        <v>0.05</v>
      </c>
      <c r="S87">
        <f>(10/200)</f>
        <v>0.05</v>
      </c>
      <c r="U87">
        <f>0.07+0.055</f>
        <v>0.125</v>
      </c>
      <c r="V87">
        <f>0.065+0.05</f>
        <v>0.115</v>
      </c>
      <c r="W87">
        <f>0.065+0.05</f>
        <v>0.115</v>
      </c>
      <c r="X87">
        <f>0.07+0.05</f>
        <v>0.12000000000000001</v>
      </c>
      <c r="Z87">
        <f>SQRT((ABS($A$88-$A$87)^2+(ABS($B$88-$B$87)^2)))</f>
        <v>20.927758062585593</v>
      </c>
      <c r="AA87">
        <f>SQRT((ABS($C$88-$C$87)^2+(ABS($D$88-$D$87)^2)))</f>
        <v>16.661122133754287</v>
      </c>
      <c r="AB87">
        <f>SQRT((ABS($E$88-$E$87)^2+(ABS($F$88-$F$87)^2)))</f>
        <v>20.342007070982646</v>
      </c>
      <c r="AC87">
        <f>SQRT((ABS($G$88-$G$87)^2+(ABS($H$88-$H$87)^2)))</f>
        <v>23.453579927115822</v>
      </c>
      <c r="AJ87">
        <f>1/0.125</f>
        <v>8</v>
      </c>
      <c r="AK87">
        <f>1/0.115</f>
        <v>8.695652173913043</v>
      </c>
      <c r="AL87">
        <f>1/0.115</f>
        <v>8.695652173913043</v>
      </c>
      <c r="AM87">
        <f>1/0.12</f>
        <v>8.3333333333333339</v>
      </c>
      <c r="AO87">
        <f t="shared" si="28"/>
        <v>167.42206450068474</v>
      </c>
      <c r="AP87">
        <f t="shared" si="29"/>
        <v>144.87932290221119</v>
      </c>
      <c r="AQ87">
        <f t="shared" si="30"/>
        <v>176.88701800854474</v>
      </c>
      <c r="AR87">
        <f t="shared" si="31"/>
        <v>195.44649939263184</v>
      </c>
      <c r="AV87">
        <f>((0.07/0.125)*100)</f>
        <v>56.000000000000007</v>
      </c>
      <c r="AW87">
        <f>((0.065/0.115)*100)</f>
        <v>56.521739130434781</v>
      </c>
      <c r="AX87">
        <f>((0.065/0.115)*100)</f>
        <v>56.521739130434781</v>
      </c>
      <c r="AY87">
        <f>((0.07/0.12)*100)</f>
        <v>58.333333333333336</v>
      </c>
      <c r="BA87">
        <f>((0.055/0.125)*100)</f>
        <v>44</v>
      </c>
      <c r="BB87">
        <f>((0.05/0.115)*100)</f>
        <v>43.478260869565219</v>
      </c>
      <c r="BC87">
        <f>((0.05/0.115)*100)</f>
        <v>43.478260869565219</v>
      </c>
      <c r="BD87">
        <f>((0.05/0.12)*100)</f>
        <v>41.666666666666671</v>
      </c>
      <c r="BF87">
        <f>ABS($B$87-$D$87)</f>
        <v>1.3080229999999995</v>
      </c>
      <c r="BG87">
        <f>ABS($F$87-$H$87)</f>
        <v>3.4257980000000012</v>
      </c>
      <c r="BL87">
        <f>SQRT((ABS($A$87-$E$87)^2+(ABS($B$87-$F$87)^2)))</f>
        <v>3.433632699553351</v>
      </c>
      <c r="BM87">
        <f>SQRT((ABS($C$87-$G$88)^2+(ABS($D$87-$H$88)^2)))</f>
        <v>1.1116499649377034</v>
      </c>
      <c r="BO87">
        <f>SQRT((ABS($A$87-$G$88)^2+(ABS($B$87-$H$88)^2)))</f>
        <v>8.6164966627522119</v>
      </c>
      <c r="BP87">
        <f>SQRT((ABS($C$87-$E$87)^2+(ABS($D$87-$F$87)^2)))</f>
        <v>6.5933513928198861</v>
      </c>
      <c r="BU87">
        <v>14</v>
      </c>
      <c r="BV87">
        <v>5</v>
      </c>
      <c r="BW87">
        <v>4</v>
      </c>
      <c r="BX87">
        <v>9</v>
      </c>
      <c r="BY87">
        <v>13</v>
      </c>
      <c r="BZ87">
        <v>5</v>
      </c>
      <c r="CA87">
        <v>8</v>
      </c>
      <c r="CB87">
        <v>2</v>
      </c>
      <c r="CC87">
        <v>13</v>
      </c>
      <c r="CD87">
        <v>1</v>
      </c>
      <c r="CE87">
        <v>8</v>
      </c>
      <c r="CF87">
        <v>7</v>
      </c>
      <c r="CG87">
        <v>14</v>
      </c>
      <c r="CH87">
        <v>9</v>
      </c>
      <c r="CI87">
        <v>4</v>
      </c>
      <c r="CJ87">
        <v>9</v>
      </c>
      <c r="CL87">
        <v>11</v>
      </c>
      <c r="CM87">
        <v>1</v>
      </c>
      <c r="CN87">
        <v>0</v>
      </c>
      <c r="CO87">
        <v>6</v>
      </c>
      <c r="CP87">
        <v>10</v>
      </c>
      <c r="CQ87">
        <v>1</v>
      </c>
      <c r="CR87">
        <v>5</v>
      </c>
      <c r="CS87">
        <v>0</v>
      </c>
      <c r="CT87">
        <v>10</v>
      </c>
      <c r="CU87">
        <v>0</v>
      </c>
      <c r="CV87">
        <v>5</v>
      </c>
      <c r="CW87">
        <v>5</v>
      </c>
      <c r="CX87">
        <v>10</v>
      </c>
      <c r="CY87">
        <v>6</v>
      </c>
      <c r="CZ87">
        <v>0</v>
      </c>
      <c r="DA87">
        <v>4</v>
      </c>
      <c r="DC87">
        <f>((5/14)*100)</f>
        <v>35.714285714285715</v>
      </c>
      <c r="DD87">
        <f>((4/14)*100)</f>
        <v>28.571428571428569</v>
      </c>
      <c r="DE87">
        <f>((9/14)*100)</f>
        <v>64.285714285714292</v>
      </c>
      <c r="DF87">
        <f>((5/13)*100)</f>
        <v>38.461538461538467</v>
      </c>
      <c r="DG87">
        <f>((8/13)*100)</f>
        <v>61.53846153846154</v>
      </c>
      <c r="DH87">
        <f>((2/13)*100)</f>
        <v>15.384615384615385</v>
      </c>
      <c r="DI87">
        <f>((1/13)*100)</f>
        <v>7.6923076923076925</v>
      </c>
      <c r="DJ87">
        <f>((8/13)*100)</f>
        <v>61.53846153846154</v>
      </c>
      <c r="DK87">
        <f>((7/13)*100)</f>
        <v>53.846153846153847</v>
      </c>
      <c r="DL87">
        <f>((9/14)*100)</f>
        <v>64.285714285714292</v>
      </c>
      <c r="DM87">
        <f>((4/14)*100)</f>
        <v>28.571428571428569</v>
      </c>
      <c r="DN87">
        <f>((9/14)*100)</f>
        <v>64.285714285714292</v>
      </c>
      <c r="DP87">
        <f>((1/11)*100)</f>
        <v>9.0909090909090917</v>
      </c>
      <c r="DQ87">
        <f>((0/11)*100)</f>
        <v>0</v>
      </c>
      <c r="DR87">
        <f>((6/11)*100)</f>
        <v>54.54545454545454</v>
      </c>
      <c r="DS87">
        <f>((1/10)*100)</f>
        <v>10</v>
      </c>
      <c r="DT87">
        <f>((5/10)*100)</f>
        <v>50</v>
      </c>
      <c r="DU87">
        <f>((0/10)*100)</f>
        <v>0</v>
      </c>
      <c r="DV87">
        <f>((0/10)*100)</f>
        <v>0</v>
      </c>
      <c r="DW87">
        <f>((5/10)*100)</f>
        <v>50</v>
      </c>
      <c r="DX87">
        <f>((5/10)*100)</f>
        <v>50</v>
      </c>
      <c r="DY87">
        <f>((6/10)*100)</f>
        <v>60</v>
      </c>
      <c r="DZ87">
        <f>((0/10)*100)</f>
        <v>0</v>
      </c>
      <c r="EA87">
        <f>((4/10)*100)</f>
        <v>40</v>
      </c>
    </row>
    <row r="88" spans="1:131" x14ac:dyDescent="0.25">
      <c r="A88">
        <v>76.328647000000004</v>
      </c>
      <c r="B88">
        <v>7.0318940000000003</v>
      </c>
      <c r="C88">
        <v>71.649772000000013</v>
      </c>
      <c r="D88">
        <v>8.3669259999999994</v>
      </c>
      <c r="E88">
        <v>73.883598000000006</v>
      </c>
      <c r="F88">
        <v>5.1144270000000001</v>
      </c>
      <c r="G88">
        <v>88.93323500000001</v>
      </c>
      <c r="H88">
        <v>9.2479619999999993</v>
      </c>
      <c r="K88">
        <f>(11/200)</f>
        <v>5.5E-2</v>
      </c>
      <c r="L88">
        <f>(15/200)</f>
        <v>7.4999999999999997E-2</v>
      </c>
      <c r="M88">
        <f>(13/200)</f>
        <v>6.5000000000000002E-2</v>
      </c>
      <c r="N88">
        <f>(12/200)</f>
        <v>0.06</v>
      </c>
      <c r="P88">
        <f>(12/200)</f>
        <v>0.06</v>
      </c>
      <c r="Q88">
        <f>(11/200)</f>
        <v>5.5E-2</v>
      </c>
      <c r="R88">
        <f>(12/200)</f>
        <v>0.06</v>
      </c>
      <c r="S88">
        <f>(11/200)</f>
        <v>5.5E-2</v>
      </c>
      <c r="U88">
        <f>0.055+0.06</f>
        <v>0.11499999999999999</v>
      </c>
      <c r="V88">
        <f>0.075+0.055</f>
        <v>0.13</v>
      </c>
      <c r="W88">
        <f>0.065+0.06</f>
        <v>0.125</v>
      </c>
      <c r="X88">
        <f>0.06+0.055</f>
        <v>0.11499999999999999</v>
      </c>
      <c r="Z88">
        <f>SQRT((ABS($A$89-$A$88)^2+(ABS($B$89-$B$88)^2)))</f>
        <v>18.865380169667503</v>
      </c>
      <c r="AA88">
        <f>SQRT((ABS($C$89-$C$88)^2+(ABS($D$89-$D$88)^2)))</f>
        <v>22.506883485361239</v>
      </c>
      <c r="AB88">
        <f>SQRT((ABS($E$89-$E$88)^2+(ABS($F$89-$F$88)^2)))</f>
        <v>18.29771695343026</v>
      </c>
      <c r="AC88">
        <f>SQRT((ABS($G$89-$G$88)^2+(ABS($H$89-$H$88)^2)))</f>
        <v>16.615199008898362</v>
      </c>
      <c r="AJ88">
        <f>1/0.115</f>
        <v>8.695652173913043</v>
      </c>
      <c r="AK88">
        <f>1/0.13</f>
        <v>7.6923076923076916</v>
      </c>
      <c r="AL88">
        <f>1/0.125</f>
        <v>8</v>
      </c>
      <c r="AM88">
        <f>1/0.115</f>
        <v>8.695652173913043</v>
      </c>
      <c r="AO88">
        <f t="shared" si="28"/>
        <v>164.04678408406525</v>
      </c>
      <c r="AP88">
        <f t="shared" si="29"/>
        <v>173.12987296431723</v>
      </c>
      <c r="AQ88">
        <f t="shared" si="30"/>
        <v>146.38173562744208</v>
      </c>
      <c r="AR88">
        <f t="shared" si="31"/>
        <v>144.47999138172489</v>
      </c>
      <c r="AV88">
        <f>((0.055/0.115)*100)</f>
        <v>47.826086956521735</v>
      </c>
      <c r="AW88">
        <f>((0.075/0.13)*100)</f>
        <v>57.692307692307686</v>
      </c>
      <c r="AX88">
        <f>((0.065/0.125)*100)</f>
        <v>52</v>
      </c>
      <c r="AY88">
        <f>((0.06/0.115)*100)</f>
        <v>52.173913043478258</v>
      </c>
      <c r="BA88">
        <f>((0.06/0.115)*100)</f>
        <v>52.173913043478258</v>
      </c>
      <c r="BB88">
        <f>((0.055/0.13)*100)</f>
        <v>42.307692307692307</v>
      </c>
      <c r="BC88">
        <f>((0.06/0.125)*100)</f>
        <v>48</v>
      </c>
      <c r="BD88">
        <f>((0.055/0.115)*100)</f>
        <v>47.826086956521735</v>
      </c>
      <c r="BF88">
        <f>ABS($B$88-$D$88)</f>
        <v>1.3350319999999991</v>
      </c>
      <c r="BG88">
        <f>ABS($F$88-$H$88)</f>
        <v>4.1335349999999993</v>
      </c>
      <c r="BL88">
        <f>SQRT((ABS($A$88-$E$88)^2+(ABS($B$88-$F$88)^2)))</f>
        <v>3.10724062610059</v>
      </c>
      <c r="BM88">
        <f>SQRT((ABS($C$88-$G$89)^2+(ABS($D$88-$H$89)^2)))</f>
        <v>1.1949786538344498</v>
      </c>
      <c r="BO88">
        <f>SQRT((ABS($A$88-$G$89)^2+(ABS($B$88-$H$89)^2)))</f>
        <v>4.6357095336244889</v>
      </c>
      <c r="BP88">
        <f>SQRT((ABS($C$88-$E$88)^2+(ABS($D$88-$F$88)^2)))</f>
        <v>3.9457227909822765</v>
      </c>
      <c r="BU88">
        <v>11</v>
      </c>
      <c r="BV88">
        <v>4</v>
      </c>
      <c r="BW88">
        <v>1</v>
      </c>
      <c r="BX88">
        <v>6</v>
      </c>
      <c r="BY88">
        <v>15</v>
      </c>
      <c r="BZ88">
        <v>4</v>
      </c>
      <c r="CA88">
        <v>9</v>
      </c>
      <c r="CB88">
        <v>4</v>
      </c>
      <c r="CC88">
        <v>13</v>
      </c>
      <c r="CD88">
        <v>2</v>
      </c>
      <c r="CE88">
        <v>9</v>
      </c>
      <c r="CF88">
        <v>8</v>
      </c>
      <c r="CG88">
        <v>12</v>
      </c>
      <c r="CH88">
        <v>6</v>
      </c>
      <c r="CI88">
        <v>2</v>
      </c>
      <c r="CJ88">
        <v>7</v>
      </c>
      <c r="CL88">
        <v>12</v>
      </c>
      <c r="CM88">
        <v>4</v>
      </c>
      <c r="CN88">
        <v>0</v>
      </c>
      <c r="CO88">
        <v>6</v>
      </c>
      <c r="CP88">
        <v>11</v>
      </c>
      <c r="CQ88">
        <v>4</v>
      </c>
      <c r="CR88">
        <v>6</v>
      </c>
      <c r="CS88">
        <v>1</v>
      </c>
      <c r="CT88">
        <v>12</v>
      </c>
      <c r="CU88">
        <v>2</v>
      </c>
      <c r="CV88">
        <v>6</v>
      </c>
      <c r="CW88">
        <v>7</v>
      </c>
      <c r="CX88">
        <v>11</v>
      </c>
      <c r="CY88">
        <v>6</v>
      </c>
      <c r="CZ88">
        <v>0</v>
      </c>
      <c r="DA88">
        <v>5</v>
      </c>
      <c r="DC88">
        <f>((4/11)*100)</f>
        <v>36.363636363636367</v>
      </c>
      <c r="DD88">
        <f>((1/11)*100)</f>
        <v>9.0909090909090917</v>
      </c>
      <c r="DE88">
        <f>((6/11)*100)</f>
        <v>54.54545454545454</v>
      </c>
      <c r="DF88">
        <f>((4/15)*100)</f>
        <v>26.666666666666668</v>
      </c>
      <c r="DG88">
        <f>((9/15)*100)</f>
        <v>60</v>
      </c>
      <c r="DH88">
        <f>((4/15)*100)</f>
        <v>26.666666666666668</v>
      </c>
      <c r="DI88">
        <f>((2/13)*100)</f>
        <v>15.384615384615385</v>
      </c>
      <c r="DJ88">
        <f>((9/13)*100)</f>
        <v>69.230769230769226</v>
      </c>
      <c r="DK88">
        <f>((8/13)*100)</f>
        <v>61.53846153846154</v>
      </c>
      <c r="DL88">
        <f>((6/12)*100)</f>
        <v>50</v>
      </c>
      <c r="DM88">
        <f>((2/12)*100)</f>
        <v>16.666666666666664</v>
      </c>
      <c r="DN88">
        <f>((7/12)*100)</f>
        <v>58.333333333333336</v>
      </c>
      <c r="DP88">
        <f>((4/12)*100)</f>
        <v>33.333333333333329</v>
      </c>
      <c r="DQ88">
        <f>((0/12)*100)</f>
        <v>0</v>
      </c>
      <c r="DR88">
        <f>((6/12)*100)</f>
        <v>50</v>
      </c>
      <c r="DS88">
        <f>((4/11)*100)</f>
        <v>36.363636363636367</v>
      </c>
      <c r="DT88">
        <f>((6/11)*100)</f>
        <v>54.54545454545454</v>
      </c>
      <c r="DU88">
        <f>((1/11)*100)</f>
        <v>9.0909090909090917</v>
      </c>
      <c r="DV88">
        <f>((2/12)*100)</f>
        <v>16.666666666666664</v>
      </c>
      <c r="DW88">
        <f>((6/12)*100)</f>
        <v>50</v>
      </c>
      <c r="DX88">
        <f>((7/12)*100)</f>
        <v>58.333333333333336</v>
      </c>
      <c r="DY88">
        <f>((6/11)*100)</f>
        <v>54.54545454545454</v>
      </c>
      <c r="DZ88">
        <f>((0/11)*100)</f>
        <v>0</v>
      </c>
      <c r="EA88">
        <f>((5/11)*100)</f>
        <v>45.454545454545453</v>
      </c>
    </row>
    <row r="89" spans="1:131" x14ac:dyDescent="0.25">
      <c r="A89">
        <v>57.464687000000005</v>
      </c>
      <c r="B89">
        <v>6.8004160000000002</v>
      </c>
      <c r="C89">
        <v>49.146877000000003</v>
      </c>
      <c r="D89">
        <v>8.7906250000000004</v>
      </c>
      <c r="E89">
        <v>55.587555000000002</v>
      </c>
      <c r="F89">
        <v>4.8669269999999996</v>
      </c>
      <c r="G89">
        <v>72.318396000000007</v>
      </c>
      <c r="H89">
        <v>9.3573380000000004</v>
      </c>
      <c r="K89">
        <f>(11/200)</f>
        <v>5.5E-2</v>
      </c>
      <c r="L89">
        <f>(16/200)</f>
        <v>0.08</v>
      </c>
      <c r="M89">
        <f>(14/200)</f>
        <v>7.0000000000000007E-2</v>
      </c>
      <c r="N89">
        <f>(16/200)</f>
        <v>0.08</v>
      </c>
      <c r="P89">
        <f>(13/200)</f>
        <v>6.5000000000000002E-2</v>
      </c>
      <c r="Q89">
        <f>(11/200)</f>
        <v>5.5E-2</v>
      </c>
      <c r="R89">
        <f>(12/200)</f>
        <v>0.06</v>
      </c>
      <c r="S89">
        <f>(12/200)</f>
        <v>0.06</v>
      </c>
      <c r="U89">
        <f>0.055+0.065</f>
        <v>0.12</v>
      </c>
      <c r="V89">
        <f>0.08+0.055</f>
        <v>0.13500000000000001</v>
      </c>
      <c r="W89">
        <f>0.07+0.06</f>
        <v>0.13</v>
      </c>
      <c r="X89">
        <f>0.08+0.06</f>
        <v>0.14000000000000001</v>
      </c>
      <c r="Z89">
        <f>SQRT((ABS($A$90-$A$89)^2+(ABS($B$90-$B$89)^2)))</f>
        <v>20.651024331318414</v>
      </c>
      <c r="AA89">
        <f>SQRT((ABS($C$90-$C$89)^2+(ABS($D$90-$D$89)^2)))</f>
        <v>21.717471794626789</v>
      </c>
      <c r="AB89">
        <f>SQRT((ABS($E$90-$E$89)^2+(ABS($F$90-$F$89)^2)))</f>
        <v>20.889249231872029</v>
      </c>
      <c r="AC89">
        <f>SQRT((ABS($G$90-$G$89)^2+(ABS($H$90-$H$89)^2)))</f>
        <v>22.526578242201499</v>
      </c>
      <c r="AJ89">
        <f>1/0.12</f>
        <v>8.3333333333333339</v>
      </c>
      <c r="AK89">
        <f>1/0.135</f>
        <v>7.4074074074074066</v>
      </c>
      <c r="AL89">
        <f>1/0.13</f>
        <v>7.6923076923076916</v>
      </c>
      <c r="AM89">
        <f>1/0.14</f>
        <v>7.1428571428571423</v>
      </c>
      <c r="AO89">
        <f t="shared" si="28"/>
        <v>172.09186942765345</v>
      </c>
      <c r="AP89">
        <f t="shared" si="29"/>
        <v>160.8701614416799</v>
      </c>
      <c r="AQ89">
        <f t="shared" si="30"/>
        <v>160.68653255286176</v>
      </c>
      <c r="AR89">
        <f t="shared" si="31"/>
        <v>160.90413030143927</v>
      </c>
      <c r="AV89">
        <f>((0.055/0.12)*100)</f>
        <v>45.833333333333336</v>
      </c>
      <c r="AW89">
        <f>((0.08/0.135)*100)</f>
        <v>59.259259259259252</v>
      </c>
      <c r="AX89">
        <f>((0.07/0.13)*100)</f>
        <v>53.846153846153854</v>
      </c>
      <c r="AY89">
        <f>((0.08/0.14)*100)</f>
        <v>57.142857142857139</v>
      </c>
      <c r="BA89">
        <f>((0.065/0.12)*100)</f>
        <v>54.166666666666671</v>
      </c>
      <c r="BB89">
        <f>((0.055/0.135)*100)</f>
        <v>40.74074074074074</v>
      </c>
      <c r="BC89">
        <f>((0.06/0.13)*100)</f>
        <v>46.153846153846153</v>
      </c>
      <c r="BD89">
        <f>((0.06/0.14)*100)</f>
        <v>42.857142857142847</v>
      </c>
      <c r="BF89">
        <f>ABS($B$89-$D$89)</f>
        <v>1.9902090000000001</v>
      </c>
      <c r="BG89">
        <f>ABS($F$89-$H$89)</f>
        <v>4.4904110000000008</v>
      </c>
      <c r="BL89">
        <f>SQRT((ABS($A$89-$E$89)^2+(ABS($B$89-$F$89)^2)))</f>
        <v>2.6948106164524837</v>
      </c>
      <c r="BM89">
        <f>SQRT((ABS($C$89-$G$90)^2+(ABS($D$89-$H$90)^2)))</f>
        <v>0.74818567037333938</v>
      </c>
      <c r="BO89">
        <f>SQRT((ABS($A$89-$G$90)^2+(ABS($B$89-$H$90)^2)))</f>
        <v>7.8290018570508071</v>
      </c>
      <c r="BP89">
        <f>SQRT((ABS($C$89-$E$89)^2+(ABS($D$89-$F$89)^2)))</f>
        <v>7.5417331625355182</v>
      </c>
      <c r="BU89">
        <v>11</v>
      </c>
      <c r="BV89">
        <v>2</v>
      </c>
      <c r="BW89">
        <v>2</v>
      </c>
      <c r="BX89">
        <v>10</v>
      </c>
      <c r="BY89">
        <v>16</v>
      </c>
      <c r="BZ89">
        <v>2</v>
      </c>
      <c r="CA89">
        <v>11</v>
      </c>
      <c r="CB89">
        <v>4</v>
      </c>
      <c r="CC89">
        <v>14</v>
      </c>
      <c r="CD89">
        <v>2</v>
      </c>
      <c r="CE89">
        <v>11</v>
      </c>
      <c r="CF89">
        <v>6</v>
      </c>
      <c r="CG89">
        <v>16</v>
      </c>
      <c r="CH89">
        <v>10</v>
      </c>
      <c r="CI89">
        <v>5</v>
      </c>
      <c r="CJ89">
        <v>8</v>
      </c>
      <c r="CL89">
        <v>13</v>
      </c>
      <c r="CM89">
        <v>2</v>
      </c>
      <c r="CN89">
        <v>2</v>
      </c>
      <c r="CO89">
        <v>7</v>
      </c>
      <c r="CP89">
        <v>11</v>
      </c>
      <c r="CQ89">
        <v>2</v>
      </c>
      <c r="CR89">
        <v>7</v>
      </c>
      <c r="CS89">
        <v>0</v>
      </c>
      <c r="CT89">
        <v>12</v>
      </c>
      <c r="CU89">
        <v>3</v>
      </c>
      <c r="CV89">
        <v>7</v>
      </c>
      <c r="CW89">
        <v>4</v>
      </c>
      <c r="CX89">
        <v>12</v>
      </c>
      <c r="CY89">
        <v>7</v>
      </c>
      <c r="CZ89">
        <v>1</v>
      </c>
      <c r="DA89">
        <v>7</v>
      </c>
      <c r="DC89">
        <f>((2/11)*100)</f>
        <v>18.181818181818183</v>
      </c>
      <c r="DD89">
        <f>((2/11)*100)</f>
        <v>18.181818181818183</v>
      </c>
      <c r="DE89">
        <f>((10/11)*100)</f>
        <v>90.909090909090907</v>
      </c>
      <c r="DF89">
        <f>((2/16)*100)</f>
        <v>12.5</v>
      </c>
      <c r="DG89">
        <f>((11/16)*100)</f>
        <v>68.75</v>
      </c>
      <c r="DH89">
        <f>((4/16)*100)</f>
        <v>25</v>
      </c>
      <c r="DI89">
        <f>((2/14)*100)</f>
        <v>14.285714285714285</v>
      </c>
      <c r="DJ89">
        <f>((11/14)*100)</f>
        <v>78.571428571428569</v>
      </c>
      <c r="DK89">
        <f>((6/14)*100)</f>
        <v>42.857142857142854</v>
      </c>
      <c r="DL89">
        <f>((10/16)*100)</f>
        <v>62.5</v>
      </c>
      <c r="DM89">
        <f>((5/16)*100)</f>
        <v>31.25</v>
      </c>
      <c r="DN89">
        <f>((8/16)*100)</f>
        <v>50</v>
      </c>
      <c r="DP89">
        <f>((2/13)*100)</f>
        <v>15.384615384615385</v>
      </c>
      <c r="DQ89">
        <f>((2/13)*100)</f>
        <v>15.384615384615385</v>
      </c>
      <c r="DR89">
        <f>((7/13)*100)</f>
        <v>53.846153846153847</v>
      </c>
      <c r="DS89">
        <f>((2/11)*100)</f>
        <v>18.181818181818183</v>
      </c>
      <c r="DT89">
        <f>((7/11)*100)</f>
        <v>63.636363636363633</v>
      </c>
      <c r="DU89">
        <f>((0/11)*100)</f>
        <v>0</v>
      </c>
      <c r="DV89">
        <f>((3/12)*100)</f>
        <v>25</v>
      </c>
      <c r="DW89">
        <f>((7/12)*100)</f>
        <v>58.333333333333336</v>
      </c>
      <c r="DX89">
        <f>((4/12)*100)</f>
        <v>33.333333333333329</v>
      </c>
      <c r="DY89">
        <f>((7/12)*100)</f>
        <v>58.333333333333336</v>
      </c>
      <c r="DZ89">
        <f>((1/12)*100)</f>
        <v>8.3333333333333321</v>
      </c>
      <c r="EA89">
        <f>((7/12)*100)</f>
        <v>58.333333333333336</v>
      </c>
    </row>
    <row r="90" spans="1:131" x14ac:dyDescent="0.25">
      <c r="A90">
        <v>36.817030000000003</v>
      </c>
      <c r="B90">
        <v>6.4275000000000002</v>
      </c>
      <c r="C90">
        <v>27.463644000000002</v>
      </c>
      <c r="D90">
        <v>7.5716140000000003</v>
      </c>
      <c r="E90">
        <v>34.704425999999998</v>
      </c>
      <c r="F90">
        <v>4.3613020000000002</v>
      </c>
      <c r="G90">
        <v>49.810311000000006</v>
      </c>
      <c r="H90">
        <v>8.4447390000000002</v>
      </c>
      <c r="N90">
        <f>(15/200)</f>
        <v>7.4999999999999997E-2</v>
      </c>
      <c r="P90">
        <f>(15/200)</f>
        <v>7.4999999999999997E-2</v>
      </c>
      <c r="Q90">
        <f>(12/200)</f>
        <v>0.06</v>
      </c>
      <c r="S90">
        <f>(12/200)</f>
        <v>0.06</v>
      </c>
      <c r="X90">
        <f>0.075+0.06</f>
        <v>0.13500000000000001</v>
      </c>
      <c r="AC90">
        <f>SQRT((ABS($G$91-$G$90)^2+(ABS($H$91-$H$90)^2)))</f>
        <v>21.613250227496287</v>
      </c>
      <c r="AM90">
        <f>1/0.135</f>
        <v>7.4074074074074066</v>
      </c>
      <c r="AR90">
        <f t="shared" si="31"/>
        <v>160.09814983330583</v>
      </c>
      <c r="AY90">
        <f>((0.075/0.135)*100)</f>
        <v>55.55555555555555</v>
      </c>
      <c r="BD90">
        <f>((0.06/0.135)*100)</f>
        <v>44.444444444444443</v>
      </c>
      <c r="BF90">
        <f>ABS($B$90-$D$90)</f>
        <v>1.1441140000000001</v>
      </c>
      <c r="BG90">
        <f>ABS($F$90-$H$90)</f>
        <v>4.083437</v>
      </c>
      <c r="BO90">
        <f>SQRT((ABS($A$90-$G$91)^2+(ABS($B$90-$H$91)^2)))</f>
        <v>8.7511523581924955</v>
      </c>
      <c r="BP90">
        <f>SQRT((ABS($C$90-$E$90)^2+(ABS($D$90-$F$90)^2)))</f>
        <v>7.9205446219857851</v>
      </c>
      <c r="CG90">
        <v>15</v>
      </c>
      <c r="CH90">
        <v>11</v>
      </c>
      <c r="CI90">
        <v>3</v>
      </c>
      <c r="CJ90">
        <v>6</v>
      </c>
      <c r="CL90">
        <v>15</v>
      </c>
      <c r="CM90">
        <v>1</v>
      </c>
      <c r="CN90">
        <v>3</v>
      </c>
      <c r="CO90">
        <v>11</v>
      </c>
      <c r="CP90">
        <v>12</v>
      </c>
      <c r="CQ90">
        <v>1</v>
      </c>
      <c r="CR90">
        <v>9</v>
      </c>
      <c r="CS90">
        <v>0</v>
      </c>
      <c r="CX90">
        <v>12</v>
      </c>
      <c r="CY90">
        <v>11</v>
      </c>
      <c r="CZ90">
        <v>0</v>
      </c>
      <c r="DA90">
        <v>4</v>
      </c>
      <c r="DL90">
        <f>((11/15)*100)</f>
        <v>73.333333333333329</v>
      </c>
      <c r="DM90">
        <f>((3/15)*100)</f>
        <v>20</v>
      </c>
      <c r="DN90">
        <f>((6/15)*100)</f>
        <v>40</v>
      </c>
      <c r="DP90">
        <f>((1/15)*100)</f>
        <v>6.666666666666667</v>
      </c>
      <c r="DQ90">
        <f>((3/15)*100)</f>
        <v>20</v>
      </c>
      <c r="DR90">
        <f>((11/15)*100)</f>
        <v>73.333333333333329</v>
      </c>
      <c r="DS90">
        <f>((1/12)*100)</f>
        <v>8.3333333333333321</v>
      </c>
      <c r="DT90">
        <f>((9/12)*100)</f>
        <v>75</v>
      </c>
      <c r="DU90">
        <f>((0/12)*100)</f>
        <v>0</v>
      </c>
      <c r="DY90">
        <f>((11/12)*100)</f>
        <v>91.666666666666657</v>
      </c>
      <c r="DZ90">
        <f>((0/12)*100)</f>
        <v>0</v>
      </c>
      <c r="EA90">
        <f>((4/12)*100)</f>
        <v>33.333333333333329</v>
      </c>
    </row>
    <row r="91" spans="1:131" x14ac:dyDescent="0.25">
      <c r="G91">
        <v>28.202342999999999</v>
      </c>
      <c r="H91">
        <v>7.9669270000000001</v>
      </c>
      <c r="BI91">
        <v>2.936509</v>
      </c>
      <c r="BJ91">
        <v>3.4575085000000003</v>
      </c>
    </row>
    <row r="92" spans="1:131" x14ac:dyDescent="0.25">
      <c r="A92" t="s">
        <v>22</v>
      </c>
      <c r="B92" t="s">
        <v>22</v>
      </c>
      <c r="C92" t="s">
        <v>22</v>
      </c>
      <c r="D92" t="s">
        <v>22</v>
      </c>
      <c r="E92" t="s">
        <v>22</v>
      </c>
      <c r="F92" t="s">
        <v>22</v>
      </c>
      <c r="G92" t="s">
        <v>22</v>
      </c>
      <c r="H92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437D0-BB55-4CDE-84E8-C2DC875B440E}">
  <dimension ref="A1:CB1933"/>
  <sheetViews>
    <sheetView workbookViewId="0">
      <selection activeCell="AA1" sqref="AA1:AF1048576"/>
    </sheetView>
  </sheetViews>
  <sheetFormatPr defaultRowHeight="15" x14ac:dyDescent="0.25"/>
  <cols>
    <col min="1" max="1" width="5" bestFit="1" customWidth="1"/>
    <col min="2" max="2" width="11" bestFit="1" customWidth="1"/>
    <col min="3" max="3" width="2" bestFit="1" customWidth="1"/>
    <col min="4" max="4" width="11" bestFit="1" customWidth="1"/>
    <col min="5" max="5" width="2" bestFit="1" customWidth="1"/>
    <col min="6" max="6" width="11" bestFit="1" customWidth="1"/>
    <col min="7" max="7" width="2" bestFit="1" customWidth="1"/>
    <col min="8" max="8" width="11" bestFit="1" customWidth="1"/>
    <col min="9" max="9" width="2" bestFit="1" customWidth="1"/>
    <col min="10" max="10" width="11.28515625" bestFit="1" customWidth="1"/>
    <col min="11" max="11" width="11.140625" bestFit="1" customWidth="1"/>
    <col min="12" max="12" width="5.28515625" bestFit="1" customWidth="1"/>
    <col min="14" max="14" width="5.140625" bestFit="1" customWidth="1"/>
    <col min="16" max="16" width="11.42578125" bestFit="1" customWidth="1"/>
    <col min="17" max="17" width="10.5703125" bestFit="1" customWidth="1"/>
    <col min="20" max="20" width="18.140625" bestFit="1" customWidth="1"/>
    <col min="21" max="21" width="8.140625" bestFit="1" customWidth="1"/>
    <col min="22" max="22" width="12" bestFit="1" customWidth="1"/>
    <col min="24" max="24" width="14" bestFit="1" customWidth="1"/>
    <col min="25" max="25" width="5" bestFit="1" customWidth="1"/>
    <col min="26" max="26" width="12" bestFit="1" customWidth="1"/>
    <col min="28" max="28" width="14" bestFit="1" customWidth="1"/>
    <col min="29" max="29" width="5" bestFit="1" customWidth="1"/>
    <col min="30" max="30" width="12" bestFit="1" customWidth="1"/>
    <col min="32" max="32" width="13.42578125" bestFit="1" customWidth="1"/>
    <col min="33" max="33" width="11.85546875" bestFit="1" customWidth="1"/>
    <col min="35" max="35" width="12.42578125" bestFit="1" customWidth="1"/>
    <col min="36" max="36" width="8" bestFit="1" customWidth="1"/>
    <col min="37" max="37" width="12" bestFit="1" customWidth="1"/>
    <col min="38" max="38" width="6" bestFit="1" customWidth="1"/>
    <col min="40" max="44" width="5" bestFit="1" customWidth="1"/>
    <col min="45" max="45" width="8.85546875" bestFit="1" customWidth="1"/>
    <col min="46" max="57" width="12" bestFit="1" customWidth="1"/>
    <col min="59" max="59" width="5.5703125" bestFit="1" customWidth="1"/>
    <col min="60" max="60" width="9.85546875" bestFit="1" customWidth="1"/>
    <col min="61" max="61" width="16.7109375" bestFit="1" customWidth="1"/>
    <col min="62" max="62" width="7.28515625" bestFit="1" customWidth="1"/>
    <col min="63" max="63" width="12.42578125" bestFit="1" customWidth="1"/>
    <col min="64" max="64" width="4.5703125" bestFit="1" customWidth="1"/>
    <col min="65" max="65" width="16.7109375" bestFit="1" customWidth="1"/>
    <col min="66" max="66" width="17.5703125" bestFit="1" customWidth="1"/>
    <col min="68" max="68" width="12.5703125" bestFit="1" customWidth="1"/>
    <col min="69" max="80" width="12" bestFit="1" customWidth="1"/>
  </cols>
  <sheetData>
    <row r="1" spans="1:80" x14ac:dyDescent="0.25">
      <c r="A1">
        <v>200</v>
      </c>
      <c r="B1" t="s">
        <v>0</v>
      </c>
      <c r="D1" t="s">
        <v>2</v>
      </c>
      <c r="F1" t="s">
        <v>4</v>
      </c>
      <c r="H1" t="s">
        <v>6</v>
      </c>
      <c r="J1" t="s">
        <v>8</v>
      </c>
      <c r="K1" t="s">
        <v>9</v>
      </c>
      <c r="L1" t="s">
        <v>10</v>
      </c>
      <c r="N1" t="s">
        <v>12</v>
      </c>
      <c r="P1" t="s">
        <v>204</v>
      </c>
      <c r="Q1" t="s">
        <v>205</v>
      </c>
      <c r="R1" t="s">
        <v>233</v>
      </c>
      <c r="T1" t="s">
        <v>240</v>
      </c>
      <c r="U1" t="s">
        <v>241</v>
      </c>
      <c r="V1" t="s">
        <v>242</v>
      </c>
      <c r="X1" t="s">
        <v>243</v>
      </c>
      <c r="Y1" t="s">
        <v>244</v>
      </c>
      <c r="Z1" t="s">
        <v>244</v>
      </c>
      <c r="AB1" t="s">
        <v>243</v>
      </c>
      <c r="AC1" t="s">
        <v>245</v>
      </c>
      <c r="AD1" t="s">
        <v>245</v>
      </c>
      <c r="AF1" t="s">
        <v>246</v>
      </c>
      <c r="AI1" t="s">
        <v>212</v>
      </c>
      <c r="AJ1" t="s">
        <v>213</v>
      </c>
      <c r="AK1" t="s">
        <v>214</v>
      </c>
      <c r="AL1" t="e">
        <v>#N/A</v>
      </c>
      <c r="AN1" t="s">
        <v>215</v>
      </c>
      <c r="AO1" t="s">
        <v>216</v>
      </c>
      <c r="AP1" t="s">
        <v>217</v>
      </c>
      <c r="AQ1" t="s">
        <v>218</v>
      </c>
      <c r="AR1" t="s">
        <v>219</v>
      </c>
      <c r="AS1" t="s">
        <v>220</v>
      </c>
      <c r="AT1" t="s">
        <v>221</v>
      </c>
      <c r="AU1" t="s">
        <v>222</v>
      </c>
      <c r="AV1" t="s">
        <v>223</v>
      </c>
      <c r="AW1" t="s">
        <v>224</v>
      </c>
      <c r="AX1" t="s">
        <v>225</v>
      </c>
      <c r="AY1" t="s">
        <v>226</v>
      </c>
      <c r="AZ1" t="s">
        <v>227</v>
      </c>
      <c r="BA1" t="s">
        <v>228</v>
      </c>
      <c r="BB1" t="s">
        <v>229</v>
      </c>
      <c r="BC1" t="s">
        <v>230</v>
      </c>
      <c r="BD1" t="s">
        <v>231</v>
      </c>
      <c r="BE1" t="s">
        <v>232</v>
      </c>
      <c r="BG1" t="s">
        <v>234</v>
      </c>
      <c r="BH1" t="s">
        <v>235</v>
      </c>
      <c r="BI1" t="s">
        <v>236</v>
      </c>
      <c r="BJ1" t="s">
        <v>237</v>
      </c>
      <c r="BK1" t="s">
        <v>238</v>
      </c>
      <c r="BM1" t="s">
        <v>236</v>
      </c>
      <c r="BN1" t="s">
        <v>239</v>
      </c>
      <c r="BP1" t="s">
        <v>301</v>
      </c>
      <c r="BQ1" t="s">
        <v>302</v>
      </c>
      <c r="BR1" t="s">
        <v>303</v>
      </c>
      <c r="BS1" t="s">
        <v>304</v>
      </c>
      <c r="BT1" t="s">
        <v>305</v>
      </c>
      <c r="BU1" t="s">
        <v>306</v>
      </c>
      <c r="BV1" t="s">
        <v>307</v>
      </c>
      <c r="BW1" t="s">
        <v>308</v>
      </c>
      <c r="BX1" t="s">
        <v>309</v>
      </c>
      <c r="BY1" t="s">
        <v>310</v>
      </c>
      <c r="BZ1" t="s">
        <v>311</v>
      </c>
      <c r="CA1" t="s">
        <v>312</v>
      </c>
      <c r="CB1" t="s">
        <v>313</v>
      </c>
    </row>
    <row r="2" spans="1:80" x14ac:dyDescent="0.25">
      <c r="A2">
        <v>1</v>
      </c>
      <c r="Q2" t="str">
        <f t="shared" ref="Q2:Q65" si="0">CONCATENATE(C2,E2,G2,I2)</f>
        <v/>
      </c>
      <c r="R2" t="s">
        <v>22</v>
      </c>
      <c r="T2" t="s">
        <v>285</v>
      </c>
      <c r="U2">
        <v>289</v>
      </c>
      <c r="X2" t="s">
        <v>275</v>
      </c>
      <c r="Y2" t="s">
        <v>259</v>
      </c>
      <c r="Z2">
        <f>(Z$6/Z$4)*100</f>
        <v>96.193771626297575</v>
      </c>
      <c r="AD2">
        <f>(AD$6/AD$4)*100</f>
        <v>95.541401273885356</v>
      </c>
      <c r="AF2">
        <f>(AF$8/AF$6)*100</f>
        <v>100</v>
      </c>
      <c r="AI2" t="s">
        <v>206</v>
      </c>
      <c r="AJ2">
        <f>COUNTIF($P:$P,0)</f>
        <v>28</v>
      </c>
      <c r="AK2">
        <f>(AJ2/AJ7)*100</f>
        <v>1.4698162729658792</v>
      </c>
      <c r="AL2">
        <f>(28/200)</f>
        <v>0.14000000000000001</v>
      </c>
      <c r="AN2">
        <v>4</v>
      </c>
      <c r="AO2">
        <v>21</v>
      </c>
      <c r="AP2">
        <v>20</v>
      </c>
      <c r="AQ2">
        <v>4</v>
      </c>
      <c r="AR2">
        <v>3</v>
      </c>
      <c r="AT2">
        <f>(($AO$2-$AN$2)/($AN$3-$AN$2))</f>
        <v>0.54838709677419351</v>
      </c>
      <c r="AU2">
        <f>(($AP$2-$AN$2)/($AN$3-$AN$2))</f>
        <v>0.5161290322580645</v>
      </c>
      <c r="AV2">
        <f>(($AQ$2-$AN$2)/($AN$3-$AN$2))</f>
        <v>0</v>
      </c>
      <c r="AW2">
        <f>(($AN$3-$AO$2)/($AO$3-$AO$2))</f>
        <v>0.48275862068965519</v>
      </c>
      <c r="AX2">
        <f>(($AP$3-$AO$3)/($AO$4-$AO$3))</f>
        <v>6.4516129032258063E-2</v>
      </c>
      <c r="AY2">
        <f>(($AQ$3-$AO$2)/($AO$3-$AO$2))</f>
        <v>0.51724137931034486</v>
      </c>
      <c r="AZ2">
        <f>(($AN$3-$AP$2)/($AP$3-$AP$2))</f>
        <v>0.46875</v>
      </c>
      <c r="BA2">
        <f>(($AO$2-$AP$2)/($AP$3-$AP$2))</f>
        <v>3.125E-2</v>
      </c>
      <c r="BB2">
        <f>(($AQ$3-$AP$2)/($AP$3-$AP$2))</f>
        <v>0.5</v>
      </c>
      <c r="BC2">
        <f>(($AN$2-$AQ$2)/($AQ$3-$AQ$2))</f>
        <v>0</v>
      </c>
      <c r="BD2">
        <f>(($AO$2-$AQ$2)/($AQ$3-$AQ$2))</f>
        <v>0.53125</v>
      </c>
      <c r="BE2">
        <f>(($AP$2-$AQ$2)/($AQ$3-$AQ$2))</f>
        <v>0.5</v>
      </c>
      <c r="BG2" t="s">
        <v>22</v>
      </c>
      <c r="BH2">
        <v>3</v>
      </c>
      <c r="BI2">
        <f>($BH$6-$BH$3)/200</f>
        <v>8.5000000000000006E-2</v>
      </c>
      <c r="BJ2">
        <f>($BH$46-$BH$2)/200</f>
        <v>1.4</v>
      </c>
      <c r="BK2">
        <f>SUM($BJ:$BJ)</f>
        <v>9.5749999999999993</v>
      </c>
      <c r="BL2" t="s">
        <v>30</v>
      </c>
      <c r="BM2">
        <f>AVERAGE($BI:$BI)</f>
        <v>9.2733564013840822E-2</v>
      </c>
      <c r="BN2">
        <f>BK4/BK2</f>
        <v>30.18276762402089</v>
      </c>
      <c r="BQ2">
        <f>1-(($AO$2-$AN$2)/($AN$3-$AN$2))</f>
        <v>0.45161290322580649</v>
      </c>
      <c r="BR2">
        <f>1-(($AP$2-$AN$2)/($AN$3-$AN$2))</f>
        <v>0.4838709677419355</v>
      </c>
      <c r="BS2">
        <f>(($AQ$2-$AN$2)/($AN$3-$AN$2))</f>
        <v>0</v>
      </c>
      <c r="BT2">
        <f>(($AN$3-$AO$2)/($AO$3-$AO$2))</f>
        <v>0.48275862068965519</v>
      </c>
      <c r="BU2">
        <f>(($AP$3-$AO$3)/($AO$4-$AO$3))</f>
        <v>6.4516129032258063E-2</v>
      </c>
      <c r="BV2">
        <f>1-(($AQ$3-$AO$2)/($AO$3-$AO$2))</f>
        <v>0.48275862068965514</v>
      </c>
      <c r="BW2">
        <f>(($AN$3-$AP$2)/($AP$3-$AP$2))</f>
        <v>0.46875</v>
      </c>
      <c r="BX2">
        <f>(($AO$2-$AP$2)/($AP$3-$AP$2))</f>
        <v>3.125E-2</v>
      </c>
      <c r="BY2">
        <f>(($AQ$3-$AP$2)/($AP$3-$AP$2))</f>
        <v>0.5</v>
      </c>
      <c r="BZ2">
        <f>(($AN$2-$AQ$2)/($AQ$3-$AQ$2))</f>
        <v>0</v>
      </c>
      <c r="CA2">
        <f>1-(($AO$2-$AQ$2)/($AQ$3-$AQ$2))</f>
        <v>0.46875</v>
      </c>
      <c r="CB2">
        <f>(($AP$2-$AQ$2)/($AQ$3-$AQ$2))</f>
        <v>0.5</v>
      </c>
    </row>
    <row r="3" spans="1:80" x14ac:dyDescent="0.25">
      <c r="A3">
        <v>2</v>
      </c>
      <c r="Q3" t="str">
        <f t="shared" si="0"/>
        <v/>
      </c>
      <c r="R3">
        <v>1</v>
      </c>
      <c r="T3" t="s">
        <v>279</v>
      </c>
      <c r="U3">
        <v>121</v>
      </c>
      <c r="V3">
        <f t="shared" ref="V3:V9" si="1" xml:space="preserve"> (U3/U$2)*100</f>
        <v>41.868512110726641</v>
      </c>
      <c r="X3" t="s">
        <v>275</v>
      </c>
      <c r="Y3" t="s">
        <v>260</v>
      </c>
      <c r="Z3" t="s">
        <v>247</v>
      </c>
      <c r="AB3" t="s">
        <v>275</v>
      </c>
      <c r="AC3" t="str">
        <f>CONCATENATE($R3,$R4,$R5,$R6)</f>
        <v>1432</v>
      </c>
      <c r="AD3" t="s">
        <v>247</v>
      </c>
      <c r="AF3" t="s">
        <v>249</v>
      </c>
      <c r="AI3" t="s">
        <v>207</v>
      </c>
      <c r="AJ3">
        <f>COUNTIF($P:$P,1)</f>
        <v>514</v>
      </c>
      <c r="AK3">
        <f>(AJ3/AJ7)*100</f>
        <v>26.981627296587931</v>
      </c>
      <c r="AL3">
        <f>(514/200)</f>
        <v>2.57</v>
      </c>
      <c r="AN3">
        <v>35</v>
      </c>
      <c r="AO3">
        <v>50</v>
      </c>
      <c r="AP3">
        <v>52</v>
      </c>
      <c r="AQ3">
        <v>36</v>
      </c>
      <c r="AR3">
        <v>283</v>
      </c>
      <c r="AT3">
        <f>(($AO$3-$AN$3)/($AN$4-$AN$3))</f>
        <v>0.5357142857142857</v>
      </c>
      <c r="AU3">
        <f>(($AP$3-$AN$3)/($AN$4-$AN$3))</f>
        <v>0.6071428571428571</v>
      </c>
      <c r="AV3">
        <f>(($AQ$3-$AN$3)/($AN$4-$AN$3))</f>
        <v>3.5714285714285712E-2</v>
      </c>
      <c r="AW3">
        <f>(($AN$4-$AO$3)/($AO$4-$AO$3))</f>
        <v>0.41935483870967744</v>
      </c>
      <c r="AX3">
        <f>(($AP$4-$AO$3)/($AO$4-$AO$3))</f>
        <v>0.967741935483871</v>
      </c>
      <c r="AY3">
        <f>(($AQ$4-$AO$3)/($AO$4-$AO$3))</f>
        <v>0.54838709677419351</v>
      </c>
      <c r="AZ3">
        <f>(($AN$4-$AP$3)/($AP$4-$AP$3))</f>
        <v>0.39285714285714285</v>
      </c>
      <c r="BA3">
        <f>(($AO$3-$AP$2)/($AP$3-$AP$2))</f>
        <v>0.9375</v>
      </c>
      <c r="BB3">
        <f>(($AQ$4-$AP$3)/($AP$4-$AP$3))</f>
        <v>0.5357142857142857</v>
      </c>
      <c r="BC3">
        <f>(($AN$3-$AQ$2)/($AQ$3-$AQ$2))</f>
        <v>0.96875</v>
      </c>
      <c r="BD3">
        <f>(($AO$3-$AQ$3)/($AQ$4-$AQ$3))</f>
        <v>0.45161290322580644</v>
      </c>
      <c r="BE3">
        <f>(($AP$3-$AQ$3)/($AQ$4-$AQ$3))</f>
        <v>0.5161290322580645</v>
      </c>
      <c r="BG3">
        <v>1</v>
      </c>
      <c r="BH3">
        <v>4</v>
      </c>
      <c r="BI3">
        <f>($BH$7-$BH$4)/200</f>
        <v>0.155</v>
      </c>
      <c r="BJ3">
        <f>($BH$85-$BH$47)/200</f>
        <v>1.075</v>
      </c>
      <c r="BK3" t="s">
        <v>247</v>
      </c>
      <c r="BL3" t="s">
        <v>31</v>
      </c>
      <c r="BM3">
        <f>STDEV($BI:$BI)</f>
        <v>2.1351106238341324E-2</v>
      </c>
      <c r="BQ3">
        <f>1-(($AO$3-$AN$3)/($AN$4-$AN$3))</f>
        <v>0.4642857142857143</v>
      </c>
      <c r="BR3">
        <f>1-(($AP$3-$AN$3)/($AN$4-$AN$3))</f>
        <v>0.3928571428571429</v>
      </c>
      <c r="BS3">
        <f>(($AQ$3-$AN$3)/($AN$4-$AN$3))</f>
        <v>3.5714285714285712E-2</v>
      </c>
      <c r="BT3">
        <f>(($AN$4-$AO$3)/($AO$4-$AO$3))</f>
        <v>0.41935483870967744</v>
      </c>
      <c r="BU3">
        <f>1-(($AP$4-$AO$3)/($AO$4-$AO$3))</f>
        <v>3.2258064516129004E-2</v>
      </c>
      <c r="BV3">
        <f>1-(($AQ$4-$AO$3)/($AO$4-$AO$3))</f>
        <v>0.45161290322580649</v>
      </c>
      <c r="BW3">
        <f>(($AN$4-$AP$3)/($AP$4-$AP$3))</f>
        <v>0.39285714285714285</v>
      </c>
      <c r="BX3">
        <f>1-(($AO$3-$AP$2)/($AP$3-$AP$2))</f>
        <v>6.25E-2</v>
      </c>
      <c r="BY3">
        <f>1-(($AQ$4-$AP$3)/($AP$4-$AP$3))</f>
        <v>0.4642857142857143</v>
      </c>
      <c r="BZ3">
        <f>1-(($AN$3-$AQ$2)/($AQ$3-$AQ$2))</f>
        <v>3.125E-2</v>
      </c>
      <c r="CA3">
        <f>(($AO$3-$AQ$3)/($AQ$4-$AQ$3))</f>
        <v>0.45161290322580644</v>
      </c>
      <c r="CB3">
        <f>1-(($AP$3-$AQ$3)/($AQ$4-$AQ$3))</f>
        <v>0.4838709677419355</v>
      </c>
    </row>
    <row r="4" spans="1:80" x14ac:dyDescent="0.25">
      <c r="A4">
        <v>3</v>
      </c>
      <c r="J4">
        <v>236.08576500000001</v>
      </c>
      <c r="K4" t="s">
        <v>22</v>
      </c>
      <c r="Q4" t="str">
        <f t="shared" si="0"/>
        <v/>
      </c>
      <c r="R4">
        <v>4</v>
      </c>
      <c r="T4" t="s">
        <v>280</v>
      </c>
      <c r="U4">
        <v>0</v>
      </c>
      <c r="V4">
        <f t="shared" si="1"/>
        <v>0</v>
      </c>
      <c r="X4" t="s">
        <v>275</v>
      </c>
      <c r="Y4" t="s">
        <v>261</v>
      </c>
      <c r="Z4">
        <v>289</v>
      </c>
      <c r="AD4">
        <f>COUNTIF($R:$R,"1")+COUNTIF($R:$R,"2")+COUNTIF($R:$R,"3")+COUNTIF($R:$R,"4")+COUNTIF($R:$R,"3D")+COUNTIF($R:$R,"4D")</f>
        <v>314</v>
      </c>
      <c r="AF4">
        <f>(AF$10/(AF$8+AF$10))*100</f>
        <v>0</v>
      </c>
      <c r="AI4" t="s">
        <v>208</v>
      </c>
      <c r="AJ4">
        <f>COUNTIF($P:$P,2)</f>
        <v>1294</v>
      </c>
      <c r="AK4">
        <f>(AJ4/AJ7)*100</f>
        <v>67.926509186351709</v>
      </c>
      <c r="AL4">
        <f>(1294/200)</f>
        <v>6.47</v>
      </c>
      <c r="AN4">
        <v>63</v>
      </c>
      <c r="AO4">
        <v>81</v>
      </c>
      <c r="AP4">
        <v>80</v>
      </c>
      <c r="AQ4">
        <v>67</v>
      </c>
      <c r="AR4">
        <v>285</v>
      </c>
      <c r="AT4">
        <f>(($AO$4-$AN$4)/($AN$5-$AN$4))</f>
        <v>0.5625</v>
      </c>
      <c r="AU4">
        <f>(($AP$4-$AN$4)/($AN$5-$AN$4))</f>
        <v>0.53125</v>
      </c>
      <c r="AV4">
        <f>(($AQ$4-$AN$4)/($AN$5-$AN$4))</f>
        <v>0.125</v>
      </c>
      <c r="AW4">
        <f>(($AN$5-$AO$4)/($AO$5-$AO$4))</f>
        <v>0.46666666666666667</v>
      </c>
      <c r="AX4">
        <f>(($AP$5-$AO$4)/($AO$5-$AO$4))</f>
        <v>0.93333333333333335</v>
      </c>
      <c r="AY4">
        <f>(($AQ$5-$AO$4)/($AO$5-$AO$4))</f>
        <v>0.53333333333333333</v>
      </c>
      <c r="AZ4">
        <f>(($AN$5-$AP$4)/($AP$5-$AP$4))</f>
        <v>0.51724137931034486</v>
      </c>
      <c r="BA4">
        <f>(($AO$4-$AP$4)/($AP$5-$AP$4))</f>
        <v>3.4482758620689655E-2</v>
      </c>
      <c r="BB4">
        <f>(($AQ$5-$AP$4)/($AP$5-$AP$4))</f>
        <v>0.58620689655172409</v>
      </c>
      <c r="BC4">
        <f>(($AN$4-$AQ$3)/($AQ$4-$AQ$3))</f>
        <v>0.87096774193548387</v>
      </c>
      <c r="BD4">
        <f>(($AO$4-$AQ$4)/($AQ$5-$AQ$4))</f>
        <v>0.46666666666666667</v>
      </c>
      <c r="BE4">
        <f>(($AP$4-$AQ$4)/($AQ$5-$AQ$4))</f>
        <v>0.43333333333333335</v>
      </c>
      <c r="BG4">
        <v>4</v>
      </c>
      <c r="BH4">
        <v>4</v>
      </c>
      <c r="BI4">
        <f>($BH$8-$BH$5)/200</f>
        <v>0.08</v>
      </c>
      <c r="BJ4">
        <f>($BH$126-$BH$86)/200</f>
        <v>1.2150000000000001</v>
      </c>
      <c r="BK4">
        <f>COUNTA($Y:$Y)-1</f>
        <v>289</v>
      </c>
      <c r="BQ4">
        <f>1-(($AO$4-$AN$4)/($AN$5-$AN$4))</f>
        <v>0.4375</v>
      </c>
      <c r="BR4">
        <f>1-(($AP$4-$AN$4)/($AN$5-$AN$4))</f>
        <v>0.46875</v>
      </c>
      <c r="BS4">
        <f>(($AQ$4-$AN$4)/($AN$5-$AN$4))</f>
        <v>0.125</v>
      </c>
      <c r="BT4">
        <f>(($AN$5-$AO$4)/($AO$5-$AO$4))</f>
        <v>0.46666666666666667</v>
      </c>
      <c r="BU4">
        <f>1-(($AP$5-$AO$4)/($AO$5-$AO$4))</f>
        <v>6.6666666666666652E-2</v>
      </c>
      <c r="BV4">
        <f>1-(($AQ$5-$AO$4)/($AO$5-$AO$4))</f>
        <v>0.46666666666666667</v>
      </c>
      <c r="BW4">
        <f>1-(($AN$5-$AP$4)/($AP$5-$AP$4))</f>
        <v>0.48275862068965514</v>
      </c>
      <c r="BX4">
        <f>(($AO$4-$AP$4)/($AP$5-$AP$4))</f>
        <v>3.4482758620689655E-2</v>
      </c>
      <c r="BY4">
        <f>1-(($AQ$5-$AP$4)/($AP$5-$AP$4))</f>
        <v>0.41379310344827591</v>
      </c>
      <c r="BZ4">
        <f>1-(($AN$4-$AQ$3)/($AQ$4-$AQ$3))</f>
        <v>0.12903225806451613</v>
      </c>
      <c r="CA4">
        <f>(($AO$4-$AQ$4)/($AQ$5-$AQ$4))</f>
        <v>0.46666666666666667</v>
      </c>
      <c r="CB4">
        <f>(($AP$4-$AQ$4)/($AQ$5-$AQ$4))</f>
        <v>0.43333333333333335</v>
      </c>
    </row>
    <row r="5" spans="1:80" x14ac:dyDescent="0.25">
      <c r="A5">
        <v>4</v>
      </c>
      <c r="B5">
        <v>245.815001</v>
      </c>
      <c r="C5" s="2">
        <v>1</v>
      </c>
      <c r="H5">
        <v>256.16601800000001</v>
      </c>
      <c r="I5" s="3">
        <v>4</v>
      </c>
      <c r="P5">
        <v>2</v>
      </c>
      <c r="Q5" t="str">
        <f t="shared" si="0"/>
        <v>14</v>
      </c>
      <c r="R5">
        <v>3</v>
      </c>
      <c r="T5" t="s">
        <v>281</v>
      </c>
      <c r="U5">
        <v>0</v>
      </c>
      <c r="V5">
        <f t="shared" si="1"/>
        <v>0</v>
      </c>
      <c r="X5" t="s">
        <v>276</v>
      </c>
      <c r="Y5" t="s">
        <v>262</v>
      </c>
      <c r="Z5" t="s">
        <v>248</v>
      </c>
      <c r="AD5" t="s">
        <v>248</v>
      </c>
      <c r="AF5" t="s">
        <v>250</v>
      </c>
      <c r="AI5" t="s">
        <v>209</v>
      </c>
      <c r="AJ5">
        <f>COUNTIF($P:$P,3)</f>
        <v>69</v>
      </c>
      <c r="AK5">
        <f>(AJ5/AJ7)*100</f>
        <v>3.622047244094488</v>
      </c>
      <c r="AL5">
        <f>(69/200)</f>
        <v>0.34499999999999997</v>
      </c>
      <c r="AN5">
        <v>95</v>
      </c>
      <c r="AO5">
        <v>111</v>
      </c>
      <c r="AP5">
        <v>109</v>
      </c>
      <c r="AQ5">
        <v>97</v>
      </c>
      <c r="AR5">
        <v>500</v>
      </c>
      <c r="AT5">
        <f>(($AO$5-$AN$5)/($AN$6-$AN$5))</f>
        <v>0.61538461538461542</v>
      </c>
      <c r="AU5">
        <f>(($AP$5-$AN$5)/($AN$6-$AN$5))</f>
        <v>0.53846153846153844</v>
      </c>
      <c r="AV5">
        <f>(($AQ$5-$AN$5)/($AN$6-$AN$5))</f>
        <v>7.6923076923076927E-2</v>
      </c>
      <c r="AW5">
        <f>(($AN$6-$AO$5)/($AO$6-$AO$5))</f>
        <v>0.4</v>
      </c>
      <c r="AX5">
        <f>(($AP$6-$AO$5)/($AO$6-$AO$5))</f>
        <v>0.92</v>
      </c>
      <c r="AY5">
        <f>(($AQ$6-$AO$5)/($AO$6-$AO$5))</f>
        <v>0.56000000000000005</v>
      </c>
      <c r="AZ5">
        <f>(($AN$6-$AP$5)/($AP$6-$AP$5))</f>
        <v>0.48</v>
      </c>
      <c r="BA5">
        <f>(($AO$5-$AP$5)/($AP$6-$AP$5))</f>
        <v>0.08</v>
      </c>
      <c r="BB5">
        <f>(($AQ$6-$AP$5)/($AP$6-$AP$5))</f>
        <v>0.64</v>
      </c>
      <c r="BC5">
        <f>(($AN$5-$AQ$4)/($AQ$5-$AQ$4))</f>
        <v>0.93333333333333335</v>
      </c>
      <c r="BD5">
        <f>(($AO$5-$AQ$5)/($AQ$6-$AQ$5))</f>
        <v>0.5</v>
      </c>
      <c r="BE5">
        <f>(($AP$5-$AQ$5)/($AQ$6-$AQ$5))</f>
        <v>0.42857142857142855</v>
      </c>
      <c r="BG5">
        <v>3</v>
      </c>
      <c r="BH5">
        <v>20</v>
      </c>
      <c r="BI5">
        <f>($BH$9-$BH$6)/200</f>
        <v>0.14499999999999999</v>
      </c>
      <c r="BJ5">
        <f>($BH$165-$BH$128)/200</f>
        <v>1.0900000000000001</v>
      </c>
      <c r="BQ5">
        <f>1-(($AO$5-$AN$5)/($AN$6-$AN$5))</f>
        <v>0.38461538461538458</v>
      </c>
      <c r="BR5">
        <f>1-(($AP$5-$AN$5)/($AN$6-$AN$5))</f>
        <v>0.46153846153846156</v>
      </c>
      <c r="BS5">
        <f>(($AQ$5-$AN$5)/($AN$6-$AN$5))</f>
        <v>7.6923076923076927E-2</v>
      </c>
      <c r="BT5">
        <f>(($AN$6-$AO$5)/($AO$6-$AO$5))</f>
        <v>0.4</v>
      </c>
      <c r="BU5">
        <f>1-(($AP$6-$AO$5)/($AO$6-$AO$5))</f>
        <v>7.999999999999996E-2</v>
      </c>
      <c r="BV5">
        <f>1-(($AQ$6-$AO$5)/($AO$6-$AO$5))</f>
        <v>0.43999999999999995</v>
      </c>
      <c r="BW5">
        <f>(($AN$6-$AP$5)/($AP$6-$AP$5))</f>
        <v>0.48</v>
      </c>
      <c r="BX5">
        <f>(($AO$5-$AP$5)/($AP$6-$AP$5))</f>
        <v>0.08</v>
      </c>
      <c r="BY5">
        <f>1-(($AQ$6-$AP$5)/($AP$6-$AP$5))</f>
        <v>0.36</v>
      </c>
      <c r="BZ5">
        <f>1-(($AN$5-$AQ$4)/($AQ$5-$AQ$4))</f>
        <v>6.6666666666666652E-2</v>
      </c>
      <c r="CA5">
        <f>(($AO$5-$AQ$5)/($AQ$6-$AQ$5))</f>
        <v>0.5</v>
      </c>
      <c r="CB5">
        <f>(($AP$5-$AQ$5)/($AQ$6-$AQ$5))</f>
        <v>0.42857142857142855</v>
      </c>
    </row>
    <row r="6" spans="1:80" x14ac:dyDescent="0.25">
      <c r="A6">
        <v>5</v>
      </c>
      <c r="B6">
        <v>245.75474399999999</v>
      </c>
      <c r="C6" s="2">
        <v>1</v>
      </c>
      <c r="H6">
        <v>256.10642899999999</v>
      </c>
      <c r="I6" s="3">
        <v>4</v>
      </c>
      <c r="P6">
        <v>2</v>
      </c>
      <c r="Q6" t="str">
        <f t="shared" si="0"/>
        <v>14</v>
      </c>
      <c r="R6">
        <v>2</v>
      </c>
      <c r="T6" t="s">
        <v>282</v>
      </c>
      <c r="U6">
        <v>116</v>
      </c>
      <c r="V6">
        <f t="shared" si="1"/>
        <v>40.13840830449827</v>
      </c>
      <c r="X6" t="s">
        <v>277</v>
      </c>
      <c r="Y6" t="s">
        <v>263</v>
      </c>
      <c r="Z6">
        <v>278</v>
      </c>
      <c r="AD6">
        <v>300</v>
      </c>
      <c r="AF6">
        <f>COUNTIF($R:$R,1)+COUNTIF($R:$R,2)</f>
        <v>157</v>
      </c>
      <c r="AI6" t="s">
        <v>210</v>
      </c>
      <c r="AJ6">
        <f>COUNTIF($P:$P,4)</f>
        <v>0</v>
      </c>
      <c r="AK6">
        <f>(AJ6/AJ7)*100</f>
        <v>0</v>
      </c>
      <c r="AL6">
        <f>(0/200)</f>
        <v>0</v>
      </c>
      <c r="AN6">
        <v>121</v>
      </c>
      <c r="AO6">
        <v>136</v>
      </c>
      <c r="AP6">
        <v>134</v>
      </c>
      <c r="AQ6">
        <v>125</v>
      </c>
      <c r="AR6">
        <v>502</v>
      </c>
      <c r="AT6">
        <f>(($AO$6-$AN$6)/($AN$7-$AN$6))</f>
        <v>0.6</v>
      </c>
      <c r="AU6">
        <f>(($AP$6-$AN$6)/($AN$7-$AN$6))</f>
        <v>0.52</v>
      </c>
      <c r="AV6">
        <f>(($AQ$6-$AN$6)/($AN$7-$AN$6))</f>
        <v>0.16</v>
      </c>
      <c r="AW6">
        <f>(($AN$7-$AO$6)/($AO$7-$AO$6))</f>
        <v>0.37037037037037035</v>
      </c>
      <c r="AX6">
        <f>(($AP$7-$AO$6)/($AO$7-$AO$6))</f>
        <v>0.81481481481481477</v>
      </c>
      <c r="AY6">
        <f>(($AQ$7-$AO$6)/($AO$7-$AO$6))</f>
        <v>0.59259259259259256</v>
      </c>
      <c r="AZ6">
        <f>(($AN$7-$AP$6)/($AP$7-$AP$6))</f>
        <v>0.5</v>
      </c>
      <c r="BA6">
        <f>(($AO$6-$AP$6)/($AP$7-$AP$6))</f>
        <v>8.3333333333333329E-2</v>
      </c>
      <c r="BB6">
        <f>(($AQ$7-$AP$6)/($AP$7-$AP$6))</f>
        <v>0.75</v>
      </c>
      <c r="BC6">
        <f>(($AN$6-$AQ$5)/($AQ$6-$AQ$5))</f>
        <v>0.8571428571428571</v>
      </c>
      <c r="BD6">
        <f>(($AO$6-$AQ$6)/($AQ$7-$AQ$6))</f>
        <v>0.40740740740740738</v>
      </c>
      <c r="BE6">
        <f>(($AP$6-$AQ$6)/($AQ$7-$AQ$6))</f>
        <v>0.33333333333333331</v>
      </c>
      <c r="BG6">
        <v>2</v>
      </c>
      <c r="BH6">
        <v>21</v>
      </c>
      <c r="BI6">
        <f>($BH$10-$BH$7)/200</f>
        <v>8.5000000000000006E-2</v>
      </c>
      <c r="BJ6">
        <f>($BH$206-$BH$166)/200</f>
        <v>1.2</v>
      </c>
      <c r="BQ6">
        <f>1-(($AO$6-$AN$6)/($AN$7-$AN$6))</f>
        <v>0.4</v>
      </c>
      <c r="BR6">
        <f>1-(($AP$6-$AN$6)/($AN$7-$AN$6))</f>
        <v>0.48</v>
      </c>
      <c r="BS6">
        <f>(($AQ$6-$AN$6)/($AN$7-$AN$6))</f>
        <v>0.16</v>
      </c>
      <c r="BT6">
        <f>(($AN$7-$AO$6)/($AO$7-$AO$6))</f>
        <v>0.37037037037037035</v>
      </c>
      <c r="BU6">
        <f>1-(($AP$7-$AO$6)/($AO$7-$AO$6))</f>
        <v>0.18518518518518523</v>
      </c>
      <c r="BV6">
        <f>1-(($AQ$7-$AO$6)/($AO$7-$AO$6))</f>
        <v>0.40740740740740744</v>
      </c>
      <c r="BW6">
        <f>(($AN$7-$AP$6)/($AP$7-$AP$6))</f>
        <v>0.5</v>
      </c>
      <c r="BX6">
        <f>(($AO$6-$AP$6)/($AP$7-$AP$6))</f>
        <v>8.3333333333333329E-2</v>
      </c>
      <c r="BY6">
        <f>1-(($AQ$7-$AP$6)/($AP$7-$AP$6))</f>
        <v>0.25</v>
      </c>
      <c r="BZ6">
        <f>1-(($AN$6-$AQ$5)/($AQ$6-$AQ$5))</f>
        <v>0.1428571428571429</v>
      </c>
      <c r="CA6">
        <f>(($AO$6-$AQ$6)/($AQ$7-$AQ$6))</f>
        <v>0.40740740740740738</v>
      </c>
      <c r="CB6">
        <f>(($AP$6-$AQ$6)/($AQ$7-$AQ$6))</f>
        <v>0.33333333333333331</v>
      </c>
    </row>
    <row r="7" spans="1:80" x14ac:dyDescent="0.25">
      <c r="A7">
        <v>6</v>
      </c>
      <c r="B7">
        <v>245.78331599999999</v>
      </c>
      <c r="C7" s="2">
        <v>1</v>
      </c>
      <c r="H7">
        <v>256.14795600000002</v>
      </c>
      <c r="I7" s="3">
        <v>4</v>
      </c>
      <c r="P7">
        <v>2</v>
      </c>
      <c r="Q7" t="str">
        <f t="shared" si="0"/>
        <v>14</v>
      </c>
      <c r="R7">
        <v>1</v>
      </c>
      <c r="T7" t="s">
        <v>283</v>
      </c>
      <c r="U7">
        <v>41</v>
      </c>
      <c r="V7">
        <f t="shared" si="1"/>
        <v>14.186851211072666</v>
      </c>
      <c r="X7" t="s">
        <v>277</v>
      </c>
      <c r="Y7" t="s">
        <v>264</v>
      </c>
      <c r="AB7" t="s">
        <v>277</v>
      </c>
      <c r="AC7" t="str">
        <f>CONCATENATE($R7,$R8,$R9,$R10)</f>
        <v>1423</v>
      </c>
      <c r="AF7" t="s">
        <v>251</v>
      </c>
      <c r="AI7" t="s">
        <v>211</v>
      </c>
      <c r="AJ7">
        <f>COUNT($P:$P)</f>
        <v>1905</v>
      </c>
      <c r="AN7">
        <v>146</v>
      </c>
      <c r="AO7">
        <v>163</v>
      </c>
      <c r="AP7">
        <v>158</v>
      </c>
      <c r="AQ7">
        <v>152</v>
      </c>
      <c r="AR7">
        <v>745</v>
      </c>
      <c r="AT7">
        <f>(($AO$7-$AN$7)/($AN$8-$AN$7))</f>
        <v>0.62962962962962965</v>
      </c>
      <c r="AU7">
        <f>(($AP$7-$AN$7)/($AN$8-$AN$7))</f>
        <v>0.44444444444444442</v>
      </c>
      <c r="AV7">
        <f>(($AQ$7-$AN$7)/($AN$8-$AN$7))</f>
        <v>0.22222222222222221</v>
      </c>
      <c r="AW7">
        <f>(($AN$8-$AO$7)/($AO$8-$AO$7))</f>
        <v>0.37037037037037035</v>
      </c>
      <c r="AX7">
        <f>(($AP$8-$AO$7)/($AO$8-$AO$7))</f>
        <v>0.70370370370370372</v>
      </c>
      <c r="AY7">
        <f>(($AQ$8-$AO$7)/($AO$8-$AO$7))</f>
        <v>0.51851851851851849</v>
      </c>
      <c r="AZ7">
        <f>(($AN$8-$AP$7)/($AP$8-$AP$7))</f>
        <v>0.625</v>
      </c>
      <c r="BA7">
        <f>(($AO$7-$AP$7)/($AP$8-$AP$7))</f>
        <v>0.20833333333333334</v>
      </c>
      <c r="BB7">
        <f>(($AQ$8-$AP$7)/($AP$8-$AP$7))</f>
        <v>0.79166666666666663</v>
      </c>
      <c r="BC7">
        <f>(($AN$7-$AQ$6)/($AQ$7-$AQ$6))</f>
        <v>0.77777777777777779</v>
      </c>
      <c r="BD7">
        <f>(($AO$7-$AQ$7)/($AQ$8-$AQ$7))</f>
        <v>0.44</v>
      </c>
      <c r="BE7">
        <f>(($AP$7-$AQ$7)/($AQ$8-$AQ$7))</f>
        <v>0.24</v>
      </c>
      <c r="BG7">
        <v>1</v>
      </c>
      <c r="BH7">
        <v>35</v>
      </c>
      <c r="BI7">
        <f>($BH$11-$BH$8)/200</f>
        <v>0.13500000000000001</v>
      </c>
      <c r="BJ7">
        <f>($BH$249-$BH$207)/200</f>
        <v>1.2</v>
      </c>
      <c r="BQ7">
        <f>1-(($AO$7-$AN$7)/($AN$8-$AN$7))</f>
        <v>0.37037037037037035</v>
      </c>
      <c r="BR7">
        <f>(($AP$7-$AN$7)/($AN$8-$AN$7))</f>
        <v>0.44444444444444442</v>
      </c>
      <c r="BS7">
        <f>(($AQ$7-$AN$7)/($AN$8-$AN$7))</f>
        <v>0.22222222222222221</v>
      </c>
      <c r="BT7">
        <f>(($AN$8-$AO$7)/($AO$8-$AO$7))</f>
        <v>0.37037037037037035</v>
      </c>
      <c r="BU7">
        <f>1-(($AP$8-$AO$7)/($AO$8-$AO$7))</f>
        <v>0.29629629629629628</v>
      </c>
      <c r="BV7">
        <f>1-(($AQ$8-$AO$7)/($AO$8-$AO$7))</f>
        <v>0.48148148148148151</v>
      </c>
      <c r="BW7">
        <f>1-(($AN$8-$AP$7)/($AP$8-$AP$7))</f>
        <v>0.375</v>
      </c>
      <c r="BX7">
        <f>(($AO$7-$AP$7)/($AP$8-$AP$7))</f>
        <v>0.20833333333333334</v>
      </c>
      <c r="BY7">
        <f>1-(($AQ$8-$AP$7)/($AP$8-$AP$7))</f>
        <v>0.20833333333333337</v>
      </c>
      <c r="BZ7">
        <f>1-(($AN$7-$AQ$6)/($AQ$7-$AQ$6))</f>
        <v>0.22222222222222221</v>
      </c>
      <c r="CA7">
        <f>(($AO$7-$AQ$7)/($AQ$8-$AQ$7))</f>
        <v>0.44</v>
      </c>
      <c r="CB7">
        <f>(($AP$7-$AQ$7)/($AQ$8-$AQ$7))</f>
        <v>0.24</v>
      </c>
    </row>
    <row r="8" spans="1:80" x14ac:dyDescent="0.25">
      <c r="A8">
        <v>7</v>
      </c>
      <c r="B8">
        <v>245.80826400000001</v>
      </c>
      <c r="C8" s="2">
        <v>1</v>
      </c>
      <c r="H8">
        <v>256.12907999999999</v>
      </c>
      <c r="I8" s="3">
        <v>4</v>
      </c>
      <c r="P8">
        <v>2</v>
      </c>
      <c r="Q8" t="str">
        <f t="shared" si="0"/>
        <v>14</v>
      </c>
      <c r="R8">
        <v>4</v>
      </c>
      <c r="T8" t="s">
        <v>284</v>
      </c>
      <c r="U8">
        <v>0</v>
      </c>
      <c r="V8">
        <f t="shared" si="1"/>
        <v>0</v>
      </c>
      <c r="X8" t="s">
        <v>277</v>
      </c>
      <c r="Y8" t="s">
        <v>265</v>
      </c>
      <c r="AF8">
        <f>COUNTIF($R:$R,3)+COUNTIF($R:$R,4)</f>
        <v>157</v>
      </c>
      <c r="AN8">
        <v>173</v>
      </c>
      <c r="AO8">
        <v>190</v>
      </c>
      <c r="AP8">
        <v>182</v>
      </c>
      <c r="AQ8">
        <v>177</v>
      </c>
      <c r="AR8">
        <v>747</v>
      </c>
      <c r="AT8">
        <f>(($AO$8-$AN$8)/($AN$9-$AN$8))</f>
        <v>0.68</v>
      </c>
      <c r="AU8">
        <f>(($AP$8-$AN$8)/($AN$9-$AN$8))</f>
        <v>0.36</v>
      </c>
      <c r="AV8">
        <f>(($AQ$8-$AN$8)/($AN$9-$AN$8))</f>
        <v>0.16</v>
      </c>
      <c r="AW8">
        <f>(($AN$9-$AO$8)/($AO$9-$AO$8))</f>
        <v>0.34782608695652173</v>
      </c>
      <c r="AX8">
        <f>(($AP$9-$AO$8)/($AO$9-$AO$8))</f>
        <v>0.78260869565217395</v>
      </c>
      <c r="AY8">
        <f>(($AQ$9-$AO$8)/($AO$9-$AO$8))</f>
        <v>0.56521739130434778</v>
      </c>
      <c r="AZ8">
        <f>(($AN$9-$AP$8)/($AP$9-$AP$8))</f>
        <v>0.61538461538461542</v>
      </c>
      <c r="BA8">
        <f>(($AO$8-$AP$8)/($AP$9-$AP$8))</f>
        <v>0.30769230769230771</v>
      </c>
      <c r="BB8">
        <f>(($AQ$9-$AP$8)/($AP$9-$AP$8))</f>
        <v>0.80769230769230771</v>
      </c>
      <c r="BC8">
        <f>(($AN$8-$AQ$7)/($AQ$8-$AQ$7))</f>
        <v>0.84</v>
      </c>
      <c r="BD8">
        <f>(($AO$8-$AQ$8)/($AQ$9-$AQ$8))</f>
        <v>0.5</v>
      </c>
      <c r="BE8">
        <f>(($AP$8-$AQ$8)/($AQ$9-$AQ$8))</f>
        <v>0.19230769230769232</v>
      </c>
      <c r="BG8">
        <v>4</v>
      </c>
      <c r="BH8">
        <v>36</v>
      </c>
      <c r="BI8">
        <f>($BH$12-$BH$9)/200</f>
        <v>8.5000000000000006E-2</v>
      </c>
      <c r="BJ8">
        <f>($BH$288-$BH$250)/200</f>
        <v>1.08</v>
      </c>
      <c r="BQ8">
        <f>1-(($AO$8-$AN$8)/($AN$9-$AN$8))</f>
        <v>0.31999999999999995</v>
      </c>
      <c r="BR8">
        <f>(($AP$8-$AN$8)/($AN$9-$AN$8))</f>
        <v>0.36</v>
      </c>
      <c r="BS8">
        <f>(($AQ$8-$AN$8)/($AN$9-$AN$8))</f>
        <v>0.16</v>
      </c>
      <c r="BT8">
        <f>(($AN$9-$AO$8)/($AO$9-$AO$8))</f>
        <v>0.34782608695652173</v>
      </c>
      <c r="BU8">
        <f>1-(($AP$9-$AO$8)/($AO$9-$AO$8))</f>
        <v>0.21739130434782605</v>
      </c>
      <c r="BV8">
        <f>1-(($AQ$9-$AO$8)/($AO$9-$AO$8))</f>
        <v>0.43478260869565222</v>
      </c>
      <c r="BW8">
        <f>1-(($AN$9-$AP$8)/($AP$9-$AP$8))</f>
        <v>0.38461538461538458</v>
      </c>
      <c r="BX8">
        <f>(($AO$8-$AP$8)/($AP$9-$AP$8))</f>
        <v>0.30769230769230771</v>
      </c>
      <c r="BY8">
        <f>1-(($AQ$9-$AP$8)/($AP$9-$AP$8))</f>
        <v>0.19230769230769229</v>
      </c>
      <c r="BZ8">
        <f>1-(($AN$8-$AQ$7)/($AQ$8-$AQ$7))</f>
        <v>0.16000000000000003</v>
      </c>
      <c r="CA8">
        <f>(($AO$8-$AQ$8)/($AQ$9-$AQ$8))</f>
        <v>0.5</v>
      </c>
      <c r="CB8">
        <f>(($AP$8-$AQ$8)/($AQ$9-$AQ$8))</f>
        <v>0.19230769230769232</v>
      </c>
    </row>
    <row r="9" spans="1:80" x14ac:dyDescent="0.25">
      <c r="A9">
        <v>8</v>
      </c>
      <c r="B9">
        <v>245.795207</v>
      </c>
      <c r="C9" s="2">
        <v>1</v>
      </c>
      <c r="H9">
        <v>256.136325</v>
      </c>
      <c r="I9" s="3">
        <v>4</v>
      </c>
      <c r="P9">
        <v>2</v>
      </c>
      <c r="Q9" t="str">
        <f t="shared" si="0"/>
        <v>14</v>
      </c>
      <c r="R9">
        <v>2</v>
      </c>
      <c r="T9" t="s">
        <v>276</v>
      </c>
      <c r="U9">
        <v>11</v>
      </c>
      <c r="V9">
        <f t="shared" si="1"/>
        <v>3.8062283737024223</v>
      </c>
      <c r="X9" t="s">
        <v>276</v>
      </c>
      <c r="Y9" t="s">
        <v>266</v>
      </c>
      <c r="AF9" t="s">
        <v>252</v>
      </c>
      <c r="AN9">
        <v>198</v>
      </c>
      <c r="AO9">
        <v>213</v>
      </c>
      <c r="AP9">
        <v>208</v>
      </c>
      <c r="AQ9">
        <v>203</v>
      </c>
      <c r="AR9">
        <v>965</v>
      </c>
      <c r="AT9">
        <f>(($AO$9-$AN$9)/($AN$10-$AN$9))</f>
        <v>0.625</v>
      </c>
      <c r="AU9">
        <f>(($AP$9-$AN$9)/($AN$10-$AN$9))</f>
        <v>0.41666666666666669</v>
      </c>
      <c r="AV9">
        <f>(($AQ$9-$AN$9)/($AN$10-$AN$9))</f>
        <v>0.20833333333333334</v>
      </c>
      <c r="AW9">
        <f>(($AN$10-$AO$9)/($AO$10-$AO$9))</f>
        <v>0.36</v>
      </c>
      <c r="AX9">
        <f>(($AP$10-$AO$9)/($AO$10-$AO$9))</f>
        <v>0.76</v>
      </c>
      <c r="AY9">
        <f>(($AQ$10-$AO$9)/($AO$10-$AO$9))</f>
        <v>0.6</v>
      </c>
      <c r="AZ9">
        <f>(($AN$10-$AP$9)/($AP$10-$AP$9))</f>
        <v>0.58333333333333337</v>
      </c>
      <c r="BA9">
        <f>(($AO$9-$AP$9)/($AP$10-$AP$9))</f>
        <v>0.20833333333333334</v>
      </c>
      <c r="BB9">
        <f>(($AQ$10-$AP$9)/($AP$10-$AP$9))</f>
        <v>0.83333333333333337</v>
      </c>
      <c r="BC9">
        <f>(($AN$9-$AQ$8)/($AQ$9-$AQ$8))</f>
        <v>0.80769230769230771</v>
      </c>
      <c r="BD9">
        <f>(($AO$9-$AQ$9)/($AQ$10-$AQ$9))</f>
        <v>0.4</v>
      </c>
      <c r="BE9">
        <f>(($AP$9-$AQ$9)/($AQ$10-$AQ$9))</f>
        <v>0.2</v>
      </c>
      <c r="BG9">
        <v>2</v>
      </c>
      <c r="BH9">
        <v>50</v>
      </c>
      <c r="BI9">
        <f>($BH$13-$BH$10)/200</f>
        <v>0.14000000000000001</v>
      </c>
      <c r="BJ9">
        <f>($BH$331-$BH$289)/200</f>
        <v>1.3149999999999999</v>
      </c>
      <c r="BQ9">
        <f>1-(($AO$9-$AN$9)/($AN$10-$AN$9))</f>
        <v>0.375</v>
      </c>
      <c r="BR9">
        <f>(($AP$9-$AN$9)/($AN$10-$AN$9))</f>
        <v>0.41666666666666669</v>
      </c>
      <c r="BS9">
        <f>(($AQ$9-$AN$9)/($AN$10-$AN$9))</f>
        <v>0.20833333333333334</v>
      </c>
      <c r="BT9">
        <f>(($AN$10-$AO$9)/($AO$10-$AO$9))</f>
        <v>0.36</v>
      </c>
      <c r="BU9">
        <f>1-(($AP$10-$AO$9)/($AO$10-$AO$9))</f>
        <v>0.24</v>
      </c>
      <c r="BV9">
        <f>1-(($AQ$10-$AO$9)/($AO$10-$AO$9))</f>
        <v>0.4</v>
      </c>
      <c r="BW9">
        <f>1-(($AN$10-$AP$9)/($AP$10-$AP$9))</f>
        <v>0.41666666666666663</v>
      </c>
      <c r="BX9">
        <f>(($AO$9-$AP$9)/($AP$10-$AP$9))</f>
        <v>0.20833333333333334</v>
      </c>
      <c r="BY9">
        <f>1-(($AQ$10-$AP$9)/($AP$10-$AP$9))</f>
        <v>0.16666666666666663</v>
      </c>
      <c r="BZ9">
        <f>1-(($AN$9-$AQ$8)/($AQ$9-$AQ$8))</f>
        <v>0.19230769230769229</v>
      </c>
      <c r="CA9">
        <f>(($AO$9-$AQ$9)/($AQ$10-$AQ$9))</f>
        <v>0.4</v>
      </c>
      <c r="CB9">
        <f>(($AP$9-$AQ$9)/($AQ$10-$AQ$9))</f>
        <v>0.2</v>
      </c>
    </row>
    <row r="10" spans="1:80" x14ac:dyDescent="0.25">
      <c r="A10">
        <v>9</v>
      </c>
      <c r="B10">
        <v>245.79652999999999</v>
      </c>
      <c r="C10" s="2">
        <v>1</v>
      </c>
      <c r="H10">
        <v>256.15484500000002</v>
      </c>
      <c r="I10" s="3">
        <v>4</v>
      </c>
      <c r="P10">
        <v>2</v>
      </c>
      <c r="Q10" t="str">
        <f t="shared" si="0"/>
        <v>14</v>
      </c>
      <c r="R10">
        <v>3</v>
      </c>
      <c r="X10" t="s">
        <v>275</v>
      </c>
      <c r="Y10" t="s">
        <v>259</v>
      </c>
      <c r="AF10">
        <v>0</v>
      </c>
      <c r="AN10">
        <v>222</v>
      </c>
      <c r="AO10">
        <v>238</v>
      </c>
      <c r="AP10">
        <v>232</v>
      </c>
      <c r="AQ10">
        <v>228</v>
      </c>
      <c r="AR10">
        <v>967</v>
      </c>
      <c r="AT10">
        <f>(($AO$10-$AN$10)/($AN$11-$AN$10))</f>
        <v>0.64</v>
      </c>
      <c r="AU10">
        <f>(($AP$10-$AN$10)/($AN$11-$AN$10))</f>
        <v>0.4</v>
      </c>
      <c r="AV10">
        <f>(($AQ$10-$AN$10)/($AN$11-$AN$10))</f>
        <v>0.24</v>
      </c>
      <c r="AW10">
        <f>(($AN$11-$AO$10)/($AO$11-$AO$10))</f>
        <v>0.375</v>
      </c>
      <c r="AX10">
        <f>(($AP$11-$AO$10)/($AO$11-$AO$10))</f>
        <v>0.83333333333333337</v>
      </c>
      <c r="AY10">
        <f>(($AQ$11-$AO$10)/($AO$11-$AO$10))</f>
        <v>0.625</v>
      </c>
      <c r="AZ10">
        <f>(($AN$11-$AP$10)/($AP$11-$AP$10))</f>
        <v>0.57692307692307687</v>
      </c>
      <c r="BA10">
        <f>(($AO$10-$AP$10)/($AP$11-$AP$10))</f>
        <v>0.23076923076923078</v>
      </c>
      <c r="BB10">
        <f>(($AQ$11-$AP$10)/($AP$11-$AP$10))</f>
        <v>0.80769230769230771</v>
      </c>
      <c r="BC10">
        <f>(($AN$10-$AQ$9)/($AQ$10-$AQ$9))</f>
        <v>0.76</v>
      </c>
      <c r="BD10">
        <f>(($AO$10-$AQ$10)/($AQ$11-$AQ$10))</f>
        <v>0.4</v>
      </c>
      <c r="BE10">
        <f>(($AP$10-$AQ$10)/($AQ$11-$AQ$10))</f>
        <v>0.16</v>
      </c>
      <c r="BG10">
        <v>3</v>
      </c>
      <c r="BH10">
        <v>52</v>
      </c>
      <c r="BI10">
        <f>($BH$14-$BH$11)/200</f>
        <v>0.09</v>
      </c>
      <c r="BQ10">
        <f>1-(($AO$10-$AN$10)/($AN$11-$AN$10))</f>
        <v>0.36</v>
      </c>
      <c r="BR10">
        <f>(($AP$10-$AN$10)/($AN$11-$AN$10))</f>
        <v>0.4</v>
      </c>
      <c r="BS10">
        <f>(($AQ$10-$AN$10)/($AN$11-$AN$10))</f>
        <v>0.24</v>
      </c>
      <c r="BT10">
        <f>(($AN$11-$AO$10)/($AO$11-$AO$10))</f>
        <v>0.375</v>
      </c>
      <c r="BU10">
        <f>1-(($AP$11-$AO$10)/($AO$11-$AO$10))</f>
        <v>0.16666666666666663</v>
      </c>
      <c r="BV10">
        <f>1-(($AQ$11-$AO$10)/($AO$11-$AO$10))</f>
        <v>0.375</v>
      </c>
      <c r="BW10">
        <f>1-(($AN$11-$AP$10)/($AP$11-$AP$10))</f>
        <v>0.42307692307692313</v>
      </c>
      <c r="BX10">
        <f>(($AO$10-$AP$10)/($AP$11-$AP$10))</f>
        <v>0.23076923076923078</v>
      </c>
      <c r="BY10">
        <f>1-(($AQ$11-$AP$10)/($AP$11-$AP$10))</f>
        <v>0.19230769230769229</v>
      </c>
      <c r="BZ10">
        <f>1-(($AN$10-$AQ$9)/($AQ$10-$AQ$9))</f>
        <v>0.24</v>
      </c>
      <c r="CA10">
        <f>(($AO$10-$AQ$10)/($AQ$11-$AQ$10))</f>
        <v>0.4</v>
      </c>
      <c r="CB10">
        <f>(($AP$10-$AQ$10)/($AQ$11-$AQ$10))</f>
        <v>0.16</v>
      </c>
    </row>
    <row r="11" spans="1:80" x14ac:dyDescent="0.25">
      <c r="A11">
        <v>10</v>
      </c>
      <c r="B11">
        <v>245.79270399999999</v>
      </c>
      <c r="C11" s="2">
        <v>1</v>
      </c>
      <c r="H11">
        <v>256.16683799999998</v>
      </c>
      <c r="I11" s="3">
        <v>4</v>
      </c>
      <c r="P11">
        <v>2</v>
      </c>
      <c r="Q11" t="str">
        <f t="shared" si="0"/>
        <v>14</v>
      </c>
      <c r="R11">
        <v>1</v>
      </c>
      <c r="X11" t="s">
        <v>275</v>
      </c>
      <c r="Y11" t="s">
        <v>260</v>
      </c>
      <c r="AB11" t="s">
        <v>275</v>
      </c>
      <c r="AC11" t="str">
        <f>CONCATENATE($R11,$R12,$R13,$R14)</f>
        <v>1432</v>
      </c>
      <c r="AF11" t="s">
        <v>253</v>
      </c>
      <c r="AN11">
        <v>247</v>
      </c>
      <c r="AO11">
        <v>262</v>
      </c>
      <c r="AP11">
        <v>258</v>
      </c>
      <c r="AQ11">
        <v>253</v>
      </c>
      <c r="AR11">
        <v>1207</v>
      </c>
      <c r="AT11">
        <f>(($AO$11-$AN$11)/($AN$12-$AN$11))</f>
        <v>0.625</v>
      </c>
      <c r="AU11">
        <f>(($AP$11-$AN$11)/($AN$12-$AN$11))</f>
        <v>0.45833333333333331</v>
      </c>
      <c r="AV11">
        <f>(($AQ$11-$AN$11)/($AN$12-$AN$11))</f>
        <v>0.25</v>
      </c>
      <c r="AZ11">
        <f>(($AN$12-$AP$11)/($AP$12-$AP$11))</f>
        <v>0.52</v>
      </c>
      <c r="BA11">
        <f>(($AO$11-$AP$11)/($AP$12-$AP$11))</f>
        <v>0.16</v>
      </c>
      <c r="BB11">
        <f>(($AQ$12-$AP$11)/($AP$12-$AP$11))</f>
        <v>0.8</v>
      </c>
      <c r="BC11">
        <f>(($AN$11-$AQ$10)/($AQ$11-$AQ$10))</f>
        <v>0.76</v>
      </c>
      <c r="BD11">
        <f>(($AO$11-$AQ$11)/($AQ$12-$AQ$11))</f>
        <v>0.36</v>
      </c>
      <c r="BE11">
        <f>(($AP$11-$AQ$11)/($AQ$12-$AQ$11))</f>
        <v>0.2</v>
      </c>
      <c r="BG11">
        <v>1</v>
      </c>
      <c r="BH11">
        <v>63</v>
      </c>
      <c r="BI11">
        <f>($BH$15-$BH$12)/200</f>
        <v>0.14000000000000001</v>
      </c>
      <c r="BQ11">
        <f>1-(($AO$11-$AN$11)/($AN$12-$AN$11))</f>
        <v>0.375</v>
      </c>
      <c r="BR11">
        <f>(($AP$11-$AN$11)/($AN$12-$AN$11))</f>
        <v>0.45833333333333331</v>
      </c>
      <c r="BS11">
        <f>(($AQ$11-$AN$11)/($AN$12-$AN$11))</f>
        <v>0.25</v>
      </c>
      <c r="BW11">
        <f>1-(($AN$12-$AP$11)/($AP$12-$AP$11))</f>
        <v>0.48</v>
      </c>
      <c r="BX11">
        <f>(($AO$11-$AP$11)/($AP$12-$AP$11))</f>
        <v>0.16</v>
      </c>
      <c r="BY11">
        <f>1-(($AQ$12-$AP$11)/($AP$12-$AP$11))</f>
        <v>0.19999999999999996</v>
      </c>
      <c r="BZ11">
        <f>1-(($AN$11-$AQ$10)/($AQ$11-$AQ$10))</f>
        <v>0.24</v>
      </c>
      <c r="CA11">
        <f>(($AO$11-$AQ$11)/($AQ$12-$AQ$11))</f>
        <v>0.36</v>
      </c>
      <c r="CB11">
        <f>(($AP$11-$AQ$11)/($AQ$12-$AQ$11))</f>
        <v>0.2</v>
      </c>
    </row>
    <row r="12" spans="1:80" x14ac:dyDescent="0.25">
      <c r="A12">
        <v>11</v>
      </c>
      <c r="B12">
        <v>245.739386</v>
      </c>
      <c r="C12" s="2">
        <v>1</v>
      </c>
      <c r="H12">
        <v>256.171786</v>
      </c>
      <c r="I12" s="3">
        <v>4</v>
      </c>
      <c r="P12">
        <v>2</v>
      </c>
      <c r="Q12" t="str">
        <f t="shared" si="0"/>
        <v>14</v>
      </c>
      <c r="R12">
        <v>4</v>
      </c>
      <c r="X12" t="s">
        <v>275</v>
      </c>
      <c r="Y12" t="s">
        <v>261</v>
      </c>
      <c r="AF12">
        <v>0</v>
      </c>
      <c r="AN12">
        <v>271</v>
      </c>
      <c r="AO12">
        <v>302</v>
      </c>
      <c r="AP12">
        <v>283</v>
      </c>
      <c r="AQ12">
        <v>278</v>
      </c>
      <c r="AR12">
        <v>1209</v>
      </c>
      <c r="BC12">
        <f>(($AN$12-$AQ$11)/($AQ$12-$AQ$11))</f>
        <v>0.72</v>
      </c>
      <c r="BG12">
        <v>4</v>
      </c>
      <c r="BH12">
        <v>67</v>
      </c>
      <c r="BI12">
        <f>($BH$16-$BH$13)/200</f>
        <v>8.5000000000000006E-2</v>
      </c>
      <c r="BZ12">
        <f>1-(($AN$12-$AQ$11)/($AQ$12-$AQ$11))</f>
        <v>0.28000000000000003</v>
      </c>
    </row>
    <row r="13" spans="1:80" x14ac:dyDescent="0.25">
      <c r="A13">
        <v>12</v>
      </c>
      <c r="B13">
        <v>245.782397</v>
      </c>
      <c r="C13" s="2">
        <v>1</v>
      </c>
      <c r="H13">
        <v>256.211634</v>
      </c>
      <c r="I13" s="3">
        <v>4</v>
      </c>
      <c r="P13">
        <v>2</v>
      </c>
      <c r="Q13" t="str">
        <f t="shared" si="0"/>
        <v>14</v>
      </c>
      <c r="R13">
        <v>3</v>
      </c>
      <c r="X13" t="s">
        <v>275</v>
      </c>
      <c r="Y13" t="s">
        <v>267</v>
      </c>
      <c r="AF13" t="s">
        <v>254</v>
      </c>
      <c r="AN13">
        <v>286</v>
      </c>
      <c r="AO13">
        <v>330</v>
      </c>
      <c r="AP13">
        <v>303</v>
      </c>
      <c r="AQ13">
        <v>286</v>
      </c>
      <c r="AR13">
        <v>1449</v>
      </c>
      <c r="BG13">
        <v>3</v>
      </c>
      <c r="BH13">
        <v>80</v>
      </c>
      <c r="BI13">
        <f>($BH$17-$BH$14)/200</f>
        <v>0.14000000000000001</v>
      </c>
    </row>
    <row r="14" spans="1:80" x14ac:dyDescent="0.25">
      <c r="A14">
        <v>13</v>
      </c>
      <c r="B14">
        <v>245.73948899999999</v>
      </c>
      <c r="C14" s="2">
        <v>1</v>
      </c>
      <c r="H14">
        <v>256.20010300000001</v>
      </c>
      <c r="I14" s="3">
        <v>4</v>
      </c>
      <c r="P14">
        <v>2</v>
      </c>
      <c r="Q14" t="str">
        <f t="shared" si="0"/>
        <v>14</v>
      </c>
      <c r="R14">
        <v>2</v>
      </c>
      <c r="X14" t="s">
        <v>275</v>
      </c>
      <c r="Y14" t="s">
        <v>259</v>
      </c>
      <c r="AF14">
        <v>0</v>
      </c>
      <c r="AN14">
        <v>317</v>
      </c>
      <c r="AO14">
        <v>356</v>
      </c>
      <c r="AP14">
        <v>331</v>
      </c>
      <c r="AQ14">
        <v>316</v>
      </c>
      <c r="AR14">
        <v>1451</v>
      </c>
      <c r="BG14">
        <v>2</v>
      </c>
      <c r="BH14">
        <v>81</v>
      </c>
      <c r="BI14">
        <f>($BH$18-$BH$15)/200</f>
        <v>0.08</v>
      </c>
    </row>
    <row r="15" spans="1:80" x14ac:dyDescent="0.25">
      <c r="A15">
        <v>14</v>
      </c>
      <c r="B15">
        <v>245.72153</v>
      </c>
      <c r="C15" s="2">
        <v>1</v>
      </c>
      <c r="H15">
        <v>256.17734799999999</v>
      </c>
      <c r="I15" s="3">
        <v>4</v>
      </c>
      <c r="P15">
        <v>2</v>
      </c>
      <c r="Q15" t="str">
        <f t="shared" si="0"/>
        <v>14</v>
      </c>
      <c r="R15">
        <v>1</v>
      </c>
      <c r="X15" t="s">
        <v>275</v>
      </c>
      <c r="Y15" t="s">
        <v>260</v>
      </c>
      <c r="AB15" t="s">
        <v>275</v>
      </c>
      <c r="AC15" t="str">
        <f>CONCATENATE($R15,$R16,$R17,$R18)</f>
        <v>1432</v>
      </c>
      <c r="AF15" t="s">
        <v>255</v>
      </c>
      <c r="AN15">
        <v>344</v>
      </c>
      <c r="AO15">
        <v>379</v>
      </c>
      <c r="AP15">
        <v>358</v>
      </c>
      <c r="AQ15">
        <v>342</v>
      </c>
      <c r="AR15">
        <v>1667</v>
      </c>
      <c r="AT15">
        <f>(($AO$12-$AN$13)/($AN$14-$AN$13))</f>
        <v>0.5161290322580645</v>
      </c>
      <c r="AU15">
        <f>(($AP$13-$AN$13)/($AN$14-$AN$13))</f>
        <v>0.54838709677419351</v>
      </c>
      <c r="AV15">
        <f>(($AQ$13-$AN$13)/($AN$14-$AN$13))</f>
        <v>0</v>
      </c>
      <c r="AW15">
        <f>(($AN$14-$AO$12)/($AO$13-$AO$12))</f>
        <v>0.5357142857142857</v>
      </c>
      <c r="AX15">
        <f>(($AP$13-$AO$12)/($AO$13-$AO$12))</f>
        <v>3.5714285714285712E-2</v>
      </c>
      <c r="AY15">
        <f>(($AQ$14-$AO$12)/($AO$13-$AO$12))</f>
        <v>0.5</v>
      </c>
      <c r="AZ15">
        <f>(($AN$14-$AP$13)/($AP$14-$AP$13))</f>
        <v>0.5</v>
      </c>
      <c r="BA15">
        <f>(($AO$13-$AP$13)/($AP$14-$AP$13))</f>
        <v>0.9642857142857143</v>
      </c>
      <c r="BB15">
        <f>(($AQ$14-$AP$13)/($AP$14-$AP$13))</f>
        <v>0.4642857142857143</v>
      </c>
      <c r="BC15">
        <f>(($AN$13-$AQ$13)/($AQ$14-$AQ$13))</f>
        <v>0</v>
      </c>
      <c r="BD15">
        <f>(($AO$12-$AQ$13)/($AQ$14-$AQ$13))</f>
        <v>0.53333333333333333</v>
      </c>
      <c r="BE15">
        <f>(($AP$13-$AQ$13)/($AQ$14-$AQ$13))</f>
        <v>0.56666666666666665</v>
      </c>
      <c r="BG15">
        <v>1</v>
      </c>
      <c r="BH15">
        <v>95</v>
      </c>
      <c r="BI15">
        <f>($BH$19-$BH$16)/200</f>
        <v>0.12</v>
      </c>
      <c r="BQ15">
        <f>1-(($AO$12-$AN$13)/($AN$14-$AN$13))</f>
        <v>0.4838709677419355</v>
      </c>
      <c r="BR15">
        <f>1-(($AP$13-$AN$13)/($AN$14-$AN$13))</f>
        <v>0.45161290322580649</v>
      </c>
      <c r="BS15">
        <f>(($AQ$13-$AN$13)/($AN$14-$AN$13))</f>
        <v>0</v>
      </c>
      <c r="BT15">
        <f>1-(($AN$14-$AO$12)/($AO$13-$AO$12))</f>
        <v>0.4642857142857143</v>
      </c>
      <c r="BU15">
        <f>(($AP$13-$AO$12)/($AO$13-$AO$12))</f>
        <v>3.5714285714285712E-2</v>
      </c>
      <c r="BV15">
        <f>(($AQ$14-$AO$12)/($AO$13-$AO$12))</f>
        <v>0.5</v>
      </c>
      <c r="BW15">
        <f>(($AN$14-$AP$13)/($AP$14-$AP$13))</f>
        <v>0.5</v>
      </c>
      <c r="BX15">
        <f>1-(($AO$13-$AP$13)/($AP$14-$AP$13))</f>
        <v>3.5714285714285698E-2</v>
      </c>
      <c r="BY15">
        <f>(($AQ$14-$AP$13)/($AP$14-$AP$13))</f>
        <v>0.4642857142857143</v>
      </c>
      <c r="BZ15">
        <f>(($AN$13-$AQ$13)/($AQ$14-$AQ$13))</f>
        <v>0</v>
      </c>
      <c r="CA15">
        <f>1-(($AO$12-$AQ$13)/($AQ$14-$AQ$13))</f>
        <v>0.46666666666666667</v>
      </c>
      <c r="CB15">
        <f>1-(($AP$13-$AQ$13)/($AQ$14-$AQ$13))</f>
        <v>0.43333333333333335</v>
      </c>
    </row>
    <row r="16" spans="1:80" x14ac:dyDescent="0.25">
      <c r="A16">
        <v>15</v>
      </c>
      <c r="B16">
        <v>245.74087</v>
      </c>
      <c r="C16" s="2">
        <v>1</v>
      </c>
      <c r="H16">
        <v>256.17770300000001</v>
      </c>
      <c r="I16" s="3">
        <v>4</v>
      </c>
      <c r="P16">
        <v>2</v>
      </c>
      <c r="Q16" t="str">
        <f t="shared" si="0"/>
        <v>14</v>
      </c>
      <c r="R16">
        <v>4</v>
      </c>
      <c r="X16" t="s">
        <v>275</v>
      </c>
      <c r="Y16" t="s">
        <v>261</v>
      </c>
      <c r="AF16">
        <v>0</v>
      </c>
      <c r="AN16">
        <v>370</v>
      </c>
      <c r="AO16">
        <v>402</v>
      </c>
      <c r="AP16">
        <v>383</v>
      </c>
      <c r="AQ16">
        <v>366</v>
      </c>
      <c r="AR16">
        <v>1669</v>
      </c>
      <c r="AT16">
        <f>(($AO$13-$AN$14)/($AN$15-$AN$14))</f>
        <v>0.48148148148148145</v>
      </c>
      <c r="AU16">
        <f>(($AP$14-$AN$14)/($AN$15-$AN$14))</f>
        <v>0.51851851851851849</v>
      </c>
      <c r="AV16">
        <f>(($AQ$14-$AN$13)/($AN$14-$AN$13))</f>
        <v>0.967741935483871</v>
      </c>
      <c r="AW16">
        <f>(($AN$15-$AO$13)/($AO$14-$AO$13))</f>
        <v>0.53846153846153844</v>
      </c>
      <c r="AX16">
        <f>(($AP$14-$AO$13)/($AO$14-$AO$13))</f>
        <v>3.8461538461538464E-2</v>
      </c>
      <c r="AY16">
        <f>(($AQ$15-$AO$13)/($AO$14-$AO$13))</f>
        <v>0.46153846153846156</v>
      </c>
      <c r="AZ16">
        <f>(($AN$15-$AP$14)/($AP$15-$AP$14))</f>
        <v>0.48148148148148145</v>
      </c>
      <c r="BA16">
        <f>(($AO$14-$AP$14)/($AP$15-$AP$14))</f>
        <v>0.92592592592592593</v>
      </c>
      <c r="BB16">
        <f>(($AQ$15-$AP$14)/($AP$15-$AP$14))</f>
        <v>0.40740740740740738</v>
      </c>
      <c r="BC16">
        <f>(($AN$14-$AQ$14)/($AQ$15-$AQ$14))</f>
        <v>3.8461538461538464E-2</v>
      </c>
      <c r="BD16">
        <f>(($AO$13-$AQ$14)/($AQ$15-$AQ$14))</f>
        <v>0.53846153846153844</v>
      </c>
      <c r="BE16">
        <f>(($AP$14-$AQ$14)/($AQ$15-$AQ$14))</f>
        <v>0.57692307692307687</v>
      </c>
      <c r="BG16">
        <v>4</v>
      </c>
      <c r="BH16">
        <v>97</v>
      </c>
      <c r="BI16">
        <f>($BH$20-$BH$17)/200</f>
        <v>0.08</v>
      </c>
      <c r="BQ16">
        <f>(($AO$13-$AN$14)/($AN$15-$AN$14))</f>
        <v>0.48148148148148145</v>
      </c>
      <c r="BR16">
        <f>1-(($AP$14-$AN$14)/($AN$15-$AN$14))</f>
        <v>0.48148148148148151</v>
      </c>
      <c r="BS16">
        <f>1-(($AQ$14-$AN$13)/($AN$14-$AN$13))</f>
        <v>3.2258064516129004E-2</v>
      </c>
      <c r="BT16">
        <f>1-(($AN$15-$AO$13)/($AO$14-$AO$13))</f>
        <v>0.46153846153846156</v>
      </c>
      <c r="BU16">
        <f>(($AP$14-$AO$13)/($AO$14-$AO$13))</f>
        <v>3.8461538461538464E-2</v>
      </c>
      <c r="BV16">
        <f>(($AQ$15-$AO$13)/($AO$14-$AO$13))</f>
        <v>0.46153846153846156</v>
      </c>
      <c r="BW16">
        <f>(($AN$15-$AP$14)/($AP$15-$AP$14))</f>
        <v>0.48148148148148145</v>
      </c>
      <c r="BX16">
        <f>1-(($AO$14-$AP$14)/($AP$15-$AP$14))</f>
        <v>7.407407407407407E-2</v>
      </c>
      <c r="BY16">
        <f>(($AQ$15-$AP$14)/($AP$15-$AP$14))</f>
        <v>0.40740740740740738</v>
      </c>
      <c r="BZ16">
        <f>(($AN$14-$AQ$14)/($AQ$15-$AQ$14))</f>
        <v>3.8461538461538464E-2</v>
      </c>
      <c r="CA16">
        <f>1-(($AO$13-$AQ$14)/($AQ$15-$AQ$14))</f>
        <v>0.46153846153846156</v>
      </c>
      <c r="CB16">
        <f>1-(($AP$14-$AQ$14)/($AQ$15-$AQ$14))</f>
        <v>0.42307692307692313</v>
      </c>
    </row>
    <row r="17" spans="1:80" x14ac:dyDescent="0.25">
      <c r="A17">
        <v>16</v>
      </c>
      <c r="B17">
        <v>245.78055799999998</v>
      </c>
      <c r="C17" s="2">
        <v>1</v>
      </c>
      <c r="H17">
        <v>256.13581699999997</v>
      </c>
      <c r="I17" s="3">
        <v>4</v>
      </c>
      <c r="P17">
        <v>2</v>
      </c>
      <c r="Q17" t="str">
        <f t="shared" si="0"/>
        <v>14</v>
      </c>
      <c r="R17">
        <v>3</v>
      </c>
      <c r="X17" t="s">
        <v>275</v>
      </c>
      <c r="Y17" t="s">
        <v>267</v>
      </c>
      <c r="AF17" t="s">
        <v>256</v>
      </c>
      <c r="AN17">
        <v>394</v>
      </c>
      <c r="AO17">
        <v>426</v>
      </c>
      <c r="AP17">
        <v>406</v>
      </c>
      <c r="AQ17">
        <v>386</v>
      </c>
      <c r="AR17">
        <v>1932</v>
      </c>
      <c r="AT17">
        <f>(($AO$14-$AN$15)/($AN$16-$AN$15))</f>
        <v>0.46153846153846156</v>
      </c>
      <c r="AU17">
        <f>(($AP$15-$AN$15)/($AN$16-$AN$15))</f>
        <v>0.53846153846153844</v>
      </c>
      <c r="AV17">
        <f>(($AQ$15-$AN$14)/($AN$15-$AN$14))</f>
        <v>0.92592592592592593</v>
      </c>
      <c r="AW17">
        <f>(($AN$16-$AO$14)/($AO$15-$AO$14))</f>
        <v>0.60869565217391308</v>
      </c>
      <c r="AX17">
        <f>(($AP$15-$AO$14)/($AO$15-$AO$14))</f>
        <v>8.6956521739130432E-2</v>
      </c>
      <c r="AY17">
        <f>(($AQ$16-$AO$14)/($AO$15-$AO$14))</f>
        <v>0.43478260869565216</v>
      </c>
      <c r="AZ17">
        <f>(($AN$16-$AP$15)/($AP$16-$AP$15))</f>
        <v>0.48</v>
      </c>
      <c r="BA17">
        <f>(($AO$15-$AP$15)/($AP$16-$AP$15))</f>
        <v>0.84</v>
      </c>
      <c r="BB17">
        <f>(($AQ$16-$AP$15)/($AP$16-$AP$15))</f>
        <v>0.32</v>
      </c>
      <c r="BC17">
        <f>(($AN$15-$AQ$15)/($AQ$16-$AQ$15))</f>
        <v>8.3333333333333329E-2</v>
      </c>
      <c r="BD17">
        <f>(($AO$14-$AQ$15)/($AQ$16-$AQ$15))</f>
        <v>0.58333333333333337</v>
      </c>
      <c r="BE17">
        <f>(($AP$15-$AQ$15)/($AQ$16-$AQ$15))</f>
        <v>0.66666666666666663</v>
      </c>
      <c r="BG17">
        <v>3</v>
      </c>
      <c r="BH17">
        <v>109</v>
      </c>
      <c r="BI17">
        <f>($BH$21-$BH$18)/200</f>
        <v>0.115</v>
      </c>
      <c r="BQ17">
        <f>(($AO$14-$AN$15)/($AN$16-$AN$15))</f>
        <v>0.46153846153846156</v>
      </c>
      <c r="BR17">
        <f>1-(($AP$15-$AN$15)/($AN$16-$AN$15))</f>
        <v>0.46153846153846156</v>
      </c>
      <c r="BS17">
        <f>1-(($AQ$15-$AN$14)/($AN$15-$AN$14))</f>
        <v>7.407407407407407E-2</v>
      </c>
      <c r="BT17">
        <f>1-(($AN$16-$AO$14)/($AO$15-$AO$14))</f>
        <v>0.39130434782608692</v>
      </c>
      <c r="BU17">
        <f>(($AP$15-$AO$14)/($AO$15-$AO$14))</f>
        <v>8.6956521739130432E-2</v>
      </c>
      <c r="BV17">
        <f>(($AQ$16-$AO$14)/($AO$15-$AO$14))</f>
        <v>0.43478260869565216</v>
      </c>
      <c r="BW17">
        <f>(($AN$16-$AP$15)/($AP$16-$AP$15))</f>
        <v>0.48</v>
      </c>
      <c r="BX17">
        <f>1-(($AO$15-$AP$15)/($AP$16-$AP$15))</f>
        <v>0.16000000000000003</v>
      </c>
      <c r="BY17">
        <f>(($AQ$16-$AP$15)/($AP$16-$AP$15))</f>
        <v>0.32</v>
      </c>
      <c r="BZ17">
        <f>(($AN$15-$AQ$15)/($AQ$16-$AQ$15))</f>
        <v>8.3333333333333329E-2</v>
      </c>
      <c r="CA17">
        <f>1-(($AO$14-$AQ$15)/($AQ$16-$AQ$15))</f>
        <v>0.41666666666666663</v>
      </c>
      <c r="CB17">
        <f>1-(($AP$15-$AQ$15)/($AQ$16-$AQ$15))</f>
        <v>0.33333333333333337</v>
      </c>
    </row>
    <row r="18" spans="1:80" x14ac:dyDescent="0.25">
      <c r="A18">
        <v>17</v>
      </c>
      <c r="B18">
        <v>245.76296099999999</v>
      </c>
      <c r="C18" s="2">
        <v>1</v>
      </c>
      <c r="H18">
        <v>256.16601800000001</v>
      </c>
      <c r="I18" s="3">
        <v>4</v>
      </c>
      <c r="P18">
        <v>2</v>
      </c>
      <c r="Q18" t="str">
        <f t="shared" si="0"/>
        <v>14</v>
      </c>
      <c r="R18">
        <v>2</v>
      </c>
      <c r="X18" t="s">
        <v>275</v>
      </c>
      <c r="Y18" t="s">
        <v>259</v>
      </c>
      <c r="AF18">
        <v>0</v>
      </c>
      <c r="AN18">
        <v>420</v>
      </c>
      <c r="AO18">
        <v>447</v>
      </c>
      <c r="AP18">
        <v>430</v>
      </c>
      <c r="AQ18">
        <v>409</v>
      </c>
      <c r="AT18">
        <f>(($AO$15-$AN$16)/($AN$17-$AN$16))</f>
        <v>0.375</v>
      </c>
      <c r="AU18">
        <f>(($AP$16-$AN$16)/($AN$17-$AN$16))</f>
        <v>0.54166666666666663</v>
      </c>
      <c r="AV18">
        <f>(($AQ$16-$AN$15)/($AN$16-$AN$15))</f>
        <v>0.84615384615384615</v>
      </c>
      <c r="AW18">
        <f>(($AN$17-$AO$15)/($AO$16-$AO$15))</f>
        <v>0.65217391304347827</v>
      </c>
      <c r="AX18">
        <f>(($AP$16-$AO$15)/($AO$16-$AO$15))</f>
        <v>0.17391304347826086</v>
      </c>
      <c r="AY18">
        <f>(($AQ$17-$AO$15)/($AO$16-$AO$15))</f>
        <v>0.30434782608695654</v>
      </c>
      <c r="AZ18">
        <f>(($AN$17-$AP$16)/($AP$17-$AP$16))</f>
        <v>0.47826086956521741</v>
      </c>
      <c r="BA18">
        <f>(($AO$16-$AP$16)/($AP$17-$AP$16))</f>
        <v>0.82608695652173914</v>
      </c>
      <c r="BB18">
        <f>(($AQ$17-$AP$16)/($AP$17-$AP$16))</f>
        <v>0.13043478260869565</v>
      </c>
      <c r="BC18">
        <f>(($AN$16-$AQ$16)/($AQ$17-$AQ$16))</f>
        <v>0.2</v>
      </c>
      <c r="BD18">
        <f>(($AO$15-$AQ$16)/($AQ$17-$AQ$16))</f>
        <v>0.65</v>
      </c>
      <c r="BE18">
        <f>(($AP$16-$AQ$16)/($AQ$17-$AQ$16))</f>
        <v>0.85</v>
      </c>
      <c r="BG18">
        <v>2</v>
      </c>
      <c r="BH18">
        <v>111</v>
      </c>
      <c r="BI18">
        <f>($BH$22-$BH$19)/200</f>
        <v>7.4999999999999997E-2</v>
      </c>
      <c r="BQ18">
        <f>(($AO$15-$AN$16)/($AN$17-$AN$16))</f>
        <v>0.375</v>
      </c>
      <c r="BR18">
        <f>1-(($AP$16-$AN$16)/($AN$17-$AN$16))</f>
        <v>0.45833333333333337</v>
      </c>
      <c r="BS18">
        <f>1-(($AQ$16-$AN$15)/($AN$16-$AN$15))</f>
        <v>0.15384615384615385</v>
      </c>
      <c r="BT18">
        <f>1-(($AN$17-$AO$15)/($AO$16-$AO$15))</f>
        <v>0.34782608695652173</v>
      </c>
      <c r="BU18">
        <f>(($AP$16-$AO$15)/($AO$16-$AO$15))</f>
        <v>0.17391304347826086</v>
      </c>
      <c r="BV18">
        <f>(($AQ$17-$AO$15)/($AO$16-$AO$15))</f>
        <v>0.30434782608695654</v>
      </c>
      <c r="BW18">
        <f>(($AN$17-$AP$16)/($AP$17-$AP$16))</f>
        <v>0.47826086956521741</v>
      </c>
      <c r="BX18">
        <f>1-(($AO$16-$AP$16)/($AP$17-$AP$16))</f>
        <v>0.17391304347826086</v>
      </c>
      <c r="BY18">
        <f>(($AQ$17-$AP$16)/($AP$17-$AP$16))</f>
        <v>0.13043478260869565</v>
      </c>
      <c r="BZ18">
        <f>(($AN$16-$AQ$16)/($AQ$17-$AQ$16))</f>
        <v>0.2</v>
      </c>
      <c r="CA18">
        <f>1-(($AO$15-$AQ$16)/($AQ$17-$AQ$16))</f>
        <v>0.35</v>
      </c>
      <c r="CB18">
        <f>1-(($AP$16-$AQ$16)/($AQ$17-$AQ$16))</f>
        <v>0.15000000000000002</v>
      </c>
    </row>
    <row r="19" spans="1:80" x14ac:dyDescent="0.25">
      <c r="A19">
        <v>18</v>
      </c>
      <c r="B19">
        <v>245.82413</v>
      </c>
      <c r="C19" s="2">
        <v>1</v>
      </c>
      <c r="H19">
        <v>256.16601800000001</v>
      </c>
      <c r="I19" s="3">
        <v>4</v>
      </c>
      <c r="P19">
        <v>2</v>
      </c>
      <c r="Q19" t="str">
        <f t="shared" si="0"/>
        <v>14</v>
      </c>
      <c r="R19">
        <v>1</v>
      </c>
      <c r="X19" t="s">
        <v>275</v>
      </c>
      <c r="Y19" t="s">
        <v>260</v>
      </c>
      <c r="AB19" t="s">
        <v>275</v>
      </c>
      <c r="AC19" t="str">
        <f>CONCATENATE($R19,$R20,$R21,$R22)</f>
        <v>1432</v>
      </c>
      <c r="AF19" t="s">
        <v>257</v>
      </c>
      <c r="AG19" t="s">
        <v>258</v>
      </c>
      <c r="AN19">
        <v>440</v>
      </c>
      <c r="AO19">
        <v>468</v>
      </c>
      <c r="AP19">
        <v>452</v>
      </c>
      <c r="AQ19">
        <v>433</v>
      </c>
      <c r="AT19">
        <f>(($AO$16-$AN$17)/($AN$18-$AN$17))</f>
        <v>0.30769230769230771</v>
      </c>
      <c r="AU19">
        <f>(($AP$17-$AN$17)/($AN$18-$AN$17))</f>
        <v>0.46153846153846156</v>
      </c>
      <c r="AV19">
        <f>(($AQ$17-$AN$16)/($AN$17-$AN$16))</f>
        <v>0.66666666666666663</v>
      </c>
      <c r="AW19">
        <f>(($AN$18-$AO$16)/($AO$17-$AO$16))</f>
        <v>0.75</v>
      </c>
      <c r="AX19">
        <f>(($AP$17-$AO$16)/($AO$17-$AO$16))</f>
        <v>0.16666666666666666</v>
      </c>
      <c r="AY19">
        <f>(($AQ$18-$AO$16)/($AO$17-$AO$16))</f>
        <v>0.29166666666666669</v>
      </c>
      <c r="AZ19">
        <f>(($AN$18-$AP$17)/($AP$18-$AP$17))</f>
        <v>0.58333333333333337</v>
      </c>
      <c r="BA19">
        <f>(($AO$17-$AP$17)/($AP$18-$AP$17))</f>
        <v>0.83333333333333337</v>
      </c>
      <c r="BB19">
        <f>(($AQ$18-$AP$17)/($AP$18-$AP$17))</f>
        <v>0.125</v>
      </c>
      <c r="BC19">
        <f>(($AN$17-$AQ$17)/($AQ$18-$AQ$17))</f>
        <v>0.34782608695652173</v>
      </c>
      <c r="BD19">
        <f>(($AO$16-$AQ$17)/($AQ$18-$AQ$17))</f>
        <v>0.69565217391304346</v>
      </c>
      <c r="BE19">
        <f>(($AP$17-$AQ$17)/($AQ$18-$AQ$17))</f>
        <v>0.86956521739130432</v>
      </c>
      <c r="BG19">
        <v>1</v>
      </c>
      <c r="BH19">
        <v>121</v>
      </c>
      <c r="BI19">
        <f>($BH$23-$BH$20)/200</f>
        <v>0.105</v>
      </c>
      <c r="BQ19">
        <f>(($AO$16-$AN$17)/($AN$18-$AN$17))</f>
        <v>0.30769230769230771</v>
      </c>
      <c r="BR19">
        <f>(($AP$17-$AN$17)/($AN$18-$AN$17))</f>
        <v>0.46153846153846156</v>
      </c>
      <c r="BS19">
        <f>1-(($AQ$17-$AN$16)/($AN$17-$AN$16))</f>
        <v>0.33333333333333337</v>
      </c>
      <c r="BT19">
        <f>1-(($AN$18-$AO$16)/($AO$17-$AO$16))</f>
        <v>0.25</v>
      </c>
      <c r="BU19">
        <f>(($AP$17-$AO$16)/($AO$17-$AO$16))</f>
        <v>0.16666666666666666</v>
      </c>
      <c r="BV19">
        <f>(($AQ$18-$AO$16)/($AO$17-$AO$16))</f>
        <v>0.29166666666666669</v>
      </c>
      <c r="BW19">
        <f>1-(($AN$18-$AP$17)/($AP$18-$AP$17))</f>
        <v>0.41666666666666663</v>
      </c>
      <c r="BX19">
        <f>1-(($AO$17-$AP$17)/($AP$18-$AP$17))</f>
        <v>0.16666666666666663</v>
      </c>
      <c r="BY19">
        <f>(($AQ$18-$AP$17)/($AP$18-$AP$17))</f>
        <v>0.125</v>
      </c>
      <c r="BZ19">
        <f>(($AN$17-$AQ$17)/($AQ$18-$AQ$17))</f>
        <v>0.34782608695652173</v>
      </c>
      <c r="CA19">
        <f>1-(($AO$16-$AQ$17)/($AQ$18-$AQ$17))</f>
        <v>0.30434782608695654</v>
      </c>
      <c r="CB19">
        <f>1-(($AP$17-$AQ$17)/($AQ$18-$AQ$17))</f>
        <v>0.13043478260869568</v>
      </c>
    </row>
    <row r="20" spans="1:80" x14ac:dyDescent="0.25">
      <c r="A20">
        <v>19</v>
      </c>
      <c r="B20">
        <v>245.82413</v>
      </c>
      <c r="C20" s="2">
        <v>1</v>
      </c>
      <c r="H20">
        <v>256.16601800000001</v>
      </c>
      <c r="I20" s="3">
        <v>4</v>
      </c>
      <c r="P20">
        <v>2</v>
      </c>
      <c r="Q20" t="str">
        <f t="shared" si="0"/>
        <v>14</v>
      </c>
      <c r="R20">
        <v>4</v>
      </c>
      <c r="X20" t="s">
        <v>275</v>
      </c>
      <c r="Y20" t="s">
        <v>261</v>
      </c>
      <c r="AF20">
        <v>0</v>
      </c>
      <c r="AG20">
        <v>0</v>
      </c>
      <c r="AN20">
        <v>459</v>
      </c>
      <c r="AO20">
        <v>490</v>
      </c>
      <c r="AP20">
        <v>473</v>
      </c>
      <c r="AQ20">
        <v>454</v>
      </c>
      <c r="AT20">
        <f>(($AO$17-$AN$18)/($AN$19-$AN$18))</f>
        <v>0.3</v>
      </c>
      <c r="AU20">
        <f>(($AP$18-$AN$18)/($AN$19-$AN$18))</f>
        <v>0.5</v>
      </c>
      <c r="AV20">
        <f>(($AQ$18-$AN$17)/($AN$18-$AN$17))</f>
        <v>0.57692307692307687</v>
      </c>
      <c r="AW20">
        <f>(($AN$19-$AO$17)/($AO$18-$AO$17))</f>
        <v>0.66666666666666663</v>
      </c>
      <c r="AX20">
        <f>(($AP$18-$AO$17)/($AO$18-$AO$17))</f>
        <v>0.19047619047619047</v>
      </c>
      <c r="AY20">
        <f>(($AQ$19-$AO$17)/($AO$18-$AO$17))</f>
        <v>0.33333333333333331</v>
      </c>
      <c r="AZ20">
        <f>(($AN$19-$AP$18)/($AP$19-$AP$18))</f>
        <v>0.45454545454545453</v>
      </c>
      <c r="BA20">
        <f>(($AO$18-$AP$18)/($AP$19-$AP$18))</f>
        <v>0.77272727272727271</v>
      </c>
      <c r="BB20">
        <f>(($AQ$19-$AP$18)/($AP$19-$AP$18))</f>
        <v>0.13636363636363635</v>
      </c>
      <c r="BC20">
        <f>(($AN$18-$AQ$18)/($AQ$19-$AQ$18))</f>
        <v>0.45833333333333331</v>
      </c>
      <c r="BD20">
        <f>(($AO$17-$AQ$18)/($AQ$19-$AQ$18))</f>
        <v>0.70833333333333337</v>
      </c>
      <c r="BE20">
        <f>(($AP$18-$AQ$18)/($AQ$19-$AQ$18))</f>
        <v>0.875</v>
      </c>
      <c r="BG20">
        <v>4</v>
      </c>
      <c r="BH20">
        <v>125</v>
      </c>
      <c r="BI20">
        <f>($BH$24-$BH$21)/200</f>
        <v>0.09</v>
      </c>
      <c r="BQ20">
        <f>(($AO$17-$AN$18)/($AN$19-$AN$18))</f>
        <v>0.3</v>
      </c>
      <c r="BR20">
        <f>(($AP$18-$AN$18)/($AN$19-$AN$18))</f>
        <v>0.5</v>
      </c>
      <c r="BS20">
        <f>1-(($AQ$18-$AN$17)/($AN$18-$AN$17))</f>
        <v>0.42307692307692313</v>
      </c>
      <c r="BT20">
        <f>1-(($AN$19-$AO$17)/($AO$18-$AO$17))</f>
        <v>0.33333333333333337</v>
      </c>
      <c r="BU20">
        <f>(($AP$18-$AO$17)/($AO$18-$AO$17))</f>
        <v>0.19047619047619047</v>
      </c>
      <c r="BV20">
        <f>(($AQ$19-$AO$17)/($AO$18-$AO$17))</f>
        <v>0.33333333333333331</v>
      </c>
      <c r="BW20">
        <f>(($AN$19-$AP$18)/($AP$19-$AP$18))</f>
        <v>0.45454545454545453</v>
      </c>
      <c r="BX20">
        <f>1-(($AO$18-$AP$18)/($AP$19-$AP$18))</f>
        <v>0.22727272727272729</v>
      </c>
      <c r="BY20">
        <f>(($AQ$19-$AP$18)/($AP$19-$AP$18))</f>
        <v>0.13636363636363635</v>
      </c>
      <c r="BZ20">
        <f>(($AN$18-$AQ$18)/($AQ$19-$AQ$18))</f>
        <v>0.45833333333333331</v>
      </c>
      <c r="CA20">
        <f>1-(($AO$17-$AQ$18)/($AQ$19-$AQ$18))</f>
        <v>0.29166666666666663</v>
      </c>
      <c r="CB20">
        <f>1-(($AP$18-$AQ$18)/($AQ$19-$AQ$18))</f>
        <v>0.125</v>
      </c>
    </row>
    <row r="21" spans="1:80" x14ac:dyDescent="0.25">
      <c r="A21">
        <v>20</v>
      </c>
      <c r="F21">
        <v>245.57423299999999</v>
      </c>
      <c r="G21" s="4">
        <v>3</v>
      </c>
      <c r="H21">
        <v>256.13316199999997</v>
      </c>
      <c r="I21" s="3">
        <v>4</v>
      </c>
      <c r="P21">
        <v>2</v>
      </c>
      <c r="Q21" t="str">
        <f t="shared" si="0"/>
        <v>34</v>
      </c>
      <c r="R21">
        <v>3</v>
      </c>
      <c r="X21" t="s">
        <v>275</v>
      </c>
      <c r="Y21" t="s">
        <v>267</v>
      </c>
      <c r="AF21">
        <v>0</v>
      </c>
      <c r="AG21">
        <v>0</v>
      </c>
      <c r="AN21">
        <v>481</v>
      </c>
      <c r="AO21">
        <v>503</v>
      </c>
      <c r="AP21">
        <v>494</v>
      </c>
      <c r="AQ21">
        <v>476</v>
      </c>
      <c r="AT21">
        <f>(($AO$18-$AN$19)/($AN$20-$AN$19))</f>
        <v>0.36842105263157893</v>
      </c>
      <c r="AU21">
        <f>(($AP$19-$AN$19)/($AN$20-$AN$19))</f>
        <v>0.63157894736842102</v>
      </c>
      <c r="AV21">
        <f>(($AQ$19-$AN$18)/($AN$19-$AN$18))</f>
        <v>0.65</v>
      </c>
      <c r="AW21">
        <f>(($AN$20-$AO$18)/($AO$19-$AO$18))</f>
        <v>0.5714285714285714</v>
      </c>
      <c r="AX21">
        <f>(($AP$19-$AO$18)/($AO$19-$AO$18))</f>
        <v>0.23809523809523808</v>
      </c>
      <c r="AY21">
        <f>(($AQ$20-$AO$18)/($AO$19-$AO$18))</f>
        <v>0.33333333333333331</v>
      </c>
      <c r="AZ21">
        <f>(($AN$20-$AP$19)/($AP$20-$AP$19))</f>
        <v>0.33333333333333331</v>
      </c>
      <c r="BA21">
        <f>(($AO$19-$AP$19)/($AP$20-$AP$19))</f>
        <v>0.76190476190476186</v>
      </c>
      <c r="BB21">
        <f>(($AQ$20-$AP$19)/($AP$20-$AP$19))</f>
        <v>9.5238095238095233E-2</v>
      </c>
      <c r="BC21">
        <f>(($AN$19-$AQ$19)/($AQ$20-$AQ$19))</f>
        <v>0.33333333333333331</v>
      </c>
      <c r="BD21">
        <f>(($AO$18-$AQ$19)/($AQ$20-$AQ$19))</f>
        <v>0.66666666666666663</v>
      </c>
      <c r="BE21">
        <f>(($AP$19-$AQ$19)/($AQ$20-$AQ$19))</f>
        <v>0.90476190476190477</v>
      </c>
      <c r="BG21">
        <v>3</v>
      </c>
      <c r="BH21">
        <v>134</v>
      </c>
      <c r="BI21">
        <f>($BH$25-$BH$22)/200</f>
        <v>0.11</v>
      </c>
      <c r="BQ21">
        <f>(($AO$18-$AN$19)/($AN$20-$AN$19))</f>
        <v>0.36842105263157893</v>
      </c>
      <c r="BR21">
        <f>1-(($AP$19-$AN$19)/($AN$20-$AN$19))</f>
        <v>0.36842105263157898</v>
      </c>
      <c r="BS21">
        <f>1-(($AQ$19-$AN$18)/($AN$19-$AN$18))</f>
        <v>0.35</v>
      </c>
      <c r="BT21">
        <f>1-(($AN$20-$AO$18)/($AO$19-$AO$18))</f>
        <v>0.4285714285714286</v>
      </c>
      <c r="BU21">
        <f>(($AP$19-$AO$18)/($AO$19-$AO$18))</f>
        <v>0.23809523809523808</v>
      </c>
      <c r="BV21">
        <f>(($AQ$20-$AO$18)/($AO$19-$AO$18))</f>
        <v>0.33333333333333331</v>
      </c>
      <c r="BW21">
        <f>(($AN$20-$AP$19)/($AP$20-$AP$19))</f>
        <v>0.33333333333333331</v>
      </c>
      <c r="BX21">
        <f>1-(($AO$19-$AP$19)/($AP$20-$AP$19))</f>
        <v>0.23809523809523814</v>
      </c>
      <c r="BY21">
        <f>(($AQ$20-$AP$19)/($AP$20-$AP$19))</f>
        <v>9.5238095238095233E-2</v>
      </c>
      <c r="BZ21">
        <f>(($AN$19-$AQ$19)/($AQ$20-$AQ$19))</f>
        <v>0.33333333333333331</v>
      </c>
      <c r="CA21">
        <f>1-(($AO$18-$AQ$19)/($AQ$20-$AQ$19))</f>
        <v>0.33333333333333337</v>
      </c>
      <c r="CB21">
        <f>1-(($AP$19-$AQ$19)/($AQ$20-$AQ$19))</f>
        <v>9.5238095238095233E-2</v>
      </c>
    </row>
    <row r="22" spans="1:80" x14ac:dyDescent="0.25">
      <c r="A22">
        <v>21</v>
      </c>
      <c r="D22">
        <v>232.96632600000001</v>
      </c>
      <c r="E22" s="5">
        <v>2</v>
      </c>
      <c r="F22">
        <v>245.595099</v>
      </c>
      <c r="G22" s="4">
        <v>3</v>
      </c>
      <c r="P22">
        <v>2</v>
      </c>
      <c r="Q22" t="str">
        <f t="shared" si="0"/>
        <v>23</v>
      </c>
      <c r="R22">
        <v>2</v>
      </c>
      <c r="X22" t="s">
        <v>275</v>
      </c>
      <c r="Y22" t="s">
        <v>259</v>
      </c>
      <c r="AF22">
        <v>0</v>
      </c>
      <c r="AG22">
        <v>0</v>
      </c>
      <c r="AN22">
        <v>522</v>
      </c>
      <c r="AO22">
        <v>537</v>
      </c>
      <c r="AP22">
        <v>505</v>
      </c>
      <c r="AQ22">
        <v>499</v>
      </c>
      <c r="AT22">
        <f>(($AO$19-$AN$20)/($AN$21-$AN$20))</f>
        <v>0.40909090909090912</v>
      </c>
      <c r="AU22">
        <f>(($AP$20-$AN$20)/($AN$21-$AN$20))</f>
        <v>0.63636363636363635</v>
      </c>
      <c r="AV22">
        <f>(($AQ$20-$AN$19)/($AN$20-$AN$19))</f>
        <v>0.73684210526315785</v>
      </c>
      <c r="AW22">
        <f>(($AN$21-$AO$19)/($AO$20-$AO$19))</f>
        <v>0.59090909090909094</v>
      </c>
      <c r="AX22">
        <f>(($AP$20-$AO$19)/($AO$20-$AO$19))</f>
        <v>0.22727272727272727</v>
      </c>
      <c r="AY22">
        <f>(($AQ$21-$AO$19)/($AO$20-$AO$19))</f>
        <v>0.36363636363636365</v>
      </c>
      <c r="AZ22">
        <f>(($AN$21-$AP$20)/($AP$21-$AP$20))</f>
        <v>0.38095238095238093</v>
      </c>
      <c r="BA22">
        <f>(($AO$20-$AP$20)/($AP$21-$AP$20))</f>
        <v>0.80952380952380953</v>
      </c>
      <c r="BB22">
        <f>(($AQ$21-$AP$20)/($AP$21-$AP$20))</f>
        <v>0.14285714285714285</v>
      </c>
      <c r="BC22">
        <f>(($AN$20-$AQ$20)/($AQ$21-$AQ$20))</f>
        <v>0.22727272727272727</v>
      </c>
      <c r="BD22">
        <f>(($AO$19-$AQ$20)/($AQ$21-$AQ$20))</f>
        <v>0.63636363636363635</v>
      </c>
      <c r="BE22">
        <f>(($AP$20-$AQ$20)/($AQ$21-$AQ$20))</f>
        <v>0.86363636363636365</v>
      </c>
      <c r="BG22">
        <v>2</v>
      </c>
      <c r="BH22">
        <v>136</v>
      </c>
      <c r="BI22">
        <f>($BH$26-$BH$23)/200</f>
        <v>8.5000000000000006E-2</v>
      </c>
      <c r="BQ22">
        <f>(($AO$19-$AN$20)/($AN$21-$AN$20))</f>
        <v>0.40909090909090912</v>
      </c>
      <c r="BR22">
        <f>1-(($AP$20-$AN$20)/($AN$21-$AN$20))</f>
        <v>0.36363636363636365</v>
      </c>
      <c r="BS22">
        <f>1-(($AQ$20-$AN$19)/($AN$20-$AN$19))</f>
        <v>0.26315789473684215</v>
      </c>
      <c r="BT22">
        <f>1-(($AN$21-$AO$19)/($AO$20-$AO$19))</f>
        <v>0.40909090909090906</v>
      </c>
      <c r="BU22">
        <f>(($AP$20-$AO$19)/($AO$20-$AO$19))</f>
        <v>0.22727272727272727</v>
      </c>
      <c r="BV22">
        <f>(($AQ$21-$AO$19)/($AO$20-$AO$19))</f>
        <v>0.36363636363636365</v>
      </c>
      <c r="BW22">
        <f>(($AN$21-$AP$20)/($AP$21-$AP$20))</f>
        <v>0.38095238095238093</v>
      </c>
      <c r="BX22">
        <f>1-(($AO$20-$AP$20)/($AP$21-$AP$20))</f>
        <v>0.19047619047619047</v>
      </c>
      <c r="BY22">
        <f>(($AQ$21-$AP$20)/($AP$21-$AP$20))</f>
        <v>0.14285714285714285</v>
      </c>
      <c r="BZ22">
        <f>(($AN$20-$AQ$20)/($AQ$21-$AQ$20))</f>
        <v>0.22727272727272727</v>
      </c>
      <c r="CA22">
        <f>1-(($AO$19-$AQ$20)/($AQ$21-$AQ$20))</f>
        <v>0.36363636363636365</v>
      </c>
      <c r="CB22">
        <f>1-(($AP$20-$AQ$20)/($AQ$21-$AQ$20))</f>
        <v>0.13636363636363635</v>
      </c>
    </row>
    <row r="23" spans="1:80" x14ac:dyDescent="0.25">
      <c r="A23">
        <v>22</v>
      </c>
      <c r="D23">
        <v>232.901274</v>
      </c>
      <c r="E23" s="5">
        <v>2</v>
      </c>
      <c r="F23">
        <v>245.54862499999999</v>
      </c>
      <c r="G23" s="4">
        <v>3</v>
      </c>
      <c r="P23">
        <v>2</v>
      </c>
      <c r="Q23" t="str">
        <f t="shared" si="0"/>
        <v>23</v>
      </c>
      <c r="R23">
        <v>1</v>
      </c>
      <c r="X23" t="s">
        <v>275</v>
      </c>
      <c r="Y23" t="s">
        <v>260</v>
      </c>
      <c r="AB23" t="s">
        <v>275</v>
      </c>
      <c r="AC23" t="str">
        <f>CONCATENATE($R23,$R24,$R25,$R26)</f>
        <v>1432</v>
      </c>
      <c r="AF23">
        <v>0</v>
      </c>
      <c r="AG23">
        <v>0</v>
      </c>
      <c r="AN23">
        <v>551</v>
      </c>
      <c r="AO23">
        <v>566</v>
      </c>
      <c r="AP23">
        <v>539</v>
      </c>
      <c r="AQ23">
        <v>523</v>
      </c>
      <c r="AV23">
        <f>(($AQ$21-$AN$20)/($AN$21-$AN$20))</f>
        <v>0.77272727272727271</v>
      </c>
      <c r="BC23">
        <f>(($AN$21-$AQ$21)/($AQ$22-$AQ$21))</f>
        <v>0.21739130434782608</v>
      </c>
      <c r="BD23">
        <f>(($AO$20-$AQ$21)/($AQ$22-$AQ$21))</f>
        <v>0.60869565217391308</v>
      </c>
      <c r="BE23">
        <f>(($AP$21-$AQ$21)/($AQ$22-$AQ$21))</f>
        <v>0.78260869565217395</v>
      </c>
      <c r="BG23">
        <v>1</v>
      </c>
      <c r="BH23">
        <v>146</v>
      </c>
      <c r="BI23">
        <f>($BH$27-$BH$24)/200</f>
        <v>0.105</v>
      </c>
      <c r="BS23">
        <f>1-(($AQ$21-$AN$20)/($AN$21-$AN$20))</f>
        <v>0.22727272727272729</v>
      </c>
      <c r="BZ23">
        <f>(($AN$21-$AQ$21)/($AQ$22-$AQ$21))</f>
        <v>0.21739130434782608</v>
      </c>
      <c r="CA23">
        <f>1-(($AO$20-$AQ$21)/($AQ$22-$AQ$21))</f>
        <v>0.39130434782608692</v>
      </c>
      <c r="CB23">
        <f>1-(($AP$21-$AQ$21)/($AQ$22-$AQ$21))</f>
        <v>0.21739130434782605</v>
      </c>
    </row>
    <row r="24" spans="1:80" x14ac:dyDescent="0.25">
      <c r="A24">
        <v>23</v>
      </c>
      <c r="D24">
        <v>232.89499899999998</v>
      </c>
      <c r="E24" s="5">
        <v>2</v>
      </c>
      <c r="F24">
        <v>245.554236</v>
      </c>
      <c r="G24" s="4">
        <v>3</v>
      </c>
      <c r="P24">
        <v>2</v>
      </c>
      <c r="Q24" t="str">
        <f t="shared" si="0"/>
        <v>23</v>
      </c>
      <c r="R24">
        <v>4</v>
      </c>
      <c r="X24" t="s">
        <v>275</v>
      </c>
      <c r="Y24" t="s">
        <v>261</v>
      </c>
      <c r="AF24">
        <v>0</v>
      </c>
      <c r="AG24">
        <v>0</v>
      </c>
      <c r="AN24">
        <v>579</v>
      </c>
      <c r="AO24">
        <v>592</v>
      </c>
      <c r="AP24">
        <v>566</v>
      </c>
      <c r="AQ24">
        <v>552</v>
      </c>
      <c r="BG24">
        <v>4</v>
      </c>
      <c r="BH24">
        <v>152</v>
      </c>
      <c r="BI24">
        <f>($BH$28-$BH$25)/200</f>
        <v>9.5000000000000001E-2</v>
      </c>
    </row>
    <row r="25" spans="1:80" x14ac:dyDescent="0.25">
      <c r="A25">
        <v>24</v>
      </c>
      <c r="D25">
        <v>232.93953999999999</v>
      </c>
      <c r="E25" s="5">
        <v>2</v>
      </c>
      <c r="F25">
        <v>245.55413300000001</v>
      </c>
      <c r="G25" s="4">
        <v>3</v>
      </c>
      <c r="P25">
        <v>2</v>
      </c>
      <c r="Q25" t="str">
        <f t="shared" si="0"/>
        <v>23</v>
      </c>
      <c r="R25">
        <v>3</v>
      </c>
      <c r="X25" t="s">
        <v>275</v>
      </c>
      <c r="Y25" t="s">
        <v>267</v>
      </c>
      <c r="AF25">
        <v>0</v>
      </c>
      <c r="AG25">
        <v>0</v>
      </c>
      <c r="AN25">
        <v>604</v>
      </c>
      <c r="AO25">
        <v>618</v>
      </c>
      <c r="AP25">
        <v>594</v>
      </c>
      <c r="AQ25">
        <v>580</v>
      </c>
      <c r="BG25">
        <v>3</v>
      </c>
      <c r="BH25">
        <v>158</v>
      </c>
      <c r="BI25">
        <f>($BH$29-$BH$26)/200</f>
        <v>9.5000000000000001E-2</v>
      </c>
    </row>
    <row r="26" spans="1:80" x14ac:dyDescent="0.25">
      <c r="A26">
        <v>25</v>
      </c>
      <c r="D26">
        <v>232.92423500000001</v>
      </c>
      <c r="E26" s="5">
        <v>2</v>
      </c>
      <c r="F26">
        <v>245.52826200000001</v>
      </c>
      <c r="G26" s="4">
        <v>3</v>
      </c>
      <c r="P26">
        <v>2</v>
      </c>
      <c r="Q26" t="str">
        <f t="shared" si="0"/>
        <v>23</v>
      </c>
      <c r="R26">
        <v>2</v>
      </c>
      <c r="X26" t="s">
        <v>275</v>
      </c>
      <c r="Y26" t="s">
        <v>259</v>
      </c>
      <c r="AF26">
        <v>0</v>
      </c>
      <c r="AG26">
        <v>0</v>
      </c>
      <c r="AN26">
        <v>626</v>
      </c>
      <c r="AO26">
        <v>641</v>
      </c>
      <c r="AP26">
        <v>615</v>
      </c>
      <c r="AQ26">
        <v>607</v>
      </c>
      <c r="AT26">
        <f>(($AO$22-$AN$22)/($AN$23-$AN$22))</f>
        <v>0.51724137931034486</v>
      </c>
      <c r="AU26">
        <f>(($AP$23-$AN$22)/($AN$23-$AN$22))</f>
        <v>0.58620689655172409</v>
      </c>
      <c r="AV26">
        <f>(($AQ$23-$AN$22)/($AN$23-$AN$22))</f>
        <v>3.4482758620689655E-2</v>
      </c>
      <c r="AW26">
        <f>(($AN$22-$AO$21)/($AO$22-$AO$21))</f>
        <v>0.55882352941176472</v>
      </c>
      <c r="AX26">
        <f>(($AP$22-$AO$21)/($AO$22-$AO$21))</f>
        <v>5.8823529411764705E-2</v>
      </c>
      <c r="AY26">
        <f>(($AQ$23-$AO$21)/($AO$22-$AO$21))</f>
        <v>0.58823529411764708</v>
      </c>
      <c r="AZ26">
        <f>(($AN$22-$AP$22)/($AP$23-$AP$22))</f>
        <v>0.5</v>
      </c>
      <c r="BA26">
        <f>(($AO$22-$AP$22)/($AP$23-$AP$22))</f>
        <v>0.94117647058823528</v>
      </c>
      <c r="BB26">
        <f>(($AQ$23-$AP$22)/($AP$23-$AP$22))</f>
        <v>0.52941176470588236</v>
      </c>
      <c r="BC26">
        <f>(($AN$23-$AQ$23)/($AQ$24-$AQ$23))</f>
        <v>0.96551724137931039</v>
      </c>
      <c r="BD26">
        <f>(($AO$22-$AQ$23)/($AQ$24-$AQ$23))</f>
        <v>0.48275862068965519</v>
      </c>
      <c r="BE26">
        <f>(($AP$23-$AQ$23)/($AQ$24-$AQ$23))</f>
        <v>0.55172413793103448</v>
      </c>
      <c r="BG26">
        <v>2</v>
      </c>
      <c r="BH26">
        <v>163</v>
      </c>
      <c r="BI26">
        <f>($BH$30-$BH$27)/200</f>
        <v>8.5000000000000006E-2</v>
      </c>
      <c r="BQ26">
        <f>1-(($AO$22-$AN$22)/($AN$23-$AN$22))</f>
        <v>0.48275862068965514</v>
      </c>
      <c r="BR26">
        <f>1-(($AP$23-$AN$22)/($AN$23-$AN$22))</f>
        <v>0.41379310344827591</v>
      </c>
      <c r="BS26">
        <f>(($AQ$23-$AN$22)/($AN$23-$AN$22))</f>
        <v>3.4482758620689655E-2</v>
      </c>
      <c r="BT26">
        <f>1-(($AN$22-$AO$21)/($AO$22-$AO$21))</f>
        <v>0.44117647058823528</v>
      </c>
      <c r="BU26">
        <f>(($AP$22-$AO$21)/($AO$22-$AO$21))</f>
        <v>5.8823529411764705E-2</v>
      </c>
      <c r="BV26">
        <f>1-(($AQ$23-$AO$21)/($AO$22-$AO$21))</f>
        <v>0.41176470588235292</v>
      </c>
      <c r="BW26">
        <f>(($AN$22-$AP$22)/($AP$23-$AP$22))</f>
        <v>0.5</v>
      </c>
      <c r="BX26">
        <f>1-(($AO$22-$AP$22)/($AP$23-$AP$22))</f>
        <v>5.8823529411764719E-2</v>
      </c>
      <c r="BY26">
        <f>1-(($AQ$23-$AP$22)/($AP$23-$AP$22))</f>
        <v>0.47058823529411764</v>
      </c>
      <c r="BZ26">
        <f>1-(($AN$23-$AQ$23)/($AQ$24-$AQ$23))</f>
        <v>3.4482758620689613E-2</v>
      </c>
      <c r="CA26">
        <f>(($AO$22-$AQ$23)/($AQ$24-$AQ$23))</f>
        <v>0.48275862068965519</v>
      </c>
      <c r="CB26">
        <f>1-(($AP$23-$AQ$23)/($AQ$24-$AQ$23))</f>
        <v>0.44827586206896552</v>
      </c>
    </row>
    <row r="27" spans="1:80" x14ac:dyDescent="0.25">
      <c r="A27">
        <v>26</v>
      </c>
      <c r="D27">
        <v>232.924948</v>
      </c>
      <c r="E27" s="5">
        <v>2</v>
      </c>
      <c r="F27">
        <v>245.57336699999999</v>
      </c>
      <c r="G27" s="4">
        <v>3</v>
      </c>
      <c r="P27">
        <v>2</v>
      </c>
      <c r="Q27" t="str">
        <f t="shared" si="0"/>
        <v>23</v>
      </c>
      <c r="R27">
        <v>1</v>
      </c>
      <c r="X27" t="s">
        <v>275</v>
      </c>
      <c r="Y27" t="s">
        <v>260</v>
      </c>
      <c r="AB27" t="s">
        <v>275</v>
      </c>
      <c r="AC27" t="str">
        <f>CONCATENATE($R27,$R28,$R29,$R30)</f>
        <v>1432</v>
      </c>
      <c r="AF27">
        <v>0</v>
      </c>
      <c r="AG27">
        <v>0</v>
      </c>
      <c r="AN27">
        <v>648</v>
      </c>
      <c r="AO27">
        <v>665</v>
      </c>
      <c r="AP27">
        <v>635</v>
      </c>
      <c r="AQ27">
        <v>633</v>
      </c>
      <c r="AT27">
        <f>(($AO$23-$AN$23)/($AN$24-$AN$23))</f>
        <v>0.5357142857142857</v>
      </c>
      <c r="AU27">
        <f>(($AP$24-$AN$23)/($AN$24-$AN$23))</f>
        <v>0.5357142857142857</v>
      </c>
      <c r="AV27">
        <f>(($AQ$24-$AN$23)/($AN$24-$AN$23))</f>
        <v>3.5714285714285712E-2</v>
      </c>
      <c r="AW27">
        <f>(($AN$23-$AO$22)/($AO$23-$AO$22))</f>
        <v>0.48275862068965519</v>
      </c>
      <c r="AX27">
        <f>(($AP$23-$AO$22)/($AO$23-$AO$22))</f>
        <v>6.8965517241379309E-2</v>
      </c>
      <c r="AY27">
        <f>(($AQ$24-$AO$22)/($AO$23-$AO$22))</f>
        <v>0.51724137931034486</v>
      </c>
      <c r="AZ27">
        <f>(($AN$23-$AP$23)/($AP$24-$AP$23))</f>
        <v>0.44444444444444442</v>
      </c>
      <c r="BA27">
        <f>(($AO$23-$AP$24)/($AP$25-$AP$24))</f>
        <v>0</v>
      </c>
      <c r="BB27">
        <f>(($AQ$24-$AP$23)/($AP$24-$AP$23))</f>
        <v>0.48148148148148145</v>
      </c>
      <c r="BC27">
        <f>(($AN$24-$AQ$24)/($AQ$25-$AQ$24))</f>
        <v>0.9642857142857143</v>
      </c>
      <c r="BD27">
        <f>(($AO$23-$AQ$24)/($AQ$25-$AQ$24))</f>
        <v>0.5</v>
      </c>
      <c r="BE27">
        <f>(($AP$24-$AQ$24)/($AQ$25-$AQ$24))</f>
        <v>0.5</v>
      </c>
      <c r="BG27">
        <v>1</v>
      </c>
      <c r="BH27">
        <v>173</v>
      </c>
      <c r="BI27">
        <f>($BH$31-$BH$28)/200</f>
        <v>0.105</v>
      </c>
      <c r="BQ27">
        <f>1-(($AO$23-$AN$23)/($AN$24-$AN$23))</f>
        <v>0.4642857142857143</v>
      </c>
      <c r="BR27">
        <f>1-(($AP$24-$AN$23)/($AN$24-$AN$23))</f>
        <v>0.4642857142857143</v>
      </c>
      <c r="BS27">
        <f>(($AQ$24-$AN$23)/($AN$24-$AN$23))</f>
        <v>3.5714285714285712E-2</v>
      </c>
      <c r="BT27">
        <f>(($AN$23-$AO$22)/($AO$23-$AO$22))</f>
        <v>0.48275862068965519</v>
      </c>
      <c r="BU27">
        <f>(($AP$23-$AO$22)/($AO$23-$AO$22))</f>
        <v>6.8965517241379309E-2</v>
      </c>
      <c r="BV27">
        <f>1-(($AQ$24-$AO$22)/($AO$23-$AO$22))</f>
        <v>0.48275862068965514</v>
      </c>
      <c r="BW27">
        <f>(($AN$23-$AP$23)/($AP$24-$AP$23))</f>
        <v>0.44444444444444442</v>
      </c>
      <c r="BX27">
        <f>(($AO$23-$AP$24)/($AP$25-$AP$24))</f>
        <v>0</v>
      </c>
      <c r="BY27">
        <f>(($AQ$24-$AP$23)/($AP$24-$AP$23))</f>
        <v>0.48148148148148145</v>
      </c>
      <c r="BZ27">
        <f>1-(($AN$24-$AQ$24)/($AQ$25-$AQ$24))</f>
        <v>3.5714285714285698E-2</v>
      </c>
      <c r="CA27">
        <f>(($AO$23-$AQ$24)/($AQ$25-$AQ$24))</f>
        <v>0.5</v>
      </c>
      <c r="CB27">
        <f>(($AP$24-$AQ$24)/($AQ$25-$AQ$24))</f>
        <v>0.5</v>
      </c>
    </row>
    <row r="28" spans="1:80" x14ac:dyDescent="0.25">
      <c r="A28">
        <v>27</v>
      </c>
      <c r="D28">
        <v>232.90652900000001</v>
      </c>
      <c r="E28" s="5">
        <v>2</v>
      </c>
      <c r="F28">
        <v>245.59311199999999</v>
      </c>
      <c r="G28" s="4">
        <v>3</v>
      </c>
      <c r="P28">
        <v>2</v>
      </c>
      <c r="Q28" t="str">
        <f t="shared" si="0"/>
        <v>23</v>
      </c>
      <c r="R28">
        <v>4</v>
      </c>
      <c r="X28" t="s">
        <v>275</v>
      </c>
      <c r="Y28" t="s">
        <v>261</v>
      </c>
      <c r="AN28">
        <v>672</v>
      </c>
      <c r="AO28">
        <v>687</v>
      </c>
      <c r="AP28">
        <v>657</v>
      </c>
      <c r="AQ28">
        <v>655</v>
      </c>
      <c r="AT28">
        <f>(($AO$24-$AN$24)/($AN$25-$AN$24))</f>
        <v>0.52</v>
      </c>
      <c r="AU28">
        <f>(($AP$25-$AN$24)/($AN$25-$AN$24))</f>
        <v>0.6</v>
      </c>
      <c r="AV28">
        <f>(($AQ$25-$AN$24)/($AN$25-$AN$24))</f>
        <v>0.04</v>
      </c>
      <c r="AW28">
        <f>(($AN$24-$AO$23)/($AO$24-$AO$23))</f>
        <v>0.5</v>
      </c>
      <c r="AX28">
        <f>(($AP$24-$AO$23)/($AO$24-$AO$23))</f>
        <v>0</v>
      </c>
      <c r="AY28">
        <f>(($AQ$25-$AO$23)/($AO$24-$AO$23))</f>
        <v>0.53846153846153844</v>
      </c>
      <c r="AZ28">
        <f>(($AN$24-$AP$24)/($AP$25-$AP$24))</f>
        <v>0.4642857142857143</v>
      </c>
      <c r="BA28">
        <f>(($AO$24-$AP$24)/($AP$25-$AP$24))</f>
        <v>0.9285714285714286</v>
      </c>
      <c r="BB28">
        <f>(($AQ$25-$AP$24)/($AP$25-$AP$24))</f>
        <v>0.5</v>
      </c>
      <c r="BC28">
        <f>(($AN$25-$AQ$25)/($AQ$26-$AQ$25))</f>
        <v>0.88888888888888884</v>
      </c>
      <c r="BD28">
        <f>(($AO$24-$AQ$25)/($AQ$26-$AQ$25))</f>
        <v>0.44444444444444442</v>
      </c>
      <c r="BE28">
        <f>(($AP$25-$AQ$25)/($AQ$26-$AQ$25))</f>
        <v>0.51851851851851849</v>
      </c>
      <c r="BG28">
        <v>4</v>
      </c>
      <c r="BH28">
        <v>177</v>
      </c>
      <c r="BI28">
        <f>($BH$32-$BH$29)/200</f>
        <v>0.105</v>
      </c>
      <c r="BQ28">
        <f>1-(($AO$24-$AN$24)/($AN$25-$AN$24))</f>
        <v>0.48</v>
      </c>
      <c r="BR28">
        <f>1-(($AP$25-$AN$24)/($AN$25-$AN$24))</f>
        <v>0.4</v>
      </c>
      <c r="BS28">
        <f>(($AQ$25-$AN$24)/($AN$25-$AN$24))</f>
        <v>0.04</v>
      </c>
      <c r="BT28">
        <f>(($AN$24-$AO$23)/($AO$24-$AO$23))</f>
        <v>0.5</v>
      </c>
      <c r="BU28">
        <f>(($AP$24-$AO$23)/($AO$24-$AO$23))</f>
        <v>0</v>
      </c>
      <c r="BV28">
        <f>1-(($AQ$25-$AO$23)/($AO$24-$AO$23))</f>
        <v>0.46153846153846156</v>
      </c>
      <c r="BW28">
        <f>(($AN$24-$AP$24)/($AP$25-$AP$24))</f>
        <v>0.4642857142857143</v>
      </c>
      <c r="BX28">
        <f>1-(($AO$24-$AP$24)/($AP$25-$AP$24))</f>
        <v>7.1428571428571397E-2</v>
      </c>
      <c r="BY28">
        <f>(($AQ$25-$AP$24)/($AP$25-$AP$24))</f>
        <v>0.5</v>
      </c>
      <c r="BZ28">
        <f>1-(($AN$25-$AQ$25)/($AQ$26-$AQ$25))</f>
        <v>0.11111111111111116</v>
      </c>
      <c r="CA28">
        <f>(($AO$24-$AQ$25)/($AQ$26-$AQ$25))</f>
        <v>0.44444444444444442</v>
      </c>
      <c r="CB28">
        <f>1-(($AP$25-$AQ$25)/($AQ$26-$AQ$25))</f>
        <v>0.48148148148148151</v>
      </c>
    </row>
    <row r="29" spans="1:80" x14ac:dyDescent="0.25">
      <c r="A29">
        <v>28</v>
      </c>
      <c r="D29">
        <v>232.93306200000001</v>
      </c>
      <c r="E29" s="5">
        <v>2</v>
      </c>
      <c r="F29">
        <v>245.60755</v>
      </c>
      <c r="G29" s="4">
        <v>3</v>
      </c>
      <c r="P29">
        <v>2</v>
      </c>
      <c r="Q29" t="str">
        <f t="shared" si="0"/>
        <v>23</v>
      </c>
      <c r="R29">
        <v>3</v>
      </c>
      <c r="X29" t="s">
        <v>275</v>
      </c>
      <c r="Y29" t="s">
        <v>267</v>
      </c>
      <c r="AN29">
        <v>693</v>
      </c>
      <c r="AO29">
        <v>709</v>
      </c>
      <c r="AP29">
        <v>681</v>
      </c>
      <c r="AQ29">
        <v>678</v>
      </c>
      <c r="AT29">
        <f>(($AO$25-$AN$25)/($AN$26-$AN$25))</f>
        <v>0.63636363636363635</v>
      </c>
      <c r="AU29">
        <f>(($AP$26-$AN$25)/($AN$26-$AN$25))</f>
        <v>0.5</v>
      </c>
      <c r="AV29">
        <f>(($AQ$26-$AN$25)/($AN$26-$AN$25))</f>
        <v>0.13636363636363635</v>
      </c>
      <c r="AW29">
        <f>(($AN$25-$AO$24)/($AO$25-$AO$24))</f>
        <v>0.46153846153846156</v>
      </c>
      <c r="AX29">
        <f>(($AP$25-$AO$24)/($AO$25-$AO$24))</f>
        <v>7.6923076923076927E-2</v>
      </c>
      <c r="AY29">
        <f>(($AQ$26-$AO$24)/($AO$25-$AO$24))</f>
        <v>0.57692307692307687</v>
      </c>
      <c r="AZ29">
        <f>(($AN$25-$AP$25)/($AP$26-$AP$25))</f>
        <v>0.47619047619047616</v>
      </c>
      <c r="BA29">
        <f>(($AO$25-$AP$26)/($AP$27-$AP$26))</f>
        <v>0.15</v>
      </c>
      <c r="BB29">
        <f>(($AQ$26-$AP$25)/($AP$26-$AP$25))</f>
        <v>0.61904761904761907</v>
      </c>
      <c r="BC29">
        <f>(($AN$26-$AQ$26)/($AQ$27-$AQ$26))</f>
        <v>0.73076923076923073</v>
      </c>
      <c r="BD29">
        <f>(($AO$25-$AQ$26)/($AQ$27-$AQ$26))</f>
        <v>0.42307692307692307</v>
      </c>
      <c r="BE29">
        <f>(($AP$26-$AQ$26)/($AQ$27-$AQ$26))</f>
        <v>0.30769230769230771</v>
      </c>
      <c r="BG29">
        <v>3</v>
      </c>
      <c r="BH29">
        <v>182</v>
      </c>
      <c r="BI29">
        <f>($BH$33-$BH$30)/200</f>
        <v>0.09</v>
      </c>
      <c r="BQ29">
        <f>1-(($AO$25-$AN$25)/($AN$26-$AN$25))</f>
        <v>0.36363636363636365</v>
      </c>
      <c r="BR29">
        <f>(($AP$26-$AN$25)/($AN$26-$AN$25))</f>
        <v>0.5</v>
      </c>
      <c r="BS29">
        <f>(($AQ$26-$AN$25)/($AN$26-$AN$25))</f>
        <v>0.13636363636363635</v>
      </c>
      <c r="BT29">
        <f>(($AN$25-$AO$24)/($AO$25-$AO$24))</f>
        <v>0.46153846153846156</v>
      </c>
      <c r="BU29">
        <f>(($AP$25-$AO$24)/($AO$25-$AO$24))</f>
        <v>7.6923076923076927E-2</v>
      </c>
      <c r="BV29">
        <f>1-(($AQ$26-$AO$24)/($AO$25-$AO$24))</f>
        <v>0.42307692307692313</v>
      </c>
      <c r="BW29">
        <f>(($AN$25-$AP$25)/($AP$26-$AP$25))</f>
        <v>0.47619047619047616</v>
      </c>
      <c r="BX29">
        <f>(($AO$25-$AP$26)/($AP$27-$AP$26))</f>
        <v>0.15</v>
      </c>
      <c r="BY29">
        <f>1-(($AQ$26-$AP$25)/($AP$26-$AP$25))</f>
        <v>0.38095238095238093</v>
      </c>
      <c r="BZ29">
        <f>1-(($AN$26-$AQ$26)/($AQ$27-$AQ$26))</f>
        <v>0.26923076923076927</v>
      </c>
      <c r="CA29">
        <f>(($AO$25-$AQ$26)/($AQ$27-$AQ$26))</f>
        <v>0.42307692307692307</v>
      </c>
      <c r="CB29">
        <f>(($AP$26-$AQ$26)/($AQ$27-$AQ$26))</f>
        <v>0.30769230769230771</v>
      </c>
    </row>
    <row r="30" spans="1:80" x14ac:dyDescent="0.25">
      <c r="A30">
        <v>29</v>
      </c>
      <c r="D30">
        <v>232.910357</v>
      </c>
      <c r="E30" s="5">
        <v>2</v>
      </c>
      <c r="F30">
        <v>245.57423299999999</v>
      </c>
      <c r="G30" s="4">
        <v>3</v>
      </c>
      <c r="P30">
        <v>2</v>
      </c>
      <c r="Q30" t="str">
        <f t="shared" si="0"/>
        <v>23</v>
      </c>
      <c r="R30">
        <v>2</v>
      </c>
      <c r="X30" t="s">
        <v>275</v>
      </c>
      <c r="Y30" t="s">
        <v>259</v>
      </c>
      <c r="AN30">
        <v>716</v>
      </c>
      <c r="AO30">
        <v>732</v>
      </c>
      <c r="AP30">
        <v>705</v>
      </c>
      <c r="AQ30">
        <v>701</v>
      </c>
      <c r="AT30">
        <f>(($AO$26-$AN$26)/($AN$27-$AN$26))</f>
        <v>0.68181818181818177</v>
      </c>
      <c r="AU30">
        <f>(($AP$27-$AN$26)/($AN$27-$AN$26))</f>
        <v>0.40909090909090912</v>
      </c>
      <c r="AV30">
        <f>(($AQ$27-$AN$26)/($AN$27-$AN$26))</f>
        <v>0.31818181818181818</v>
      </c>
      <c r="AW30">
        <f>(($AN$26-$AO$25)/($AO$26-$AO$25))</f>
        <v>0.34782608695652173</v>
      </c>
      <c r="AX30">
        <f>(($AP$26-$AO$24)/($AO$25-$AO$24))</f>
        <v>0.88461538461538458</v>
      </c>
      <c r="AY30">
        <f>(($AQ$27-$AO$25)/($AO$26-$AO$25))</f>
        <v>0.65217391304347827</v>
      </c>
      <c r="AZ30">
        <f>(($AN$26-$AP$26)/($AP$27-$AP$26))</f>
        <v>0.55000000000000004</v>
      </c>
      <c r="BA30">
        <f>(($AO$26-$AP$27)/($AP$28-$AP$27))</f>
        <v>0.27272727272727271</v>
      </c>
      <c r="BB30">
        <f>(($AQ$27-$AP$26)/($AP$27-$AP$26))</f>
        <v>0.9</v>
      </c>
      <c r="BC30">
        <f>(($AN$27-$AQ$27)/($AQ$28-$AQ$27))</f>
        <v>0.68181818181818177</v>
      </c>
      <c r="BD30">
        <f>(($AO$26-$AQ$27)/($AQ$28-$AQ$27))</f>
        <v>0.36363636363636365</v>
      </c>
      <c r="BE30">
        <f>(($AP$27-$AQ$27)/($AQ$28-$AQ$27))</f>
        <v>9.0909090909090912E-2</v>
      </c>
      <c r="BG30">
        <v>2</v>
      </c>
      <c r="BH30">
        <v>190</v>
      </c>
      <c r="BI30">
        <f>($BH$34-$BH$31)/200</f>
        <v>7.4999999999999997E-2</v>
      </c>
      <c r="BQ30">
        <f>1-(($AO$26-$AN$26)/($AN$27-$AN$26))</f>
        <v>0.31818181818181823</v>
      </c>
      <c r="BR30">
        <f>(($AP$27-$AN$26)/($AN$27-$AN$26))</f>
        <v>0.40909090909090912</v>
      </c>
      <c r="BS30">
        <f>(($AQ$27-$AN$26)/($AN$27-$AN$26))</f>
        <v>0.31818181818181818</v>
      </c>
      <c r="BT30">
        <f>(($AN$26-$AO$25)/($AO$26-$AO$25))</f>
        <v>0.34782608695652173</v>
      </c>
      <c r="BU30">
        <f>1-(($AP$26-$AO$24)/($AO$25-$AO$24))</f>
        <v>0.11538461538461542</v>
      </c>
      <c r="BV30">
        <f>1-(($AQ$27-$AO$25)/($AO$26-$AO$25))</f>
        <v>0.34782608695652173</v>
      </c>
      <c r="BW30">
        <f>1-(($AN$26-$AP$26)/($AP$27-$AP$26))</f>
        <v>0.44999999999999996</v>
      </c>
      <c r="BX30">
        <f>(($AO$26-$AP$27)/($AP$28-$AP$27))</f>
        <v>0.27272727272727271</v>
      </c>
      <c r="BY30">
        <f>1-(($AQ$27-$AP$26)/($AP$27-$AP$26))</f>
        <v>9.9999999999999978E-2</v>
      </c>
      <c r="BZ30">
        <f>1-(($AN$27-$AQ$27)/($AQ$28-$AQ$27))</f>
        <v>0.31818181818181823</v>
      </c>
      <c r="CA30">
        <f>(($AO$26-$AQ$27)/($AQ$28-$AQ$27))</f>
        <v>0.36363636363636365</v>
      </c>
      <c r="CB30">
        <f>(($AP$27-$AQ$27)/($AQ$28-$AQ$27))</f>
        <v>9.0909090909090912E-2</v>
      </c>
    </row>
    <row r="31" spans="1:80" x14ac:dyDescent="0.25">
      <c r="A31">
        <v>30</v>
      </c>
      <c r="D31">
        <v>232.927144</v>
      </c>
      <c r="E31" s="5">
        <v>2</v>
      </c>
      <c r="F31">
        <v>245.57423299999999</v>
      </c>
      <c r="G31" s="4">
        <v>3</v>
      </c>
      <c r="P31">
        <v>2</v>
      </c>
      <c r="Q31" t="str">
        <f t="shared" si="0"/>
        <v>23</v>
      </c>
      <c r="R31">
        <v>1</v>
      </c>
      <c r="X31" t="s">
        <v>275</v>
      </c>
      <c r="Y31" t="s">
        <v>260</v>
      </c>
      <c r="AB31" t="s">
        <v>275</v>
      </c>
      <c r="AC31" t="str">
        <f>CONCATENATE($R31,$R32,$R33,$R34)</f>
        <v>1432</v>
      </c>
      <c r="AN31">
        <v>741</v>
      </c>
      <c r="AO31">
        <v>764</v>
      </c>
      <c r="AP31">
        <v>726</v>
      </c>
      <c r="AQ31">
        <v>723</v>
      </c>
      <c r="AT31">
        <f>(($AO$27-$AN$27)/($AN$28-$AN$27))</f>
        <v>0.70833333333333337</v>
      </c>
      <c r="AU31">
        <f>(($AP$28-$AN$27)/($AN$28-$AN$27))</f>
        <v>0.375</v>
      </c>
      <c r="AV31">
        <f>(($AQ$28-$AN$27)/($AN$28-$AN$27))</f>
        <v>0.29166666666666669</v>
      </c>
      <c r="AW31">
        <f>(($AN$27-$AO$26)/($AO$27-$AO$26))</f>
        <v>0.29166666666666669</v>
      </c>
      <c r="AX31">
        <f>(($AP$27-$AO$25)/($AO$26-$AO$25))</f>
        <v>0.73913043478260865</v>
      </c>
      <c r="AY31">
        <f>(($AQ$28-$AO$26)/($AO$27-$AO$26))</f>
        <v>0.58333333333333337</v>
      </c>
      <c r="AZ31">
        <f>(($AN$27-$AP$27)/($AP$28-$AP$27))</f>
        <v>0.59090909090909094</v>
      </c>
      <c r="BA31">
        <f>(($AO$27-$AP$28)/($AP$29-$AP$28))</f>
        <v>0.33333333333333331</v>
      </c>
      <c r="BB31">
        <f>(($AQ$28-$AP$27)/($AP$28-$AP$27))</f>
        <v>0.90909090909090906</v>
      </c>
      <c r="BC31">
        <f>(($AN$28-$AQ$28)/($AQ$29-$AQ$28))</f>
        <v>0.73913043478260865</v>
      </c>
      <c r="BD31">
        <f>(($AO$27-$AQ$28)/($AQ$29-$AQ$28))</f>
        <v>0.43478260869565216</v>
      </c>
      <c r="BE31">
        <f>(($AP$28-$AQ$28)/($AQ$29-$AQ$28))</f>
        <v>8.6956521739130432E-2</v>
      </c>
      <c r="BG31">
        <v>1</v>
      </c>
      <c r="BH31">
        <v>198</v>
      </c>
      <c r="BI31">
        <f>($BH$35-$BH$32)/200</f>
        <v>9.5000000000000001E-2</v>
      </c>
      <c r="BQ31">
        <f>1-(($AO$27-$AN$27)/($AN$28-$AN$27))</f>
        <v>0.29166666666666663</v>
      </c>
      <c r="BR31">
        <f>(($AP$28-$AN$27)/($AN$28-$AN$27))</f>
        <v>0.375</v>
      </c>
      <c r="BS31">
        <f>(($AQ$28-$AN$27)/($AN$28-$AN$27))</f>
        <v>0.29166666666666669</v>
      </c>
      <c r="BT31">
        <f>(($AN$27-$AO$26)/($AO$27-$AO$26))</f>
        <v>0.29166666666666669</v>
      </c>
      <c r="BU31">
        <f>1-(($AP$27-$AO$25)/($AO$26-$AO$25))</f>
        <v>0.26086956521739135</v>
      </c>
      <c r="BV31">
        <f>1-(($AQ$28-$AO$26)/($AO$27-$AO$26))</f>
        <v>0.41666666666666663</v>
      </c>
      <c r="BW31">
        <f>1-(($AN$27-$AP$27)/($AP$28-$AP$27))</f>
        <v>0.40909090909090906</v>
      </c>
      <c r="BX31">
        <f>(($AO$27-$AP$28)/($AP$29-$AP$28))</f>
        <v>0.33333333333333331</v>
      </c>
      <c r="BY31">
        <f>1-(($AQ$28-$AP$27)/($AP$28-$AP$27))</f>
        <v>9.0909090909090939E-2</v>
      </c>
      <c r="BZ31">
        <f>1-(($AN$28-$AQ$28)/($AQ$29-$AQ$28))</f>
        <v>0.26086956521739135</v>
      </c>
      <c r="CA31">
        <f>(($AO$27-$AQ$28)/($AQ$29-$AQ$28))</f>
        <v>0.43478260869565216</v>
      </c>
      <c r="CB31">
        <f>(($AP$28-$AQ$28)/($AQ$29-$AQ$28))</f>
        <v>8.6956521739130432E-2</v>
      </c>
    </row>
    <row r="32" spans="1:80" x14ac:dyDescent="0.25">
      <c r="A32">
        <v>31</v>
      </c>
      <c r="D32">
        <v>232.92051000000001</v>
      </c>
      <c r="E32" s="5">
        <v>2</v>
      </c>
      <c r="F32">
        <v>245.57423299999999</v>
      </c>
      <c r="G32" s="4">
        <v>3</v>
      </c>
      <c r="P32">
        <v>2</v>
      </c>
      <c r="Q32" t="str">
        <f t="shared" si="0"/>
        <v>23</v>
      </c>
      <c r="R32">
        <v>4</v>
      </c>
      <c r="X32" t="s">
        <v>275</v>
      </c>
      <c r="Y32" t="s">
        <v>261</v>
      </c>
      <c r="AN32">
        <v>747</v>
      </c>
      <c r="AO32">
        <v>793</v>
      </c>
      <c r="AP32">
        <v>765</v>
      </c>
      <c r="AQ32">
        <v>750</v>
      </c>
      <c r="AT32">
        <f>(($AO$28-$AN$28)/($AN$29-$AN$28))</f>
        <v>0.7142857142857143</v>
      </c>
      <c r="AU32">
        <f>(($AP$29-$AN$28)/($AN$29-$AN$28))</f>
        <v>0.42857142857142855</v>
      </c>
      <c r="AV32">
        <f>(($AQ$29-$AN$28)/($AN$29-$AN$28))</f>
        <v>0.2857142857142857</v>
      </c>
      <c r="AW32">
        <f>(($AN$28-$AO$27)/($AO$28-$AO$27))</f>
        <v>0.31818181818181818</v>
      </c>
      <c r="AX32">
        <f>(($AP$28-$AO$26)/($AO$27-$AO$26))</f>
        <v>0.66666666666666663</v>
      </c>
      <c r="AY32">
        <f>(($AQ$29-$AO$27)/($AO$28-$AO$27))</f>
        <v>0.59090909090909094</v>
      </c>
      <c r="AZ32">
        <f>(($AN$28-$AP$28)/($AP$29-$AP$28))</f>
        <v>0.625</v>
      </c>
      <c r="BA32">
        <f>(($AO$28-$AP$29)/($AP$30-$AP$29))</f>
        <v>0.25</v>
      </c>
      <c r="BB32">
        <f>(($AQ$29-$AP$28)/($AP$29-$AP$28))</f>
        <v>0.875</v>
      </c>
      <c r="BC32">
        <f>(($AN$29-$AQ$29)/($AQ$30-$AQ$29))</f>
        <v>0.65217391304347827</v>
      </c>
      <c r="BD32">
        <f>(($AO$28-$AQ$29)/($AQ$30-$AQ$29))</f>
        <v>0.39130434782608697</v>
      </c>
      <c r="BE32">
        <f>(($AP$29-$AQ$29)/($AQ$30-$AQ$29))</f>
        <v>0.13043478260869565</v>
      </c>
      <c r="BG32">
        <v>4</v>
      </c>
      <c r="BH32">
        <v>203</v>
      </c>
      <c r="BI32">
        <f>($BH$36-$BH$33)/200</f>
        <v>0.1</v>
      </c>
      <c r="BQ32">
        <f>1-(($AO$28-$AN$28)/($AN$29-$AN$28))</f>
        <v>0.2857142857142857</v>
      </c>
      <c r="BR32">
        <f>(($AP$29-$AN$28)/($AN$29-$AN$28))</f>
        <v>0.42857142857142855</v>
      </c>
      <c r="BS32">
        <f>(($AQ$29-$AN$28)/($AN$29-$AN$28))</f>
        <v>0.2857142857142857</v>
      </c>
      <c r="BT32">
        <f>(($AN$28-$AO$27)/($AO$28-$AO$27))</f>
        <v>0.31818181818181818</v>
      </c>
      <c r="BU32">
        <f>1-(($AP$28-$AO$26)/($AO$27-$AO$26))</f>
        <v>0.33333333333333337</v>
      </c>
      <c r="BV32">
        <f>1-(($AQ$29-$AO$27)/($AO$28-$AO$27))</f>
        <v>0.40909090909090906</v>
      </c>
      <c r="BW32">
        <f>1-(($AN$28-$AP$28)/($AP$29-$AP$28))</f>
        <v>0.375</v>
      </c>
      <c r="BX32">
        <f>(($AO$28-$AP$29)/($AP$30-$AP$29))</f>
        <v>0.25</v>
      </c>
      <c r="BY32">
        <f>1-(($AQ$29-$AP$28)/($AP$29-$AP$28))</f>
        <v>0.125</v>
      </c>
      <c r="BZ32">
        <f>1-(($AN$29-$AQ$29)/($AQ$30-$AQ$29))</f>
        <v>0.34782608695652173</v>
      </c>
      <c r="CA32">
        <f>(($AO$28-$AQ$29)/($AQ$30-$AQ$29))</f>
        <v>0.39130434782608697</v>
      </c>
      <c r="CB32">
        <f>(($AP$29-$AQ$29)/($AQ$30-$AQ$29))</f>
        <v>0.13043478260869565</v>
      </c>
    </row>
    <row r="33" spans="1:80" x14ac:dyDescent="0.25">
      <c r="A33">
        <v>32</v>
      </c>
      <c r="D33">
        <v>232.899337</v>
      </c>
      <c r="E33" s="5">
        <v>2</v>
      </c>
      <c r="F33">
        <v>245.57423299999999</v>
      </c>
      <c r="G33" s="4">
        <v>3</v>
      </c>
      <c r="P33">
        <v>2</v>
      </c>
      <c r="Q33" t="str">
        <f t="shared" si="0"/>
        <v>23</v>
      </c>
      <c r="R33">
        <v>3</v>
      </c>
      <c r="X33" t="s">
        <v>275</v>
      </c>
      <c r="Y33" t="s">
        <v>267</v>
      </c>
      <c r="AN33">
        <v>779</v>
      </c>
      <c r="AO33">
        <v>818</v>
      </c>
      <c r="AP33">
        <v>793</v>
      </c>
      <c r="AQ33">
        <v>779</v>
      </c>
      <c r="AT33">
        <f>(($AO$29-$AN$29)/($AN$30-$AN$29))</f>
        <v>0.69565217391304346</v>
      </c>
      <c r="AU33">
        <f>(($AP$30-$AN$29)/($AN$30-$AN$29))</f>
        <v>0.52173913043478259</v>
      </c>
      <c r="AV33">
        <f>(($AQ$30-$AN$29)/($AN$30-$AN$29))</f>
        <v>0.34782608695652173</v>
      </c>
      <c r="AW33">
        <f>(($AN$29-$AO$28)/($AO$29-$AO$28))</f>
        <v>0.27272727272727271</v>
      </c>
      <c r="AX33">
        <f>(($AP$29-$AO$27)/($AO$28-$AO$27))</f>
        <v>0.72727272727272729</v>
      </c>
      <c r="AY33">
        <f>(($AQ$30-$AO$28)/($AO$29-$AO$28))</f>
        <v>0.63636363636363635</v>
      </c>
      <c r="AZ33">
        <f>(($AN$29-$AP$29)/($AP$30-$AP$29))</f>
        <v>0.5</v>
      </c>
      <c r="BA33">
        <f>(($AO$29-$AP$30)/($AP$31-$AP$30))</f>
        <v>0.19047619047619047</v>
      </c>
      <c r="BB33">
        <f>(($AQ$30-$AP$29)/($AP$30-$AP$29))</f>
        <v>0.83333333333333337</v>
      </c>
      <c r="BC33">
        <f>(($AN$30-$AQ$30)/($AQ$31-$AQ$30))</f>
        <v>0.68181818181818177</v>
      </c>
      <c r="BD33">
        <f>(($AO$29-$AQ$30)/($AQ$31-$AQ$30))</f>
        <v>0.36363636363636365</v>
      </c>
      <c r="BE33">
        <f>(($AP$30-$AQ$30)/($AQ$31-$AQ$30))</f>
        <v>0.18181818181818182</v>
      </c>
      <c r="BG33">
        <v>3</v>
      </c>
      <c r="BH33">
        <v>208</v>
      </c>
      <c r="BI33">
        <f>($BH$37-$BH$34)/200</f>
        <v>9.5000000000000001E-2</v>
      </c>
      <c r="BQ33">
        <f>1-(($AO$29-$AN$29)/($AN$30-$AN$29))</f>
        <v>0.30434782608695654</v>
      </c>
      <c r="BR33">
        <f>1-(($AP$30-$AN$29)/($AN$30-$AN$29))</f>
        <v>0.47826086956521741</v>
      </c>
      <c r="BS33">
        <f>(($AQ$30-$AN$29)/($AN$30-$AN$29))</f>
        <v>0.34782608695652173</v>
      </c>
      <c r="BT33">
        <f>(($AN$29-$AO$28)/($AO$29-$AO$28))</f>
        <v>0.27272727272727271</v>
      </c>
      <c r="BU33">
        <f>1-(($AP$29-$AO$27)/($AO$28-$AO$27))</f>
        <v>0.27272727272727271</v>
      </c>
      <c r="BV33">
        <f>1-(($AQ$30-$AO$28)/($AO$29-$AO$28))</f>
        <v>0.36363636363636365</v>
      </c>
      <c r="BW33">
        <f>(($AN$29-$AP$29)/($AP$30-$AP$29))</f>
        <v>0.5</v>
      </c>
      <c r="BX33">
        <f>(($AO$29-$AP$30)/($AP$31-$AP$30))</f>
        <v>0.19047619047619047</v>
      </c>
      <c r="BY33">
        <f>1-(($AQ$30-$AP$29)/($AP$30-$AP$29))</f>
        <v>0.16666666666666663</v>
      </c>
      <c r="BZ33">
        <f>1-(($AN$30-$AQ$30)/($AQ$31-$AQ$30))</f>
        <v>0.31818181818181823</v>
      </c>
      <c r="CA33">
        <f>(($AO$29-$AQ$30)/($AQ$31-$AQ$30))</f>
        <v>0.36363636363636365</v>
      </c>
      <c r="CB33">
        <f>(($AP$30-$AQ$30)/($AQ$31-$AQ$30))</f>
        <v>0.18181818181818182</v>
      </c>
    </row>
    <row r="34" spans="1:80" x14ac:dyDescent="0.25">
      <c r="A34">
        <v>33</v>
      </c>
      <c r="D34">
        <v>232.899235</v>
      </c>
      <c r="E34" s="5">
        <v>2</v>
      </c>
      <c r="F34">
        <v>245.57423299999999</v>
      </c>
      <c r="G34" s="4">
        <v>3</v>
      </c>
      <c r="P34">
        <v>2</v>
      </c>
      <c r="Q34" t="str">
        <f t="shared" si="0"/>
        <v>23</v>
      </c>
      <c r="R34">
        <v>2</v>
      </c>
      <c r="X34" t="s">
        <v>275</v>
      </c>
      <c r="Y34" t="s">
        <v>259</v>
      </c>
      <c r="AN34">
        <v>805</v>
      </c>
      <c r="AO34">
        <v>841</v>
      </c>
      <c r="AP34">
        <v>818</v>
      </c>
      <c r="AQ34">
        <v>806</v>
      </c>
      <c r="AT34">
        <f>(($AO$30-$AN$30)/($AN$31-$AN$30))</f>
        <v>0.64</v>
      </c>
      <c r="AU34">
        <f>(($AP$31-$AN$30)/($AN$31-$AN$30))</f>
        <v>0.4</v>
      </c>
      <c r="AV34">
        <f>(($AQ$31-$AN$30)/($AN$31-$AN$30))</f>
        <v>0.28000000000000003</v>
      </c>
      <c r="AW34">
        <f>(($AN$30-$AO$29)/($AO$30-$AO$29))</f>
        <v>0.30434782608695654</v>
      </c>
      <c r="AX34">
        <f>(($AP$30-$AO$28)/($AO$29-$AO$28))</f>
        <v>0.81818181818181823</v>
      </c>
      <c r="AY34">
        <f>(($AQ$31-$AO$29)/($AO$30-$AO$29))</f>
        <v>0.60869565217391308</v>
      </c>
      <c r="AZ34">
        <f>(($AN$30-$AP$30)/($AP$31-$AP$30))</f>
        <v>0.52380952380952384</v>
      </c>
      <c r="BB34">
        <f>(($AQ$31-$AP$30)/($AP$31-$AP$30))</f>
        <v>0.8571428571428571</v>
      </c>
      <c r="BG34">
        <v>2</v>
      </c>
      <c r="BH34">
        <v>213</v>
      </c>
      <c r="BI34">
        <f>($BH$38-$BH$35)/200</f>
        <v>0.08</v>
      </c>
      <c r="BQ34">
        <f>1-(($AO$30-$AN$30)/($AN$31-$AN$30))</f>
        <v>0.36</v>
      </c>
      <c r="BR34">
        <f>(($AP$31-$AN$30)/($AN$31-$AN$30))</f>
        <v>0.4</v>
      </c>
      <c r="BS34">
        <f>(($AQ$31-$AN$30)/($AN$31-$AN$30))</f>
        <v>0.28000000000000003</v>
      </c>
      <c r="BT34">
        <f>(($AN$30-$AO$29)/($AO$30-$AO$29))</f>
        <v>0.30434782608695654</v>
      </c>
      <c r="BU34">
        <f>1-(($AP$30-$AO$28)/($AO$29-$AO$28))</f>
        <v>0.18181818181818177</v>
      </c>
      <c r="BV34">
        <f>1-(($AQ$31-$AO$29)/($AO$30-$AO$29))</f>
        <v>0.39130434782608692</v>
      </c>
      <c r="BW34">
        <f>1-(($AN$30-$AP$30)/($AP$31-$AP$30))</f>
        <v>0.47619047619047616</v>
      </c>
      <c r="BY34">
        <f>1-(($AQ$31-$AP$30)/($AP$31-$AP$30))</f>
        <v>0.1428571428571429</v>
      </c>
    </row>
    <row r="35" spans="1:80" x14ac:dyDescent="0.25">
      <c r="A35">
        <v>34</v>
      </c>
      <c r="D35">
        <v>232.91326599999999</v>
      </c>
      <c r="E35" s="5">
        <v>2</v>
      </c>
      <c r="F35">
        <v>245.57423299999999</v>
      </c>
      <c r="G35" s="4">
        <v>3</v>
      </c>
      <c r="P35">
        <v>2</v>
      </c>
      <c r="Q35" t="str">
        <f t="shared" si="0"/>
        <v>23</v>
      </c>
      <c r="R35">
        <v>1</v>
      </c>
      <c r="X35" t="s">
        <v>275</v>
      </c>
      <c r="Y35" t="s">
        <v>260</v>
      </c>
      <c r="AB35" t="s">
        <v>275</v>
      </c>
      <c r="AC35" t="str">
        <f>CONCATENATE($R35,$R36,$R37,$R38)</f>
        <v>1432</v>
      </c>
      <c r="AN35">
        <v>828</v>
      </c>
      <c r="AO35">
        <v>865</v>
      </c>
      <c r="AP35">
        <v>841</v>
      </c>
      <c r="AQ35">
        <v>829</v>
      </c>
      <c r="AX35">
        <f>(($AP$31-$AO$29)/($AO$30-$AO$29))</f>
        <v>0.73913043478260865</v>
      </c>
      <c r="BG35">
        <v>1</v>
      </c>
      <c r="BH35">
        <v>222</v>
      </c>
      <c r="BI35">
        <f>($BH$39-$BH$36)/200</f>
        <v>9.5000000000000001E-2</v>
      </c>
      <c r="BU35">
        <f>1-(($AP$31-$AO$29)/($AO$30-$AO$29))</f>
        <v>0.26086956521739135</v>
      </c>
    </row>
    <row r="36" spans="1:80" x14ac:dyDescent="0.25">
      <c r="A36">
        <v>35</v>
      </c>
      <c r="B36">
        <v>224.011785</v>
      </c>
      <c r="C36" s="2">
        <v>1</v>
      </c>
      <c r="D36">
        <v>232.96632600000001</v>
      </c>
      <c r="E36" s="5">
        <v>2</v>
      </c>
      <c r="P36">
        <v>2</v>
      </c>
      <c r="Q36" t="str">
        <f t="shared" si="0"/>
        <v>12</v>
      </c>
      <c r="R36">
        <v>4</v>
      </c>
      <c r="X36" t="s">
        <v>275</v>
      </c>
      <c r="Y36" t="s">
        <v>261</v>
      </c>
      <c r="AN36">
        <v>849</v>
      </c>
      <c r="AO36">
        <v>889</v>
      </c>
      <c r="AP36">
        <v>861</v>
      </c>
      <c r="AQ36">
        <v>854</v>
      </c>
      <c r="BG36">
        <v>4</v>
      </c>
      <c r="BH36">
        <v>228</v>
      </c>
      <c r="BI36">
        <f>($BH$40-$BH$37)/200</f>
        <v>0.105</v>
      </c>
    </row>
    <row r="37" spans="1:80" x14ac:dyDescent="0.25">
      <c r="A37">
        <v>36</v>
      </c>
      <c r="B37">
        <v>224.02428599999999</v>
      </c>
      <c r="C37" s="2">
        <v>1</v>
      </c>
      <c r="D37">
        <v>232.96632600000001</v>
      </c>
      <c r="E37" s="5">
        <v>2</v>
      </c>
      <c r="H37">
        <v>233.443061</v>
      </c>
      <c r="I37" s="3">
        <v>4</v>
      </c>
      <c r="P37">
        <v>3</v>
      </c>
      <c r="Q37" t="str">
        <f t="shared" si="0"/>
        <v>124</v>
      </c>
      <c r="R37">
        <v>3</v>
      </c>
      <c r="X37" t="s">
        <v>275</v>
      </c>
      <c r="Y37" t="s">
        <v>267</v>
      </c>
      <c r="AN37">
        <v>872</v>
      </c>
      <c r="AO37">
        <v>909</v>
      </c>
      <c r="AP37">
        <v>880</v>
      </c>
      <c r="AQ37">
        <v>878</v>
      </c>
      <c r="BG37">
        <v>3</v>
      </c>
      <c r="BH37">
        <v>232</v>
      </c>
      <c r="BI37">
        <f>($BH$41-$BH$38)/200</f>
        <v>0.1</v>
      </c>
    </row>
    <row r="38" spans="1:80" x14ac:dyDescent="0.25">
      <c r="A38">
        <v>37</v>
      </c>
      <c r="B38">
        <v>224.02525499999999</v>
      </c>
      <c r="C38" s="2">
        <v>1</v>
      </c>
      <c r="H38">
        <v>233.413264</v>
      </c>
      <c r="I38" s="3">
        <v>4</v>
      </c>
      <c r="P38">
        <v>2</v>
      </c>
      <c r="Q38" t="str">
        <f t="shared" si="0"/>
        <v>14</v>
      </c>
      <c r="R38">
        <v>2</v>
      </c>
      <c r="X38" t="s">
        <v>275</v>
      </c>
      <c r="Y38" t="s">
        <v>259</v>
      </c>
      <c r="AN38">
        <v>894</v>
      </c>
      <c r="AO38">
        <v>930</v>
      </c>
      <c r="AP38">
        <v>902</v>
      </c>
      <c r="AQ38">
        <v>901</v>
      </c>
      <c r="AT38">
        <f>(($AO$31-$AN$32)/($AN$33-$AN$32))</f>
        <v>0.53125</v>
      </c>
      <c r="AU38">
        <f>(($AP$32-$AN$32)/($AN$33-$AN$32))</f>
        <v>0.5625</v>
      </c>
      <c r="AV38">
        <f>(($AQ$32-$AN$32)/($AN$33-$AN$32))</f>
        <v>9.375E-2</v>
      </c>
      <c r="AW38">
        <f>(($AN$33-$AO$31)/($AO$32-$AO$31))</f>
        <v>0.51724137931034486</v>
      </c>
      <c r="AX38">
        <f>(($AP$32-$AO$31)/($AO$32-$AO$31))</f>
        <v>3.4482758620689655E-2</v>
      </c>
      <c r="AY38">
        <f>(($AQ$33-$AO$31)/($AO$32-$AO$31))</f>
        <v>0.51724137931034486</v>
      </c>
      <c r="AZ38">
        <f>(($AN$33-$AP$32)/($AP$33-$AP$32))</f>
        <v>0.5</v>
      </c>
      <c r="BA38">
        <f>(($AO$32-$AP$33)/($AP$34-$AP$33))</f>
        <v>0</v>
      </c>
      <c r="BB38">
        <f>(($AQ$33-$AP$32)/($AP$33-$AP$32))</f>
        <v>0.5</v>
      </c>
      <c r="BC38">
        <f>(($AN$33-$AQ$33)/($AQ$34-$AQ$33))</f>
        <v>0</v>
      </c>
      <c r="BD38">
        <f>(($AO$31-$AQ$32)/($AQ$33-$AQ$32))</f>
        <v>0.48275862068965519</v>
      </c>
      <c r="BE38">
        <f>(($AP$32-$AQ$32)/($AQ$33-$AQ$32))</f>
        <v>0.51724137931034486</v>
      </c>
      <c r="BG38">
        <v>2</v>
      </c>
      <c r="BH38">
        <v>238</v>
      </c>
      <c r="BI38">
        <f>($BH$42-$BH$39)/200</f>
        <v>7.4999999999999997E-2</v>
      </c>
      <c r="BQ38">
        <f>1-(($AO$31-$AN$32)/($AN$33-$AN$32))</f>
        <v>0.46875</v>
      </c>
      <c r="BR38">
        <f>1-(($AP$32-$AN$32)/($AN$33-$AN$32))</f>
        <v>0.4375</v>
      </c>
      <c r="BS38">
        <f>(($AQ$32-$AN$32)/($AN$33-$AN$32))</f>
        <v>9.375E-2</v>
      </c>
      <c r="BT38">
        <f>1-(($AN$33-$AO$31)/($AO$32-$AO$31))</f>
        <v>0.48275862068965514</v>
      </c>
      <c r="BU38">
        <f>(($AP$32-$AO$31)/($AO$32-$AO$31))</f>
        <v>3.4482758620689655E-2</v>
      </c>
      <c r="BV38">
        <f>1-(($AQ$33-$AO$31)/($AO$32-$AO$31))</f>
        <v>0.48275862068965514</v>
      </c>
      <c r="BW38">
        <f>(($AN$33-$AP$32)/($AP$33-$AP$32))</f>
        <v>0.5</v>
      </c>
      <c r="BX38">
        <f>(($AO$32-$AP$33)/($AP$34-$AP$33))</f>
        <v>0</v>
      </c>
      <c r="BY38">
        <f>(($AQ$33-$AP$32)/($AP$33-$AP$32))</f>
        <v>0.5</v>
      </c>
      <c r="BZ38">
        <f>(($AN$33-$AQ$33)/($AQ$34-$AQ$33))</f>
        <v>0</v>
      </c>
      <c r="CA38">
        <f>(($AO$31-$AQ$32)/($AQ$33-$AQ$32))</f>
        <v>0.48275862068965519</v>
      </c>
      <c r="CB38">
        <f>1-(($AP$32-$AQ$32)/($AQ$33-$AQ$32))</f>
        <v>0.48275862068965514</v>
      </c>
    </row>
    <row r="39" spans="1:80" x14ac:dyDescent="0.25">
      <c r="A39">
        <v>38</v>
      </c>
      <c r="B39">
        <v>224.035</v>
      </c>
      <c r="C39" s="2">
        <v>1</v>
      </c>
      <c r="H39">
        <v>233.41245000000001</v>
      </c>
      <c r="I39" s="3">
        <v>4</v>
      </c>
      <c r="P39">
        <v>2</v>
      </c>
      <c r="Q39" t="str">
        <f t="shared" si="0"/>
        <v>14</v>
      </c>
      <c r="R39">
        <v>1</v>
      </c>
      <c r="X39" t="s">
        <v>275</v>
      </c>
      <c r="Y39" t="s">
        <v>260</v>
      </c>
      <c r="AB39" t="s">
        <v>275</v>
      </c>
      <c r="AC39" t="str">
        <f>CONCATENATE($R39,$R40,$R41,$R42)</f>
        <v>1432</v>
      </c>
      <c r="AN39">
        <v>915</v>
      </c>
      <c r="AO39">
        <v>951</v>
      </c>
      <c r="AP39">
        <v>924</v>
      </c>
      <c r="AQ39">
        <v>922</v>
      </c>
      <c r="AT39">
        <f>(($AO$32-$AN$33)/($AN$34-$AN$33))</f>
        <v>0.53846153846153844</v>
      </c>
      <c r="AU39">
        <f>(($AP$33-$AN$33)/($AN$34-$AN$33))</f>
        <v>0.53846153846153844</v>
      </c>
      <c r="AV39">
        <f>(($AQ$33-$AN$33)/($AN$34-$AN$33))</f>
        <v>0</v>
      </c>
      <c r="AW39">
        <f>(($AN$34-$AO$32)/($AO$33-$AO$32))</f>
        <v>0.48</v>
      </c>
      <c r="AX39">
        <f>(($AP$33-$AO$32)/($AO$33-$AO$32))</f>
        <v>0</v>
      </c>
      <c r="AY39">
        <f>(($AQ$34-$AO$32)/($AO$33-$AO$32))</f>
        <v>0.52</v>
      </c>
      <c r="AZ39">
        <f>(($AN$34-$AP$33)/($AP$34-$AP$33))</f>
        <v>0.48</v>
      </c>
      <c r="BA39">
        <f>(($AO$33-$AP$34)/($AP$35-$AP$34))</f>
        <v>0</v>
      </c>
      <c r="BB39">
        <f>(($AQ$34-$AP$33)/($AP$34-$AP$33))</f>
        <v>0.52</v>
      </c>
      <c r="BC39">
        <f>(($AN$34-$AQ$33)/($AQ$34-$AQ$33))</f>
        <v>0.96296296296296291</v>
      </c>
      <c r="BD39">
        <f>(($AO$32-$AQ$33)/($AQ$34-$AQ$33))</f>
        <v>0.51851851851851849</v>
      </c>
      <c r="BE39">
        <f>(($AP$33-$AQ$33)/($AQ$34-$AQ$33))</f>
        <v>0.51851851851851849</v>
      </c>
      <c r="BG39">
        <v>1</v>
      </c>
      <c r="BH39">
        <v>247</v>
      </c>
      <c r="BI39">
        <f>($BH$43-$BH$40)/200</f>
        <v>0.09</v>
      </c>
      <c r="BQ39">
        <f>1-(($AO$32-$AN$33)/($AN$34-$AN$33))</f>
        <v>0.46153846153846156</v>
      </c>
      <c r="BR39">
        <f>1-(($AP$33-$AN$33)/($AN$34-$AN$33))</f>
        <v>0.46153846153846156</v>
      </c>
      <c r="BS39">
        <f>(($AQ$33-$AN$33)/($AN$34-$AN$33))</f>
        <v>0</v>
      </c>
      <c r="BT39">
        <f>(($AN$34-$AO$32)/($AO$33-$AO$32))</f>
        <v>0.48</v>
      </c>
      <c r="BU39">
        <f>(($AP$33-$AO$32)/($AO$33-$AO$32))</f>
        <v>0</v>
      </c>
      <c r="BV39">
        <f>1-(($AQ$34-$AO$32)/($AO$33-$AO$32))</f>
        <v>0.48</v>
      </c>
      <c r="BW39">
        <f>(($AN$34-$AP$33)/($AP$34-$AP$33))</f>
        <v>0.48</v>
      </c>
      <c r="BX39">
        <f>(($AO$33-$AP$34)/($AP$35-$AP$34))</f>
        <v>0</v>
      </c>
      <c r="BY39">
        <f>1-(($AQ$34-$AP$33)/($AP$34-$AP$33))</f>
        <v>0.48</v>
      </c>
      <c r="BZ39">
        <f>1-(($AN$34-$AQ$33)/($AQ$34-$AQ$33))</f>
        <v>3.703703703703709E-2</v>
      </c>
      <c r="CA39">
        <f>1-(($AO$32-$AQ$33)/($AQ$34-$AQ$33))</f>
        <v>0.48148148148148151</v>
      </c>
      <c r="CB39">
        <f>1-(($AP$33-$AQ$33)/($AQ$34-$AQ$33))</f>
        <v>0.48148148148148151</v>
      </c>
    </row>
    <row r="40" spans="1:80" x14ac:dyDescent="0.25">
      <c r="A40">
        <v>39</v>
      </c>
      <c r="B40">
        <v>224.03984700000001</v>
      </c>
      <c r="C40" s="2">
        <v>1</v>
      </c>
      <c r="H40">
        <v>233.43316300000001</v>
      </c>
      <c r="I40" s="3">
        <v>4</v>
      </c>
      <c r="P40">
        <v>2</v>
      </c>
      <c r="Q40" t="str">
        <f t="shared" si="0"/>
        <v>14</v>
      </c>
      <c r="R40">
        <v>4</v>
      </c>
      <c r="X40" t="s">
        <v>275</v>
      </c>
      <c r="Y40" t="s">
        <v>261</v>
      </c>
      <c r="AN40">
        <v>937</v>
      </c>
      <c r="AO40">
        <v>968</v>
      </c>
      <c r="AP40">
        <v>947</v>
      </c>
      <c r="AQ40">
        <v>944</v>
      </c>
      <c r="AT40">
        <f>(($AO$33-$AN$34)/($AN$35-$AN$34))</f>
        <v>0.56521739130434778</v>
      </c>
      <c r="AU40">
        <f>(($AP$34-$AN$34)/($AN$35-$AN$34))</f>
        <v>0.56521739130434778</v>
      </c>
      <c r="AV40">
        <f>(($AQ$34-$AN$34)/($AN$35-$AN$34))</f>
        <v>4.3478260869565216E-2</v>
      </c>
      <c r="AW40">
        <f>(($AN$35-$AO$33)/($AO$34-$AO$33))</f>
        <v>0.43478260869565216</v>
      </c>
      <c r="AX40">
        <f>(($AP$34-$AO$33)/($AO$34-$AO$33))</f>
        <v>0</v>
      </c>
      <c r="AY40">
        <f>(($AQ$35-$AO$33)/($AO$34-$AO$33))</f>
        <v>0.47826086956521741</v>
      </c>
      <c r="AZ40">
        <f>(($AN$35-$AP$34)/($AP$35-$AP$34))</f>
        <v>0.43478260869565216</v>
      </c>
      <c r="BA40">
        <f>(($AO$34-$AP$35)/($AP$36-$AP$35))</f>
        <v>0</v>
      </c>
      <c r="BB40">
        <f>(($AQ$35-$AP$34)/($AP$35-$AP$34))</f>
        <v>0.47826086956521741</v>
      </c>
      <c r="BC40">
        <f>(($AN$35-$AQ$34)/($AQ$35-$AQ$34))</f>
        <v>0.95652173913043481</v>
      </c>
      <c r="BD40">
        <f>(($AO$33-$AQ$34)/($AQ$35-$AQ$34))</f>
        <v>0.52173913043478259</v>
      </c>
      <c r="BE40">
        <f>(($AP$34-$AQ$34)/($AQ$35-$AQ$34))</f>
        <v>0.52173913043478259</v>
      </c>
      <c r="BG40">
        <v>4</v>
      </c>
      <c r="BH40">
        <v>253</v>
      </c>
      <c r="BI40">
        <f>($BH$44-$BH$41)/200</f>
        <v>0.1</v>
      </c>
      <c r="BQ40">
        <f>1-(($AO$33-$AN$34)/($AN$35-$AN$34))</f>
        <v>0.43478260869565222</v>
      </c>
      <c r="BR40">
        <f>1-(($AP$34-$AN$34)/($AN$35-$AN$34))</f>
        <v>0.43478260869565222</v>
      </c>
      <c r="BS40">
        <f>(($AQ$34-$AN$34)/($AN$35-$AN$34))</f>
        <v>4.3478260869565216E-2</v>
      </c>
      <c r="BT40">
        <f>(($AN$35-$AO$33)/($AO$34-$AO$33))</f>
        <v>0.43478260869565216</v>
      </c>
      <c r="BU40">
        <f>(($AP$34-$AO$33)/($AO$34-$AO$33))</f>
        <v>0</v>
      </c>
      <c r="BV40">
        <f>(($AQ$35-$AO$33)/($AO$34-$AO$33))</f>
        <v>0.47826086956521741</v>
      </c>
      <c r="BW40">
        <f>(($AN$35-$AP$34)/($AP$35-$AP$34))</f>
        <v>0.43478260869565216</v>
      </c>
      <c r="BX40">
        <f>(($AO$34-$AP$35)/($AP$36-$AP$35))</f>
        <v>0</v>
      </c>
      <c r="BY40">
        <f>(($AQ$35-$AP$34)/($AP$35-$AP$34))</f>
        <v>0.47826086956521741</v>
      </c>
      <c r="BZ40">
        <f>1-(($AN$35-$AQ$34)/($AQ$35-$AQ$34))</f>
        <v>4.3478260869565188E-2</v>
      </c>
      <c r="CA40">
        <f>1-(($AO$33-$AQ$34)/($AQ$35-$AQ$34))</f>
        <v>0.47826086956521741</v>
      </c>
      <c r="CB40">
        <f>1-(($AP$34-$AQ$34)/($AQ$35-$AQ$34))</f>
        <v>0.47826086956521741</v>
      </c>
    </row>
    <row r="41" spans="1:80" x14ac:dyDescent="0.25">
      <c r="A41">
        <v>40</v>
      </c>
      <c r="B41">
        <v>224.050816</v>
      </c>
      <c r="C41" s="2">
        <v>1</v>
      </c>
      <c r="H41">
        <v>233.44826599999999</v>
      </c>
      <c r="I41" s="3">
        <v>4</v>
      </c>
      <c r="P41">
        <v>2</v>
      </c>
      <c r="Q41" t="str">
        <f t="shared" si="0"/>
        <v>14</v>
      </c>
      <c r="R41">
        <v>3</v>
      </c>
      <c r="X41" t="s">
        <v>275</v>
      </c>
      <c r="Y41" t="s">
        <v>267</v>
      </c>
      <c r="AN41">
        <v>959</v>
      </c>
      <c r="AO41">
        <v>998</v>
      </c>
      <c r="AP41">
        <v>972</v>
      </c>
      <c r="AQ41">
        <v>984</v>
      </c>
      <c r="AT41">
        <f>(($AO$34-$AN$35)/($AN$36-$AN$35))</f>
        <v>0.61904761904761907</v>
      </c>
      <c r="AU41">
        <f>(($AP$35-$AN$35)/($AN$36-$AN$35))</f>
        <v>0.61904761904761907</v>
      </c>
      <c r="AV41">
        <f>(($AQ$35-$AN$35)/($AN$36-$AN$35))</f>
        <v>4.7619047619047616E-2</v>
      </c>
      <c r="AW41">
        <f>(($AN$36-$AO$34)/($AO$35-$AO$34))</f>
        <v>0.33333333333333331</v>
      </c>
      <c r="AX41">
        <f>(($AP$35-$AO$34)/($AO$35-$AO$34))</f>
        <v>0</v>
      </c>
      <c r="AY41">
        <f>(($AQ$36-$AO$34)/($AO$35-$AO$34))</f>
        <v>0.54166666666666663</v>
      </c>
      <c r="AZ41">
        <f>(($AN$36-$AP$35)/($AP$36-$AP$35))</f>
        <v>0.4</v>
      </c>
      <c r="BA41">
        <f>(($AO$35-$AP$36)/($AP$37-$AP$36))</f>
        <v>0.21052631578947367</v>
      </c>
      <c r="BB41">
        <f>(($AQ$36-$AP$35)/($AP$36-$AP$35))</f>
        <v>0.65</v>
      </c>
      <c r="BC41">
        <f>(($AN$36-$AQ$35)/($AQ$36-$AQ$35))</f>
        <v>0.8</v>
      </c>
      <c r="BD41">
        <f>(($AO$34-$AQ$35)/($AQ$36-$AQ$35))</f>
        <v>0.48</v>
      </c>
      <c r="BE41">
        <f>(($AP$35-$AQ$35)/($AQ$36-$AQ$35))</f>
        <v>0.48</v>
      </c>
      <c r="BG41">
        <v>3</v>
      </c>
      <c r="BH41">
        <v>258</v>
      </c>
      <c r="BI41">
        <f>($BH$45-$BH$42)/200</f>
        <v>0.105</v>
      </c>
      <c r="BQ41">
        <f>1-(($AO$34-$AN$35)/($AN$36-$AN$35))</f>
        <v>0.38095238095238093</v>
      </c>
      <c r="BR41">
        <f>1-(($AP$35-$AN$35)/($AN$36-$AN$35))</f>
        <v>0.38095238095238093</v>
      </c>
      <c r="BS41">
        <f>(($AQ$35-$AN$35)/($AN$36-$AN$35))</f>
        <v>4.7619047619047616E-2</v>
      </c>
      <c r="BT41">
        <f>(($AN$36-$AO$34)/($AO$35-$AO$34))</f>
        <v>0.33333333333333331</v>
      </c>
      <c r="BU41">
        <f>(($AP$35-$AO$34)/($AO$35-$AO$34))</f>
        <v>0</v>
      </c>
      <c r="BV41">
        <f>1-(($AQ$36-$AO$34)/($AO$35-$AO$34))</f>
        <v>0.45833333333333337</v>
      </c>
      <c r="BW41">
        <f>(($AN$36-$AP$35)/($AP$36-$AP$35))</f>
        <v>0.4</v>
      </c>
      <c r="BX41">
        <f>(($AO$35-$AP$36)/($AP$37-$AP$36))</f>
        <v>0.21052631578947367</v>
      </c>
      <c r="BY41">
        <f>1-(($AQ$36-$AP$35)/($AP$36-$AP$35))</f>
        <v>0.35</v>
      </c>
      <c r="BZ41">
        <f>1-(($AN$36-$AQ$35)/($AQ$36-$AQ$35))</f>
        <v>0.19999999999999996</v>
      </c>
      <c r="CA41">
        <f>(($AO$34-$AQ$35)/($AQ$36-$AQ$35))</f>
        <v>0.48</v>
      </c>
      <c r="CB41">
        <f>(($AP$35-$AQ$35)/($AQ$36-$AQ$35))</f>
        <v>0.48</v>
      </c>
    </row>
    <row r="42" spans="1:80" x14ac:dyDescent="0.25">
      <c r="A42">
        <v>41</v>
      </c>
      <c r="B42">
        <v>224.09683699999999</v>
      </c>
      <c r="C42" s="2">
        <v>1</v>
      </c>
      <c r="H42">
        <v>233.42841799999999</v>
      </c>
      <c r="I42" s="3">
        <v>4</v>
      </c>
      <c r="P42">
        <v>2</v>
      </c>
      <c r="Q42" t="str">
        <f t="shared" si="0"/>
        <v>14</v>
      </c>
      <c r="R42">
        <v>2</v>
      </c>
      <c r="X42" t="s">
        <v>277</v>
      </c>
      <c r="Y42" t="s">
        <v>263</v>
      </c>
      <c r="AN42">
        <v>983</v>
      </c>
      <c r="AO42">
        <v>1027</v>
      </c>
      <c r="AP42">
        <v>1001</v>
      </c>
      <c r="AQ42">
        <v>1013</v>
      </c>
      <c r="AT42">
        <f>(($AO$35-$AN$36)/($AN$37-$AN$36))</f>
        <v>0.69565217391304346</v>
      </c>
      <c r="AU42">
        <f>(($AP$36-$AN$36)/($AN$37-$AN$36))</f>
        <v>0.52173913043478259</v>
      </c>
      <c r="AV42">
        <f>(($AQ$36-$AN$36)/($AN$37-$AN$36))</f>
        <v>0.21739130434782608</v>
      </c>
      <c r="AW42">
        <f>(($AN$37-$AO$35)/($AO$36-$AO$35))</f>
        <v>0.29166666666666669</v>
      </c>
      <c r="AX42">
        <f>(($AP$36-$AO$34)/($AO$35-$AO$34))</f>
        <v>0.83333333333333337</v>
      </c>
      <c r="AY42">
        <f>(($AQ$37-$AO$35)/($AO$36-$AO$35))</f>
        <v>0.54166666666666663</v>
      </c>
      <c r="AZ42">
        <f>(($AN$37-$AP$36)/($AP$37-$AP$36))</f>
        <v>0.57894736842105265</v>
      </c>
      <c r="BA42">
        <f>(($AO$36-$AP$37)/($AP$38-$AP$37))</f>
        <v>0.40909090909090912</v>
      </c>
      <c r="BB42">
        <f>(($AQ$37-$AP$36)/($AP$37-$AP$36))</f>
        <v>0.89473684210526316</v>
      </c>
      <c r="BC42">
        <f>(($AN$37-$AQ$36)/($AQ$37-$AQ$36))</f>
        <v>0.75</v>
      </c>
      <c r="BD42">
        <f>(($AO$35-$AQ$36)/($AQ$37-$AQ$36))</f>
        <v>0.45833333333333331</v>
      </c>
      <c r="BE42">
        <f>(($AP$36-$AQ$36)/($AQ$37-$AQ$36))</f>
        <v>0.29166666666666669</v>
      </c>
      <c r="BG42">
        <v>2</v>
      </c>
      <c r="BH42">
        <v>262</v>
      </c>
      <c r="BI42">
        <f>($BH$51-$BH$48)/200</f>
        <v>8.5000000000000006E-2</v>
      </c>
      <c r="BQ42">
        <f>1-(($AO$35-$AN$36)/($AN$37-$AN$36))</f>
        <v>0.30434782608695654</v>
      </c>
      <c r="BR42">
        <f>1-(($AP$36-$AN$36)/($AN$37-$AN$36))</f>
        <v>0.47826086956521741</v>
      </c>
      <c r="BS42">
        <f>(($AQ$36-$AN$36)/($AN$37-$AN$36))</f>
        <v>0.21739130434782608</v>
      </c>
      <c r="BT42">
        <f>(($AN$37-$AO$35)/($AO$36-$AO$35))</f>
        <v>0.29166666666666669</v>
      </c>
      <c r="BU42">
        <f>1-(($AP$36-$AO$34)/($AO$35-$AO$34))</f>
        <v>0.16666666666666663</v>
      </c>
      <c r="BV42">
        <f>1-(($AQ$37-$AO$35)/($AO$36-$AO$35))</f>
        <v>0.45833333333333337</v>
      </c>
      <c r="BW42">
        <f>1-(($AN$37-$AP$36)/($AP$37-$AP$36))</f>
        <v>0.42105263157894735</v>
      </c>
      <c r="BX42">
        <f>(($AO$36-$AP$37)/($AP$38-$AP$37))</f>
        <v>0.40909090909090912</v>
      </c>
      <c r="BY42">
        <f>1-(($AQ$37-$AP$36)/($AP$37-$AP$36))</f>
        <v>0.10526315789473684</v>
      </c>
      <c r="BZ42">
        <f>1-(($AN$37-$AQ$36)/($AQ$37-$AQ$36))</f>
        <v>0.25</v>
      </c>
      <c r="CA42">
        <f>(($AO$35-$AQ$36)/($AQ$37-$AQ$36))</f>
        <v>0.45833333333333331</v>
      </c>
      <c r="CB42">
        <f>(($AP$36-$AQ$36)/($AQ$37-$AQ$36))</f>
        <v>0.29166666666666669</v>
      </c>
    </row>
    <row r="43" spans="1:80" x14ac:dyDescent="0.25">
      <c r="A43">
        <v>42</v>
      </c>
      <c r="B43">
        <v>224.093469</v>
      </c>
      <c r="C43" s="2">
        <v>1</v>
      </c>
      <c r="H43">
        <v>233.440663</v>
      </c>
      <c r="I43" s="3">
        <v>4</v>
      </c>
      <c r="P43">
        <v>2</v>
      </c>
      <c r="Q43" t="str">
        <f t="shared" si="0"/>
        <v>14</v>
      </c>
      <c r="R43">
        <v>1</v>
      </c>
      <c r="X43" t="s">
        <v>276</v>
      </c>
      <c r="Y43" t="s">
        <v>268</v>
      </c>
      <c r="AN43">
        <v>1014</v>
      </c>
      <c r="AO43">
        <v>1055</v>
      </c>
      <c r="AP43">
        <v>1031</v>
      </c>
      <c r="AQ43">
        <v>1039</v>
      </c>
      <c r="AT43">
        <f>(($AO$36-$AN$37)/($AN$38-$AN$37))</f>
        <v>0.77272727272727271</v>
      </c>
      <c r="AU43">
        <f>(($AP$37-$AN$37)/($AN$38-$AN$37))</f>
        <v>0.36363636363636365</v>
      </c>
      <c r="AV43">
        <f>(($AQ$37-$AN$37)/($AN$38-$AN$37))</f>
        <v>0.27272727272727271</v>
      </c>
      <c r="AW43">
        <f>(($AN$38-$AO$36)/($AO$37-$AO$36))</f>
        <v>0.25</v>
      </c>
      <c r="AX43">
        <f>(($AP$37-$AO$35)/($AO$36-$AO$35))</f>
        <v>0.625</v>
      </c>
      <c r="AY43">
        <f>(($AQ$38-$AO$36)/($AO$37-$AO$36))</f>
        <v>0.6</v>
      </c>
      <c r="AZ43">
        <f>(($AN$38-$AP$37)/($AP$38-$AP$37))</f>
        <v>0.63636363636363635</v>
      </c>
      <c r="BA43">
        <f>(($AO$37-$AP$38)/($AP$39-$AP$38))</f>
        <v>0.31818181818181818</v>
      </c>
      <c r="BB43">
        <f>(($AQ$38-$AP$37)/($AP$38-$AP$37))</f>
        <v>0.95454545454545459</v>
      </c>
      <c r="BC43">
        <f>(($AN$38-$AQ$37)/($AQ$38-$AQ$37))</f>
        <v>0.69565217391304346</v>
      </c>
      <c r="BD43">
        <f>(($AO$36-$AQ$37)/($AQ$38-$AQ$37))</f>
        <v>0.47826086956521741</v>
      </c>
      <c r="BE43">
        <f>(($AP$37-$AQ$37)/($AQ$38-$AQ$37))</f>
        <v>8.6956521739130432E-2</v>
      </c>
      <c r="BG43">
        <v>1</v>
      </c>
      <c r="BH43">
        <v>271</v>
      </c>
      <c r="BI43">
        <f>($BH$52-$BH$49)/200</f>
        <v>0.15</v>
      </c>
      <c r="BQ43">
        <f>1-(($AO$36-$AN$37)/($AN$38-$AN$37))</f>
        <v>0.22727272727272729</v>
      </c>
      <c r="BR43">
        <f>(($AP$37-$AN$37)/($AN$38-$AN$37))</f>
        <v>0.36363636363636365</v>
      </c>
      <c r="BS43">
        <f>(($AQ$37-$AN$37)/($AN$38-$AN$37))</f>
        <v>0.27272727272727271</v>
      </c>
      <c r="BT43">
        <f>(($AN$38-$AO$36)/($AO$37-$AO$36))</f>
        <v>0.25</v>
      </c>
      <c r="BU43">
        <f>1-(($AP$37-$AO$35)/($AO$36-$AO$35))</f>
        <v>0.375</v>
      </c>
      <c r="BV43">
        <f>1-(($AQ$38-$AO$36)/($AO$37-$AO$36))</f>
        <v>0.4</v>
      </c>
      <c r="BW43">
        <f>1-(($AN$38-$AP$37)/($AP$38-$AP$37))</f>
        <v>0.36363636363636365</v>
      </c>
      <c r="BX43">
        <f>(($AO$37-$AP$38)/($AP$39-$AP$38))</f>
        <v>0.31818181818181818</v>
      </c>
      <c r="BY43">
        <f>1-(($AQ$38-$AP$37)/($AP$38-$AP$37))</f>
        <v>4.5454545454545414E-2</v>
      </c>
      <c r="BZ43">
        <f>1-(($AN$38-$AQ$37)/($AQ$38-$AQ$37))</f>
        <v>0.30434782608695654</v>
      </c>
      <c r="CA43">
        <f>(($AO$36-$AQ$37)/($AQ$38-$AQ$37))</f>
        <v>0.47826086956521741</v>
      </c>
      <c r="CB43">
        <f>(($AP$37-$AQ$37)/($AQ$38-$AQ$37))</f>
        <v>8.6956521739130432E-2</v>
      </c>
    </row>
    <row r="44" spans="1:80" x14ac:dyDescent="0.25">
      <c r="A44">
        <v>43</v>
      </c>
      <c r="B44">
        <v>224.06408199999998</v>
      </c>
      <c r="C44" s="2">
        <v>1</v>
      </c>
      <c r="H44">
        <v>233.43326400000001</v>
      </c>
      <c r="I44" s="3">
        <v>4</v>
      </c>
      <c r="P44">
        <v>2</v>
      </c>
      <c r="Q44" t="str">
        <f t="shared" si="0"/>
        <v>14</v>
      </c>
      <c r="R44">
        <v>4</v>
      </c>
      <c r="X44" t="s">
        <v>278</v>
      </c>
      <c r="Y44" t="s">
        <v>269</v>
      </c>
      <c r="AN44">
        <v>1042</v>
      </c>
      <c r="AO44">
        <v>1079</v>
      </c>
      <c r="AP44">
        <v>1057</v>
      </c>
      <c r="AQ44">
        <v>1065</v>
      </c>
      <c r="AT44">
        <f>(($AO$37-$AN$38)/($AN$39-$AN$38))</f>
        <v>0.7142857142857143</v>
      </c>
      <c r="AU44">
        <f>(($AP$38-$AN$38)/($AN$39-$AN$38))</f>
        <v>0.38095238095238093</v>
      </c>
      <c r="AV44">
        <f>(($AQ$38-$AN$38)/($AN$39-$AN$38))</f>
        <v>0.33333333333333331</v>
      </c>
      <c r="AW44">
        <f>(($AN$39-$AO$37)/($AO$38-$AO$37))</f>
        <v>0.2857142857142857</v>
      </c>
      <c r="AX44">
        <f>(($AP$38-$AO$36)/($AO$37-$AO$36))</f>
        <v>0.65</v>
      </c>
      <c r="AY44">
        <f>(($AQ$39-$AO$37)/($AO$38-$AO$37))</f>
        <v>0.61904761904761907</v>
      </c>
      <c r="AZ44">
        <f>(($AN$39-$AP$38)/($AP$39-$AP$38))</f>
        <v>0.59090909090909094</v>
      </c>
      <c r="BA44">
        <f>(($AO$38-$AP$39)/($AP$40-$AP$39))</f>
        <v>0.2608695652173913</v>
      </c>
      <c r="BB44">
        <f>(($AQ$39-$AP$38)/($AP$39-$AP$38))</f>
        <v>0.90909090909090906</v>
      </c>
      <c r="BC44">
        <f>(($AN$39-$AQ$38)/($AQ$39-$AQ$38))</f>
        <v>0.66666666666666663</v>
      </c>
      <c r="BD44">
        <f>(($AO$37-$AQ$38)/($AQ$39-$AQ$38))</f>
        <v>0.38095238095238093</v>
      </c>
      <c r="BE44">
        <f>(($AP$38-$AQ$38)/($AQ$39-$AQ$38))</f>
        <v>4.7619047619047616E-2</v>
      </c>
      <c r="BG44">
        <v>4</v>
      </c>
      <c r="BH44">
        <v>278</v>
      </c>
      <c r="BI44">
        <f>($BH$53-$BH$50)/200</f>
        <v>7.4999999999999997E-2</v>
      </c>
      <c r="BQ44">
        <f>1-(($AO$37-$AN$38)/($AN$39-$AN$38))</f>
        <v>0.2857142857142857</v>
      </c>
      <c r="BR44">
        <f>(($AP$38-$AN$38)/($AN$39-$AN$38))</f>
        <v>0.38095238095238093</v>
      </c>
      <c r="BS44">
        <f>(($AQ$38-$AN$38)/($AN$39-$AN$38))</f>
        <v>0.33333333333333331</v>
      </c>
      <c r="BT44">
        <f>(($AN$39-$AO$37)/($AO$38-$AO$37))</f>
        <v>0.2857142857142857</v>
      </c>
      <c r="BU44">
        <f>1-(($AP$38-$AO$36)/($AO$37-$AO$36))</f>
        <v>0.35</v>
      </c>
      <c r="BV44">
        <f>1-(($AQ$39-$AO$37)/($AO$38-$AO$37))</f>
        <v>0.38095238095238093</v>
      </c>
      <c r="BW44">
        <f>1-(($AN$39-$AP$38)/($AP$39-$AP$38))</f>
        <v>0.40909090909090906</v>
      </c>
      <c r="BX44">
        <f>(($AO$38-$AP$39)/($AP$40-$AP$39))</f>
        <v>0.2608695652173913</v>
      </c>
      <c r="BY44">
        <f>1-(($AQ$39-$AP$38)/($AP$39-$AP$38))</f>
        <v>9.0909090909090939E-2</v>
      </c>
      <c r="BZ44">
        <f>1-(($AN$39-$AQ$38)/($AQ$39-$AQ$38))</f>
        <v>0.33333333333333337</v>
      </c>
      <c r="CA44">
        <f>(($AO$37-$AQ$38)/($AQ$39-$AQ$38))</f>
        <v>0.38095238095238093</v>
      </c>
      <c r="CB44">
        <f>(($AP$38-$AQ$38)/($AQ$39-$AQ$38))</f>
        <v>4.7619047619047616E-2</v>
      </c>
    </row>
    <row r="45" spans="1:80" x14ac:dyDescent="0.25">
      <c r="A45">
        <v>44</v>
      </c>
      <c r="B45">
        <v>224.02954099999999</v>
      </c>
      <c r="C45" s="2">
        <v>1</v>
      </c>
      <c r="H45">
        <v>233.449387</v>
      </c>
      <c r="I45" s="3">
        <v>4</v>
      </c>
      <c r="P45">
        <v>2</v>
      </c>
      <c r="Q45" t="str">
        <f t="shared" si="0"/>
        <v>14</v>
      </c>
      <c r="R45">
        <v>3</v>
      </c>
      <c r="X45" t="s">
        <v>278</v>
      </c>
      <c r="Y45" t="s">
        <v>270</v>
      </c>
      <c r="AN45">
        <v>1069</v>
      </c>
      <c r="AO45">
        <v>1104</v>
      </c>
      <c r="AP45">
        <v>1083</v>
      </c>
      <c r="AQ45">
        <v>1088</v>
      </c>
      <c r="AT45">
        <f>(($AO$38-$AN$39)/($AN$40-$AN$39))</f>
        <v>0.68181818181818177</v>
      </c>
      <c r="AU45">
        <f>(($AP$39-$AN$39)/($AN$40-$AN$39))</f>
        <v>0.40909090909090912</v>
      </c>
      <c r="AV45">
        <f>(($AQ$39-$AN$39)/($AN$40-$AN$39))</f>
        <v>0.31818181818181818</v>
      </c>
      <c r="AW45">
        <f>(($AN$40-$AO$38)/($AO$39-$AO$38))</f>
        <v>0.33333333333333331</v>
      </c>
      <c r="AX45">
        <f>(($AP$39-$AO$37)/($AO$38-$AO$37))</f>
        <v>0.7142857142857143</v>
      </c>
      <c r="AY45">
        <f>(($AQ$40-$AO$38)/($AO$39-$AO$38))</f>
        <v>0.66666666666666663</v>
      </c>
      <c r="AZ45">
        <f>(($AN$40-$AP$39)/($AP$40-$AP$39))</f>
        <v>0.56521739130434778</v>
      </c>
      <c r="BB45">
        <f>(($AQ$40-$AP$39)/($AP$40-$AP$39))</f>
        <v>0.86956521739130432</v>
      </c>
      <c r="BC45">
        <f>(($AN$40-$AQ$39)/($AQ$40-$AQ$39))</f>
        <v>0.68181818181818177</v>
      </c>
      <c r="BD45">
        <f>(($AO$38-$AQ$39)/($AQ$40-$AQ$39))</f>
        <v>0.36363636363636365</v>
      </c>
      <c r="BE45">
        <f>(($AP$39-$AQ$39)/($AQ$40-$AQ$39))</f>
        <v>9.0909090909090912E-2</v>
      </c>
      <c r="BG45">
        <v>3</v>
      </c>
      <c r="BH45">
        <v>283</v>
      </c>
      <c r="BI45">
        <f>($BH$54-$BH$51)/200</f>
        <v>0.13500000000000001</v>
      </c>
      <c r="BQ45">
        <f>1-(($AO$38-$AN$39)/($AN$40-$AN$39))</f>
        <v>0.31818181818181823</v>
      </c>
      <c r="BR45">
        <f>(($AP$39-$AN$39)/($AN$40-$AN$39))</f>
        <v>0.40909090909090912</v>
      </c>
      <c r="BS45">
        <f>(($AQ$39-$AN$39)/($AN$40-$AN$39))</f>
        <v>0.31818181818181818</v>
      </c>
      <c r="BT45">
        <f>(($AN$40-$AO$38)/($AO$39-$AO$38))</f>
        <v>0.33333333333333331</v>
      </c>
      <c r="BU45">
        <f>1-(($AP$39-$AO$37)/($AO$38-$AO$37))</f>
        <v>0.2857142857142857</v>
      </c>
      <c r="BV45">
        <f>1-(($AQ$40-$AO$38)/($AO$39-$AO$38))</f>
        <v>0.33333333333333337</v>
      </c>
      <c r="BW45">
        <f>1-(($AN$40-$AP$39)/($AP$40-$AP$39))</f>
        <v>0.43478260869565222</v>
      </c>
      <c r="BY45">
        <f>1-(($AQ$40-$AP$39)/($AP$40-$AP$39))</f>
        <v>0.13043478260869568</v>
      </c>
      <c r="BZ45">
        <f>1-(($AN$40-$AQ$39)/($AQ$40-$AQ$39))</f>
        <v>0.31818181818181823</v>
      </c>
      <c r="CA45">
        <f>(($AO$38-$AQ$39)/($AQ$40-$AQ$39))</f>
        <v>0.36363636363636365</v>
      </c>
      <c r="CB45">
        <f>(($AP$39-$AQ$39)/($AQ$40-$AQ$39))</f>
        <v>9.0909090909090912E-2</v>
      </c>
    </row>
    <row r="46" spans="1:80" x14ac:dyDescent="0.25">
      <c r="A46">
        <v>45</v>
      </c>
      <c r="B46">
        <v>224.02423400000001</v>
      </c>
      <c r="C46" s="2">
        <v>1</v>
      </c>
      <c r="H46">
        <v>233.44071299999999</v>
      </c>
      <c r="I46" s="3">
        <v>4</v>
      </c>
      <c r="P46">
        <v>2</v>
      </c>
      <c r="Q46" t="str">
        <f t="shared" si="0"/>
        <v>14</v>
      </c>
      <c r="R46" t="s">
        <v>22</v>
      </c>
      <c r="X46" t="s">
        <v>278</v>
      </c>
      <c r="Y46" t="s">
        <v>271</v>
      </c>
      <c r="AN46">
        <v>1095</v>
      </c>
      <c r="AO46">
        <v>1128</v>
      </c>
      <c r="AP46">
        <v>1107</v>
      </c>
      <c r="AQ46">
        <v>1111</v>
      </c>
      <c r="AT46">
        <f>(($AO$39-$AN$40)/($AN$41-$AN$40))</f>
        <v>0.63636363636363635</v>
      </c>
      <c r="AU46">
        <f>(($AP$40-$AN$40)/($AN$41-$AN$40))</f>
        <v>0.45454545454545453</v>
      </c>
      <c r="AV46">
        <f>(($AQ$40-$AN$40)/($AN$41-$AN$40))</f>
        <v>0.31818181818181818</v>
      </c>
      <c r="AX46">
        <f>(($AP$40-$AO$38)/($AO$39-$AO$38))</f>
        <v>0.80952380952380953</v>
      </c>
      <c r="BG46" t="s">
        <v>22</v>
      </c>
      <c r="BH46">
        <v>283</v>
      </c>
      <c r="BI46">
        <f>($BH$55-$BH$52)/200</f>
        <v>7.4999999999999997E-2</v>
      </c>
      <c r="BQ46">
        <f>1-(($AO$39-$AN$40)/($AN$41-$AN$40))</f>
        <v>0.36363636363636365</v>
      </c>
      <c r="BR46">
        <f>(($AP$40-$AN$40)/($AN$41-$AN$40))</f>
        <v>0.45454545454545453</v>
      </c>
      <c r="BS46">
        <f>(($AQ$40-$AN$40)/($AN$41-$AN$40))</f>
        <v>0.31818181818181818</v>
      </c>
      <c r="BU46">
        <f>1-(($AP$40-$AO$38)/($AO$39-$AO$38))</f>
        <v>0.19047619047619047</v>
      </c>
    </row>
    <row r="47" spans="1:80" x14ac:dyDescent="0.25">
      <c r="A47">
        <v>46</v>
      </c>
      <c r="B47">
        <v>223.98719399999999</v>
      </c>
      <c r="C47" s="2">
        <v>1</v>
      </c>
      <c r="H47">
        <v>233.44356999999999</v>
      </c>
      <c r="I47" s="3">
        <v>4</v>
      </c>
      <c r="P47">
        <v>2</v>
      </c>
      <c r="Q47" t="str">
        <f t="shared" si="0"/>
        <v>14</v>
      </c>
      <c r="R47" t="s">
        <v>22</v>
      </c>
      <c r="X47" t="s">
        <v>278</v>
      </c>
      <c r="Y47" t="s">
        <v>272</v>
      </c>
      <c r="AN47">
        <v>1122</v>
      </c>
      <c r="AO47">
        <v>1151</v>
      </c>
      <c r="AP47">
        <v>1132</v>
      </c>
      <c r="AQ47">
        <v>1135</v>
      </c>
      <c r="BG47" t="s">
        <v>22</v>
      </c>
      <c r="BH47">
        <v>285</v>
      </c>
      <c r="BI47">
        <f>($BH$56-$BH$53)/200</f>
        <v>0.125</v>
      </c>
    </row>
    <row r="48" spans="1:80" x14ac:dyDescent="0.25">
      <c r="A48">
        <v>47</v>
      </c>
      <c r="B48">
        <v>224.011785</v>
      </c>
      <c r="C48" s="2">
        <v>1</v>
      </c>
      <c r="H48">
        <v>233.443061</v>
      </c>
      <c r="I48" s="3">
        <v>4</v>
      </c>
      <c r="P48">
        <v>2</v>
      </c>
      <c r="Q48" t="str">
        <f t="shared" si="0"/>
        <v>14</v>
      </c>
      <c r="R48">
        <v>1</v>
      </c>
      <c r="X48" t="s">
        <v>278</v>
      </c>
      <c r="Y48" t="s">
        <v>269</v>
      </c>
      <c r="AB48" t="s">
        <v>277</v>
      </c>
      <c r="AC48" t="str">
        <f>CONCATENATE($R48,$R49,$R50,$R51)</f>
        <v>1423</v>
      </c>
      <c r="AN48">
        <v>1144</v>
      </c>
      <c r="AO48">
        <v>1173</v>
      </c>
      <c r="AP48">
        <v>1156</v>
      </c>
      <c r="AQ48">
        <v>1159</v>
      </c>
      <c r="BG48">
        <v>1</v>
      </c>
      <c r="BH48">
        <v>286</v>
      </c>
      <c r="BI48">
        <f>($BH$57-$BH$54)/200</f>
        <v>7.0000000000000007E-2</v>
      </c>
    </row>
    <row r="49" spans="1:80" x14ac:dyDescent="0.25">
      <c r="A49">
        <v>48</v>
      </c>
      <c r="B49">
        <v>224.011785</v>
      </c>
      <c r="C49" s="2">
        <v>1</v>
      </c>
      <c r="H49">
        <v>233.443061</v>
      </c>
      <c r="I49" s="3">
        <v>4</v>
      </c>
      <c r="P49">
        <v>2</v>
      </c>
      <c r="Q49" t="str">
        <f t="shared" si="0"/>
        <v>14</v>
      </c>
      <c r="R49">
        <v>4</v>
      </c>
      <c r="X49" t="s">
        <v>278</v>
      </c>
      <c r="Y49" t="s">
        <v>270</v>
      </c>
      <c r="AN49">
        <v>1166</v>
      </c>
      <c r="AO49">
        <v>1196</v>
      </c>
      <c r="AP49">
        <v>1179</v>
      </c>
      <c r="AQ49">
        <v>1183</v>
      </c>
      <c r="AT49">
        <f>(($AO$41-$AN$42)/($AN$43-$AN$42))</f>
        <v>0.4838709677419355</v>
      </c>
      <c r="AU49">
        <f>(($AP$42-$AN$42)/($AN$43-$AN$42))</f>
        <v>0.58064516129032262</v>
      </c>
      <c r="AV49">
        <f>(($AQ$41-$AN$42)/($AN$43-$AN$42))</f>
        <v>3.2258064516129031E-2</v>
      </c>
      <c r="AW49">
        <f>(($AN$42-$AO$40)/($AO$41-$AO$40))</f>
        <v>0.5</v>
      </c>
      <c r="AX49">
        <f>(($AP$41-$AO$40)/($AO$41-$AO$40))</f>
        <v>0.13333333333333333</v>
      </c>
      <c r="AY49">
        <f>(($AQ$41-$AO$40)/($AO$41-$AO$40))</f>
        <v>0.53333333333333333</v>
      </c>
      <c r="AZ49">
        <f>(($AN$42-$AP$41)/($AP$42-$AP$41))</f>
        <v>0.37931034482758619</v>
      </c>
      <c r="BA49">
        <f>(($AO$41-$AP$41)/($AP$42-$AP$41))</f>
        <v>0.89655172413793105</v>
      </c>
      <c r="BB49">
        <f>(($AQ$41-$AP$41)/($AP$42-$AP$41))</f>
        <v>0.41379310344827586</v>
      </c>
      <c r="BC49">
        <f>(($AN$43-$AQ$42)/($AQ$43-$AQ$42))</f>
        <v>3.8461538461538464E-2</v>
      </c>
      <c r="BD49">
        <f>(($AO$41-$AQ$41)/($AQ$42-$AQ$41))</f>
        <v>0.48275862068965519</v>
      </c>
      <c r="BE49">
        <f>(($AP$42-$AQ$41)/($AQ$42-$AQ$41))</f>
        <v>0.58620689655172409</v>
      </c>
      <c r="BG49">
        <v>4</v>
      </c>
      <c r="BH49">
        <v>286</v>
      </c>
      <c r="BI49">
        <f>($BH$58-$BH$55)/200</f>
        <v>0.125</v>
      </c>
      <c r="BQ49">
        <f>(($AO$41-$AN$42)/($AN$43-$AN$42))</f>
        <v>0.4838709677419355</v>
      </c>
      <c r="BR49">
        <f>1-(($AP$42-$AN$42)/($AN$43-$AN$42))</f>
        <v>0.41935483870967738</v>
      </c>
      <c r="BS49">
        <f>(($AQ$41-$AN$42)/($AN$43-$AN$42))</f>
        <v>3.2258064516129031E-2</v>
      </c>
      <c r="BT49">
        <f>(($AN$42-$AO$40)/($AO$41-$AO$40))</f>
        <v>0.5</v>
      </c>
      <c r="BU49">
        <f>(($AP$41-$AO$40)/($AO$41-$AO$40))</f>
        <v>0.13333333333333333</v>
      </c>
      <c r="BV49">
        <f>1-(($AQ$41-$AO$40)/($AO$41-$AO$40))</f>
        <v>0.46666666666666667</v>
      </c>
      <c r="BW49">
        <f>(($AN$42-$AP$41)/($AP$42-$AP$41))</f>
        <v>0.37931034482758619</v>
      </c>
      <c r="BX49">
        <f>1-(($AO$41-$AP$41)/($AP$42-$AP$41))</f>
        <v>0.10344827586206895</v>
      </c>
      <c r="BY49">
        <f>(($AQ$41-$AP$41)/($AP$42-$AP$41))</f>
        <v>0.41379310344827586</v>
      </c>
      <c r="BZ49">
        <f>(($AN$43-$AQ$42)/($AQ$43-$AQ$42))</f>
        <v>3.8461538461538464E-2</v>
      </c>
      <c r="CA49">
        <f>(($AO$41-$AQ$41)/($AQ$42-$AQ$41))</f>
        <v>0.48275862068965519</v>
      </c>
      <c r="CB49">
        <f>1-(($AP$42-$AQ$41)/($AQ$42-$AQ$41))</f>
        <v>0.41379310344827591</v>
      </c>
    </row>
    <row r="50" spans="1:80" x14ac:dyDescent="0.25">
      <c r="A50">
        <v>49</v>
      </c>
      <c r="H50">
        <v>233.443061</v>
      </c>
      <c r="I50" s="3">
        <v>4</v>
      </c>
      <c r="P50">
        <v>1</v>
      </c>
      <c r="Q50" t="str">
        <f t="shared" si="0"/>
        <v>4</v>
      </c>
      <c r="R50">
        <v>2</v>
      </c>
      <c r="X50" t="s">
        <v>278</v>
      </c>
      <c r="Y50" t="s">
        <v>271</v>
      </c>
      <c r="AN50">
        <v>1187</v>
      </c>
      <c r="AO50">
        <v>1220</v>
      </c>
      <c r="AP50">
        <v>1203</v>
      </c>
      <c r="AQ50">
        <v>1206</v>
      </c>
      <c r="AT50">
        <f>(($AO$42-$AN$43)/($AN$44-$AN$43))</f>
        <v>0.4642857142857143</v>
      </c>
      <c r="AU50">
        <f>(($AP$43-$AN$43)/($AN$44-$AN$43))</f>
        <v>0.6071428571428571</v>
      </c>
      <c r="AV50">
        <f>(($AQ$42-$AN$42)/($AN$43-$AN$42))</f>
        <v>0.967741935483871</v>
      </c>
      <c r="AW50">
        <f>(($AN$43-$AO$41)/($AO$42-$AO$41))</f>
        <v>0.55172413793103448</v>
      </c>
      <c r="AX50">
        <f>(($AP$42-$AO$41)/($AO$42-$AO$41))</f>
        <v>0.10344827586206896</v>
      </c>
      <c r="AY50">
        <f>(($AQ$42-$AO$41)/($AO$42-$AO$41))</f>
        <v>0.51724137931034486</v>
      </c>
      <c r="AZ50">
        <f>(($AN$43-$AP$42)/($AP$43-$AP$42))</f>
        <v>0.43333333333333335</v>
      </c>
      <c r="BA50">
        <f>(($AO$42-$AP$42)/($AP$43-$AP$42))</f>
        <v>0.8666666666666667</v>
      </c>
      <c r="BB50">
        <f>(($AQ$42-$AP$42)/($AP$43-$AP$42))</f>
        <v>0.4</v>
      </c>
      <c r="BC50">
        <f>(($AN$44-$AQ$43)/($AQ$44-$AQ$43))</f>
        <v>0.11538461538461539</v>
      </c>
      <c r="BD50">
        <f>(($AO$42-$AQ$42)/($AQ$43-$AQ$42))</f>
        <v>0.53846153846153844</v>
      </c>
      <c r="BE50">
        <f>(($AP$43-$AQ$42)/($AQ$43-$AQ$42))</f>
        <v>0.69230769230769229</v>
      </c>
      <c r="BG50">
        <v>2</v>
      </c>
      <c r="BH50">
        <v>302</v>
      </c>
      <c r="BI50">
        <f>($BH$59-$BH$56)/200</f>
        <v>0.08</v>
      </c>
      <c r="BQ50">
        <f>(($AO$42-$AN$43)/($AN$44-$AN$43))</f>
        <v>0.4642857142857143</v>
      </c>
      <c r="BR50">
        <f>1-(($AP$43-$AN$43)/($AN$44-$AN$43))</f>
        <v>0.3928571428571429</v>
      </c>
      <c r="BS50">
        <f>1-(($AQ$42-$AN$42)/($AN$43-$AN$42))</f>
        <v>3.2258064516129004E-2</v>
      </c>
      <c r="BT50">
        <f>1-(($AN$43-$AO$41)/($AO$42-$AO$41))</f>
        <v>0.44827586206896552</v>
      </c>
      <c r="BU50">
        <f>(($AP$42-$AO$41)/($AO$42-$AO$41))</f>
        <v>0.10344827586206896</v>
      </c>
      <c r="BV50">
        <f>1-(($AQ$42-$AO$41)/($AO$42-$AO$41))</f>
        <v>0.48275862068965514</v>
      </c>
      <c r="BW50">
        <f>(($AN$43-$AP$42)/($AP$43-$AP$42))</f>
        <v>0.43333333333333335</v>
      </c>
      <c r="BX50">
        <f>1-(($AO$42-$AP$42)/($AP$43-$AP$42))</f>
        <v>0.1333333333333333</v>
      </c>
      <c r="BY50">
        <f>(($AQ$42-$AP$42)/($AP$43-$AP$42))</f>
        <v>0.4</v>
      </c>
      <c r="BZ50">
        <f>(($AN$44-$AQ$43)/($AQ$44-$AQ$43))</f>
        <v>0.11538461538461539</v>
      </c>
      <c r="CA50">
        <f>1-(($AO$42-$AQ$42)/($AQ$43-$AQ$42))</f>
        <v>0.46153846153846156</v>
      </c>
      <c r="CB50">
        <f>1-(($AP$43-$AQ$42)/($AQ$43-$AQ$42))</f>
        <v>0.30769230769230771</v>
      </c>
    </row>
    <row r="51" spans="1:80" x14ac:dyDescent="0.25">
      <c r="A51">
        <v>50</v>
      </c>
      <c r="D51">
        <v>214.247041</v>
      </c>
      <c r="E51" s="5">
        <v>2</v>
      </c>
      <c r="P51">
        <v>1</v>
      </c>
      <c r="Q51" t="str">
        <f t="shared" si="0"/>
        <v>2</v>
      </c>
      <c r="R51">
        <v>3</v>
      </c>
      <c r="X51" t="s">
        <v>278</v>
      </c>
      <c r="Y51" t="s">
        <v>272</v>
      </c>
      <c r="AN51">
        <v>1210</v>
      </c>
      <c r="AO51">
        <v>1242</v>
      </c>
      <c r="AP51">
        <v>1223</v>
      </c>
      <c r="AQ51">
        <v>1228</v>
      </c>
      <c r="AT51">
        <f>(($AO$43-$AN$44)/($AN$45-$AN$44))</f>
        <v>0.48148148148148145</v>
      </c>
      <c r="AU51">
        <f>(($AP$44-$AN$44)/($AN$45-$AN$44))</f>
        <v>0.55555555555555558</v>
      </c>
      <c r="AV51">
        <f>(($AQ$43-$AN$43)/($AN$44-$AN$43))</f>
        <v>0.8928571428571429</v>
      </c>
      <c r="AW51">
        <f>(($AN$44-$AO$42)/($AO$43-$AO$42))</f>
        <v>0.5357142857142857</v>
      </c>
      <c r="AX51">
        <f>(($AP$43-$AO$42)/($AO$43-$AO$42))</f>
        <v>0.14285714285714285</v>
      </c>
      <c r="AY51">
        <f>(($AQ$43-$AO$42)/($AO$43-$AO$42))</f>
        <v>0.42857142857142855</v>
      </c>
      <c r="AZ51">
        <f>(($AN$44-$AP$43)/($AP$44-$AP$43))</f>
        <v>0.42307692307692307</v>
      </c>
      <c r="BA51">
        <f>(($AO$43-$AP$43)/($AP$44-$AP$43))</f>
        <v>0.92307692307692313</v>
      </c>
      <c r="BB51">
        <f>(($AQ$43-$AP$43)/($AP$44-$AP$43))</f>
        <v>0.30769230769230771</v>
      </c>
      <c r="BC51">
        <f>(($AN$45-$AQ$44)/($AQ$45-$AQ$44))</f>
        <v>0.17391304347826086</v>
      </c>
      <c r="BD51">
        <f>(($AO$43-$AQ$43)/($AQ$44-$AQ$43))</f>
        <v>0.61538461538461542</v>
      </c>
      <c r="BE51">
        <f>(($AP$44-$AQ$43)/($AQ$44-$AQ$43))</f>
        <v>0.69230769230769229</v>
      </c>
      <c r="BG51">
        <v>3</v>
      </c>
      <c r="BH51">
        <v>303</v>
      </c>
      <c r="BI51">
        <f>($BH$60-$BH$57)/200</f>
        <v>0.11</v>
      </c>
      <c r="BQ51">
        <f>(($AO$43-$AN$44)/($AN$45-$AN$44))</f>
        <v>0.48148148148148145</v>
      </c>
      <c r="BR51">
        <f>1-(($AP$44-$AN$44)/($AN$45-$AN$44))</f>
        <v>0.44444444444444442</v>
      </c>
      <c r="BS51">
        <f>1-(($AQ$43-$AN$43)/($AN$44-$AN$43))</f>
        <v>0.1071428571428571</v>
      </c>
      <c r="BT51">
        <f>1-(($AN$44-$AO$42)/($AO$43-$AO$42))</f>
        <v>0.4642857142857143</v>
      </c>
      <c r="BU51">
        <f>(($AP$43-$AO$42)/($AO$43-$AO$42))</f>
        <v>0.14285714285714285</v>
      </c>
      <c r="BV51">
        <f>(($AQ$43-$AO$42)/($AO$43-$AO$42))</f>
        <v>0.42857142857142855</v>
      </c>
      <c r="BW51">
        <f>(($AN$44-$AP$43)/($AP$44-$AP$43))</f>
        <v>0.42307692307692307</v>
      </c>
      <c r="BX51">
        <f>1-(($AO$43-$AP$43)/($AP$44-$AP$43))</f>
        <v>7.6923076923076872E-2</v>
      </c>
      <c r="BY51">
        <f>(($AQ$43-$AP$43)/($AP$44-$AP$43))</f>
        <v>0.30769230769230771</v>
      </c>
      <c r="BZ51">
        <f>(($AN$45-$AQ$44)/($AQ$45-$AQ$44))</f>
        <v>0.17391304347826086</v>
      </c>
      <c r="CA51">
        <f>1-(($AO$43-$AQ$43)/($AQ$44-$AQ$43))</f>
        <v>0.38461538461538458</v>
      </c>
      <c r="CB51">
        <f>1-(($AP$44-$AQ$43)/($AQ$44-$AQ$43))</f>
        <v>0.30769230769230771</v>
      </c>
    </row>
    <row r="52" spans="1:80" x14ac:dyDescent="0.25">
      <c r="A52">
        <v>51</v>
      </c>
      <c r="D52">
        <v>214.247041</v>
      </c>
      <c r="E52" s="5">
        <v>2</v>
      </c>
      <c r="P52">
        <v>1</v>
      </c>
      <c r="Q52" t="str">
        <f t="shared" si="0"/>
        <v>2</v>
      </c>
      <c r="R52">
        <v>4</v>
      </c>
      <c r="X52" t="s">
        <v>278</v>
      </c>
      <c r="Y52" t="s">
        <v>269</v>
      </c>
      <c r="AB52" t="s">
        <v>278</v>
      </c>
      <c r="AC52" t="str">
        <f>CONCATENATE($R52,$R53,$R54,$R55)</f>
        <v>4123</v>
      </c>
      <c r="AN52">
        <v>1232</v>
      </c>
      <c r="AO52">
        <v>1269</v>
      </c>
      <c r="AP52">
        <v>1248</v>
      </c>
      <c r="AQ52">
        <v>1252</v>
      </c>
      <c r="AT52">
        <f>(($AO$44-$AN$45)/($AN$46-$AN$45))</f>
        <v>0.38461538461538464</v>
      </c>
      <c r="AU52">
        <f>(($AP$45-$AN$45)/($AN$46-$AN$45))</f>
        <v>0.53846153846153844</v>
      </c>
      <c r="AV52">
        <f>(($AQ$44-$AN$44)/($AN$45-$AN$44))</f>
        <v>0.85185185185185186</v>
      </c>
      <c r="AW52">
        <f>(($AN$45-$AO$43)/($AO$44-$AO$43))</f>
        <v>0.58333333333333337</v>
      </c>
      <c r="AX52">
        <f>(($AP$44-$AO$43)/($AO$44-$AO$43))</f>
        <v>8.3333333333333329E-2</v>
      </c>
      <c r="AY52">
        <f>(($AQ$44-$AO$43)/($AO$44-$AO$43))</f>
        <v>0.41666666666666669</v>
      </c>
      <c r="AZ52">
        <f>(($AN$45-$AP$44)/($AP$45-$AP$44))</f>
        <v>0.46153846153846156</v>
      </c>
      <c r="BA52">
        <f>(($AO$44-$AP$44)/($AP$45-$AP$44))</f>
        <v>0.84615384615384615</v>
      </c>
      <c r="BB52">
        <f>(($AQ$44-$AP$44)/($AP$45-$AP$44))</f>
        <v>0.30769230769230771</v>
      </c>
      <c r="BC52">
        <f>(($AN$46-$AQ$45)/($AQ$46-$AQ$45))</f>
        <v>0.30434782608695654</v>
      </c>
      <c r="BD52">
        <f>(($AO$44-$AQ$44)/($AQ$45-$AQ$44))</f>
        <v>0.60869565217391308</v>
      </c>
      <c r="BE52">
        <f>(($AP$45-$AQ$44)/($AQ$45-$AQ$44))</f>
        <v>0.78260869565217395</v>
      </c>
      <c r="BG52">
        <v>4</v>
      </c>
      <c r="BH52">
        <v>316</v>
      </c>
      <c r="BI52">
        <f>($BH$61-$BH$58)/200</f>
        <v>7.0000000000000007E-2</v>
      </c>
      <c r="BQ52">
        <f>(($AO$44-$AN$45)/($AN$46-$AN$45))</f>
        <v>0.38461538461538464</v>
      </c>
      <c r="BR52">
        <f>1-(($AP$45-$AN$45)/($AN$46-$AN$45))</f>
        <v>0.46153846153846156</v>
      </c>
      <c r="BS52">
        <f>1-(($AQ$44-$AN$44)/($AN$45-$AN$44))</f>
        <v>0.14814814814814814</v>
      </c>
      <c r="BT52">
        <f>1-(($AN$45-$AO$43)/($AO$44-$AO$43))</f>
        <v>0.41666666666666663</v>
      </c>
      <c r="BU52">
        <f>(($AP$44-$AO$43)/($AO$44-$AO$43))</f>
        <v>8.3333333333333329E-2</v>
      </c>
      <c r="BV52">
        <f>(($AQ$44-$AO$43)/($AO$44-$AO$43))</f>
        <v>0.41666666666666669</v>
      </c>
      <c r="BW52">
        <f>(($AN$45-$AP$44)/($AP$45-$AP$44))</f>
        <v>0.46153846153846156</v>
      </c>
      <c r="BX52">
        <f>1-(($AO$44-$AP$44)/($AP$45-$AP$44))</f>
        <v>0.15384615384615385</v>
      </c>
      <c r="BY52">
        <f>(($AQ$44-$AP$44)/($AP$45-$AP$44))</f>
        <v>0.30769230769230771</v>
      </c>
      <c r="BZ52">
        <f>(($AN$46-$AQ$45)/($AQ$46-$AQ$45))</f>
        <v>0.30434782608695654</v>
      </c>
      <c r="CA52">
        <f>1-(($AO$44-$AQ$44)/($AQ$45-$AQ$44))</f>
        <v>0.39130434782608692</v>
      </c>
      <c r="CB52">
        <f>1-(($AP$45-$AQ$44)/($AQ$45-$AQ$44))</f>
        <v>0.21739130434782605</v>
      </c>
    </row>
    <row r="53" spans="1:80" x14ac:dyDescent="0.25">
      <c r="A53">
        <v>52</v>
      </c>
      <c r="D53">
        <v>214.17489799999998</v>
      </c>
      <c r="E53" s="5">
        <v>2</v>
      </c>
      <c r="F53">
        <v>222.704745</v>
      </c>
      <c r="G53" s="4">
        <v>3</v>
      </c>
      <c r="P53">
        <v>2</v>
      </c>
      <c r="Q53" t="str">
        <f t="shared" si="0"/>
        <v>23</v>
      </c>
      <c r="R53">
        <v>1</v>
      </c>
      <c r="X53" t="s">
        <v>278</v>
      </c>
      <c r="Y53" t="s">
        <v>270</v>
      </c>
      <c r="AN53">
        <v>1257</v>
      </c>
      <c r="AO53">
        <v>1293</v>
      </c>
      <c r="AP53">
        <v>1272</v>
      </c>
      <c r="AQ53">
        <v>1277</v>
      </c>
      <c r="AT53">
        <f>(($AO$45-$AN$46)/($AN$47-$AN$46))</f>
        <v>0.33333333333333331</v>
      </c>
      <c r="AU53">
        <f>(($AP$46-$AN$46)/($AN$47-$AN$46))</f>
        <v>0.44444444444444442</v>
      </c>
      <c r="AV53">
        <f>(($AQ$45-$AN$45)/($AN$46-$AN$45))</f>
        <v>0.73076923076923073</v>
      </c>
      <c r="AW53">
        <f>(($AN$46-$AO$44)/($AO$45-$AO$44))</f>
        <v>0.64</v>
      </c>
      <c r="AX53">
        <f>(($AP$45-$AO$44)/($AO$45-$AO$44))</f>
        <v>0.16</v>
      </c>
      <c r="AY53">
        <f>(($AQ$45-$AO$44)/($AO$45-$AO$44))</f>
        <v>0.36</v>
      </c>
      <c r="AZ53">
        <f>(($AN$46-$AP$45)/($AP$46-$AP$45))</f>
        <v>0.5</v>
      </c>
      <c r="BA53">
        <f>(($AO$45-$AP$45)/($AP$46-$AP$45))</f>
        <v>0.875</v>
      </c>
      <c r="BB53">
        <f>(($AQ$45-$AP$45)/($AP$46-$AP$45))</f>
        <v>0.20833333333333334</v>
      </c>
      <c r="BC53">
        <f>(($AN$47-$AQ$46)/($AQ$47-$AQ$46))</f>
        <v>0.45833333333333331</v>
      </c>
      <c r="BD53">
        <f>(($AO$45-$AQ$45)/($AQ$46-$AQ$45))</f>
        <v>0.69565217391304346</v>
      </c>
      <c r="BE53">
        <f>(($AP$46-$AQ$45)/($AQ$46-$AQ$45))</f>
        <v>0.82608695652173914</v>
      </c>
      <c r="BG53">
        <v>1</v>
      </c>
      <c r="BH53">
        <v>317</v>
      </c>
      <c r="BI53">
        <f>($BH$62-$BH$59)/200</f>
        <v>0.105</v>
      </c>
      <c r="BQ53">
        <f>(($AO$45-$AN$46)/($AN$47-$AN$46))</f>
        <v>0.33333333333333331</v>
      </c>
      <c r="BR53">
        <f>(($AP$46-$AN$46)/($AN$47-$AN$46))</f>
        <v>0.44444444444444442</v>
      </c>
      <c r="BS53">
        <f>1-(($AQ$45-$AN$45)/($AN$46-$AN$45))</f>
        <v>0.26923076923076927</v>
      </c>
      <c r="BT53">
        <f>1-(($AN$46-$AO$44)/($AO$45-$AO$44))</f>
        <v>0.36</v>
      </c>
      <c r="BU53">
        <f>(($AP$45-$AO$44)/($AO$45-$AO$44))</f>
        <v>0.16</v>
      </c>
      <c r="BV53">
        <f>(($AQ$45-$AO$44)/($AO$45-$AO$44))</f>
        <v>0.36</v>
      </c>
      <c r="BW53">
        <f>(($AN$46-$AP$45)/($AP$46-$AP$45))</f>
        <v>0.5</v>
      </c>
      <c r="BX53">
        <f>1-(($AO$45-$AP$45)/($AP$46-$AP$45))</f>
        <v>0.125</v>
      </c>
      <c r="BY53">
        <f>(($AQ$45-$AP$45)/($AP$46-$AP$45))</f>
        <v>0.20833333333333334</v>
      </c>
      <c r="BZ53">
        <f>(($AN$47-$AQ$46)/($AQ$47-$AQ$46))</f>
        <v>0.45833333333333331</v>
      </c>
      <c r="CA53">
        <f>1-(($AO$45-$AQ$45)/($AQ$46-$AQ$45))</f>
        <v>0.30434782608695654</v>
      </c>
      <c r="CB53">
        <f>1-(($AP$46-$AQ$45)/($AQ$46-$AQ$45))</f>
        <v>0.17391304347826086</v>
      </c>
    </row>
    <row r="54" spans="1:80" x14ac:dyDescent="0.25">
      <c r="A54">
        <v>53</v>
      </c>
      <c r="D54">
        <v>214.17857100000001</v>
      </c>
      <c r="E54" s="5">
        <v>2</v>
      </c>
      <c r="F54">
        <v>222.652908</v>
      </c>
      <c r="G54" s="4">
        <v>3</v>
      </c>
      <c r="P54">
        <v>2</v>
      </c>
      <c r="Q54" t="str">
        <f t="shared" si="0"/>
        <v>23</v>
      </c>
      <c r="R54">
        <v>2</v>
      </c>
      <c r="X54" t="s">
        <v>278</v>
      </c>
      <c r="Y54" t="s">
        <v>271</v>
      </c>
      <c r="AN54">
        <v>1284</v>
      </c>
      <c r="AO54">
        <v>1317</v>
      </c>
      <c r="AP54">
        <v>1297</v>
      </c>
      <c r="AQ54">
        <v>1302</v>
      </c>
      <c r="AT54">
        <f>(($AO$46-$AN$47)/($AN$48-$AN$47))</f>
        <v>0.27272727272727271</v>
      </c>
      <c r="AU54">
        <f>(($AP$47-$AN$47)/($AN$48-$AN$47))</f>
        <v>0.45454545454545453</v>
      </c>
      <c r="AV54">
        <f>(($AQ$46-$AN$46)/($AN$47-$AN$46))</f>
        <v>0.59259259259259256</v>
      </c>
      <c r="AW54">
        <f>(($AN$47-$AO$45)/($AO$46-$AO$45))</f>
        <v>0.75</v>
      </c>
      <c r="AX54">
        <f>(($AP$46-$AO$45)/($AO$46-$AO$45))</f>
        <v>0.125</v>
      </c>
      <c r="AY54">
        <f>(($AQ$46-$AO$45)/($AO$46-$AO$45))</f>
        <v>0.29166666666666669</v>
      </c>
      <c r="AZ54">
        <f>(($AN$47-$AP$46)/($AP$47-$AP$46))</f>
        <v>0.6</v>
      </c>
      <c r="BA54">
        <f>(($AO$46-$AP$46)/($AP$47-$AP$46))</f>
        <v>0.84</v>
      </c>
      <c r="BB54">
        <f>(($AQ$46-$AP$46)/($AP$47-$AP$46))</f>
        <v>0.16</v>
      </c>
      <c r="BC54">
        <f>(($AN$48-$AQ$47)/($AQ$48-$AQ$47))</f>
        <v>0.375</v>
      </c>
      <c r="BD54">
        <f>(($AO$46-$AQ$46)/($AQ$47-$AQ$46))</f>
        <v>0.70833333333333337</v>
      </c>
      <c r="BE54">
        <f>(($AP$47-$AQ$46)/($AQ$47-$AQ$46))</f>
        <v>0.875</v>
      </c>
      <c r="BG54">
        <v>2</v>
      </c>
      <c r="BH54">
        <v>330</v>
      </c>
      <c r="BI54">
        <f>($BH$63-$BH$60)/200</f>
        <v>8.5000000000000006E-2</v>
      </c>
      <c r="BQ54">
        <f>(($AO$46-$AN$47)/($AN$48-$AN$47))</f>
        <v>0.27272727272727271</v>
      </c>
      <c r="BR54">
        <f>(($AP$47-$AN$47)/($AN$48-$AN$47))</f>
        <v>0.45454545454545453</v>
      </c>
      <c r="BS54">
        <f>1-(($AQ$46-$AN$46)/($AN$47-$AN$46))</f>
        <v>0.40740740740740744</v>
      </c>
      <c r="BT54">
        <f>1-(($AN$47-$AO$45)/($AO$46-$AO$45))</f>
        <v>0.25</v>
      </c>
      <c r="BU54">
        <f>(($AP$46-$AO$45)/($AO$46-$AO$45))</f>
        <v>0.125</v>
      </c>
      <c r="BV54">
        <f>(($AQ$46-$AO$45)/($AO$46-$AO$45))</f>
        <v>0.29166666666666669</v>
      </c>
      <c r="BW54">
        <f>1-(($AN$47-$AP$46)/($AP$47-$AP$46))</f>
        <v>0.4</v>
      </c>
      <c r="BX54">
        <f>1-(($AO$46-$AP$46)/($AP$47-$AP$46))</f>
        <v>0.16000000000000003</v>
      </c>
      <c r="BY54">
        <f>(($AQ$46-$AP$46)/($AP$47-$AP$46))</f>
        <v>0.16</v>
      </c>
      <c r="BZ54">
        <f>(($AN$48-$AQ$47)/($AQ$48-$AQ$47))</f>
        <v>0.375</v>
      </c>
      <c r="CA54">
        <f>1-(($AO$46-$AQ$46)/($AQ$47-$AQ$46))</f>
        <v>0.29166666666666663</v>
      </c>
      <c r="CB54">
        <f>1-(($AP$47-$AQ$46)/($AQ$47-$AQ$46))</f>
        <v>0.125</v>
      </c>
    </row>
    <row r="55" spans="1:80" x14ac:dyDescent="0.25">
      <c r="A55">
        <v>54</v>
      </c>
      <c r="D55">
        <v>214.182704</v>
      </c>
      <c r="E55" s="5">
        <v>2</v>
      </c>
      <c r="F55">
        <v>222.68234699999999</v>
      </c>
      <c r="G55" s="4">
        <v>3</v>
      </c>
      <c r="P55">
        <v>2</v>
      </c>
      <c r="Q55" t="str">
        <f t="shared" si="0"/>
        <v>23</v>
      </c>
      <c r="R55">
        <v>3</v>
      </c>
      <c r="X55" t="s">
        <v>278</v>
      </c>
      <c r="Y55" t="s">
        <v>272</v>
      </c>
      <c r="AN55">
        <v>1307</v>
      </c>
      <c r="AO55">
        <v>1341</v>
      </c>
      <c r="AP55">
        <v>1320</v>
      </c>
      <c r="AQ55">
        <v>1325</v>
      </c>
      <c r="AT55">
        <f>(($AO$47-$AN$48)/($AN$49-$AN$48))</f>
        <v>0.31818181818181818</v>
      </c>
      <c r="AU55">
        <f>(($AP$48-$AN$48)/($AN$49-$AN$48))</f>
        <v>0.54545454545454541</v>
      </c>
      <c r="AV55">
        <f>(($AQ$47-$AN$47)/($AN$48-$AN$47))</f>
        <v>0.59090909090909094</v>
      </c>
      <c r="AW55">
        <f>(($AN$48-$AO$46)/($AO$47-$AO$46))</f>
        <v>0.69565217391304346</v>
      </c>
      <c r="AX55">
        <f>(($AP$47-$AO$46)/($AO$47-$AO$46))</f>
        <v>0.17391304347826086</v>
      </c>
      <c r="AY55">
        <f>(($AQ$47-$AO$46)/($AO$47-$AO$46))</f>
        <v>0.30434782608695654</v>
      </c>
      <c r="AZ55">
        <f>(($AN$48-$AP$47)/($AP$48-$AP$47))</f>
        <v>0.5</v>
      </c>
      <c r="BA55">
        <f>(($AO$47-$AP$47)/($AP$48-$AP$47))</f>
        <v>0.79166666666666663</v>
      </c>
      <c r="BB55">
        <f>(($AQ$47-$AP$47)/($AP$48-$AP$47))</f>
        <v>0.125</v>
      </c>
      <c r="BC55">
        <f>(($AN$49-$AQ$48)/($AQ$49-$AQ$48))</f>
        <v>0.29166666666666669</v>
      </c>
      <c r="BD55">
        <f>(($AO$47-$AQ$47)/($AQ$48-$AQ$47))</f>
        <v>0.66666666666666663</v>
      </c>
      <c r="BE55">
        <f>(($AP$48-$AQ$47)/($AQ$48-$AQ$47))</f>
        <v>0.875</v>
      </c>
      <c r="BG55">
        <v>3</v>
      </c>
      <c r="BH55">
        <v>331</v>
      </c>
      <c r="BI55">
        <f>($BH$64-$BH$61)/200</f>
        <v>0.08</v>
      </c>
      <c r="BQ55">
        <f>(($AO$47-$AN$48)/($AN$49-$AN$48))</f>
        <v>0.31818181818181818</v>
      </c>
      <c r="BR55">
        <f>1-(($AP$48-$AN$48)/($AN$49-$AN$48))</f>
        <v>0.45454545454545459</v>
      </c>
      <c r="BS55">
        <f>1-(($AQ$47-$AN$47)/($AN$48-$AN$47))</f>
        <v>0.40909090909090906</v>
      </c>
      <c r="BT55">
        <f>1-(($AN$48-$AO$46)/($AO$47-$AO$46))</f>
        <v>0.30434782608695654</v>
      </c>
      <c r="BU55">
        <f>(($AP$47-$AO$46)/($AO$47-$AO$46))</f>
        <v>0.17391304347826086</v>
      </c>
      <c r="BV55">
        <f>(($AQ$47-$AO$46)/($AO$47-$AO$46))</f>
        <v>0.30434782608695654</v>
      </c>
      <c r="BW55">
        <f>(($AN$48-$AP$47)/($AP$48-$AP$47))</f>
        <v>0.5</v>
      </c>
      <c r="BX55">
        <f>1-(($AO$47-$AP$47)/($AP$48-$AP$47))</f>
        <v>0.20833333333333337</v>
      </c>
      <c r="BY55">
        <f>(($AQ$47-$AP$47)/($AP$48-$AP$47))</f>
        <v>0.125</v>
      </c>
      <c r="BZ55">
        <f>(($AN$49-$AQ$48)/($AQ$49-$AQ$48))</f>
        <v>0.29166666666666669</v>
      </c>
      <c r="CA55">
        <f>1-(($AO$47-$AQ$47)/($AQ$48-$AQ$47))</f>
        <v>0.33333333333333337</v>
      </c>
      <c r="CB55">
        <f>1-(($AP$48-$AQ$47)/($AQ$48-$AQ$47))</f>
        <v>0.125</v>
      </c>
    </row>
    <row r="56" spans="1:80" x14ac:dyDescent="0.25">
      <c r="A56">
        <v>55</v>
      </c>
      <c r="D56">
        <v>214.28525500000001</v>
      </c>
      <c r="E56" s="5">
        <v>2</v>
      </c>
      <c r="F56">
        <v>222.70729599999999</v>
      </c>
      <c r="G56" s="4">
        <v>3</v>
      </c>
      <c r="P56">
        <v>2</v>
      </c>
      <c r="Q56" t="str">
        <f t="shared" si="0"/>
        <v>23</v>
      </c>
      <c r="R56">
        <v>4</v>
      </c>
      <c r="X56" t="s">
        <v>278</v>
      </c>
      <c r="Y56" t="s">
        <v>269</v>
      </c>
      <c r="AB56" t="s">
        <v>278</v>
      </c>
      <c r="AC56" t="str">
        <f>CONCATENATE($R56,$R57,$R58,$R59)</f>
        <v>4123</v>
      </c>
      <c r="AN56">
        <v>1333</v>
      </c>
      <c r="AO56">
        <v>1365</v>
      </c>
      <c r="AP56">
        <v>1345</v>
      </c>
      <c r="AQ56">
        <v>1349</v>
      </c>
      <c r="AT56">
        <f>(($AO$48-$AN$49)/($AN$50-$AN$49))</f>
        <v>0.33333333333333331</v>
      </c>
      <c r="AU56">
        <f>(($AP$49-$AN$49)/($AN$50-$AN$49))</f>
        <v>0.61904761904761907</v>
      </c>
      <c r="AV56">
        <f>(($AQ$48-$AN$48)/($AN$49-$AN$48))</f>
        <v>0.68181818181818177</v>
      </c>
      <c r="AW56">
        <f>(($AN$49-$AO$47)/($AO$48-$AO$47))</f>
        <v>0.68181818181818177</v>
      </c>
      <c r="AX56">
        <f>(($AP$48-$AO$47)/($AO$48-$AO$47))</f>
        <v>0.22727272727272727</v>
      </c>
      <c r="AY56">
        <f>(($AQ$48-$AO$47)/($AO$48-$AO$47))</f>
        <v>0.36363636363636365</v>
      </c>
      <c r="AZ56">
        <f>(($AN$49-$AP$48)/($AP$49-$AP$48))</f>
        <v>0.43478260869565216</v>
      </c>
      <c r="BA56">
        <f>(($AO$48-$AP$48)/($AP$49-$AP$48))</f>
        <v>0.73913043478260865</v>
      </c>
      <c r="BB56">
        <f>(($AQ$48-$AP$48)/($AP$49-$AP$48))</f>
        <v>0.13043478260869565</v>
      </c>
      <c r="BC56">
        <f>(($AN$50-$AQ$49)/($AQ$50-$AQ$49))</f>
        <v>0.17391304347826086</v>
      </c>
      <c r="BD56">
        <f>(($AO$48-$AQ$48)/($AQ$49-$AQ$48))</f>
        <v>0.58333333333333337</v>
      </c>
      <c r="BE56">
        <f>(($AP$49-$AQ$48)/($AQ$49-$AQ$48))</f>
        <v>0.83333333333333337</v>
      </c>
      <c r="BG56">
        <v>4</v>
      </c>
      <c r="BH56">
        <v>342</v>
      </c>
      <c r="BI56">
        <f>($BH$65-$BH$62)/200</f>
        <v>7.4999999999999997E-2</v>
      </c>
      <c r="BQ56">
        <f>(($AO$48-$AN$49)/($AN$50-$AN$49))</f>
        <v>0.33333333333333331</v>
      </c>
      <c r="BR56">
        <f>1-(($AP$49-$AN$49)/($AN$50-$AN$49))</f>
        <v>0.38095238095238093</v>
      </c>
      <c r="BS56">
        <f>1-(($AQ$48-$AN$48)/($AN$49-$AN$48))</f>
        <v>0.31818181818181823</v>
      </c>
      <c r="BT56">
        <f>1-(($AN$49-$AO$47)/($AO$48-$AO$47))</f>
        <v>0.31818181818181823</v>
      </c>
      <c r="BU56">
        <f>(($AP$48-$AO$47)/($AO$48-$AO$47))</f>
        <v>0.22727272727272727</v>
      </c>
      <c r="BV56">
        <f>(($AQ$48-$AO$47)/($AO$48-$AO$47))</f>
        <v>0.36363636363636365</v>
      </c>
      <c r="BW56">
        <f>(($AN$49-$AP$48)/($AP$49-$AP$48))</f>
        <v>0.43478260869565216</v>
      </c>
      <c r="BX56">
        <f>1-(($AO$48-$AP$48)/($AP$49-$AP$48))</f>
        <v>0.26086956521739135</v>
      </c>
      <c r="BY56">
        <f>(($AQ$48-$AP$48)/($AP$49-$AP$48))</f>
        <v>0.13043478260869565</v>
      </c>
      <c r="BZ56">
        <f>(($AN$50-$AQ$49)/($AQ$50-$AQ$49))</f>
        <v>0.17391304347826086</v>
      </c>
      <c r="CA56">
        <f>1-(($AO$48-$AQ$48)/($AQ$49-$AQ$48))</f>
        <v>0.41666666666666663</v>
      </c>
      <c r="CB56">
        <f>1-(($AP$49-$AQ$48)/($AQ$49-$AQ$48))</f>
        <v>0.16666666666666663</v>
      </c>
    </row>
    <row r="57" spans="1:80" x14ac:dyDescent="0.25">
      <c r="A57">
        <v>56</v>
      </c>
      <c r="D57">
        <v>214.28627499999999</v>
      </c>
      <c r="E57" s="5">
        <v>2</v>
      </c>
      <c r="F57">
        <v>222.67872499999999</v>
      </c>
      <c r="G57" s="4">
        <v>3</v>
      </c>
      <c r="P57">
        <v>2</v>
      </c>
      <c r="Q57" t="str">
        <f t="shared" si="0"/>
        <v>23</v>
      </c>
      <c r="R57">
        <v>1</v>
      </c>
      <c r="X57" t="s">
        <v>278</v>
      </c>
      <c r="Y57" t="s">
        <v>270</v>
      </c>
      <c r="AN57">
        <v>1358</v>
      </c>
      <c r="AO57">
        <v>1388</v>
      </c>
      <c r="AP57">
        <v>1370</v>
      </c>
      <c r="AQ57">
        <v>1372</v>
      </c>
      <c r="AV57">
        <f>(($AQ$49-$AN$49)/($AN$50-$AN$49))</f>
        <v>0.80952380952380953</v>
      </c>
      <c r="AW57">
        <f>(($AN$50-$AO$48)/($AO$49-$AO$48))</f>
        <v>0.60869565217391308</v>
      </c>
      <c r="AX57">
        <f>(($AP$49-$AO$48)/($AO$49-$AO$48))</f>
        <v>0.2608695652173913</v>
      </c>
      <c r="AY57">
        <f>(($AQ$49-$AO$48)/($AO$49-$AO$48))</f>
        <v>0.43478260869565216</v>
      </c>
      <c r="AZ57">
        <f>(($AN$50-$AP$49)/($AP$50-$AP$49))</f>
        <v>0.33333333333333331</v>
      </c>
      <c r="BA57">
        <f>(($AO$49-$AP$49)/($AP$50-$AP$49))</f>
        <v>0.70833333333333337</v>
      </c>
      <c r="BB57">
        <f>(($AQ$49-$AP$49)/($AP$50-$AP$49))</f>
        <v>0.16666666666666666</v>
      </c>
      <c r="BD57">
        <f>(($AO$49-$AQ$49)/($AQ$50-$AQ$49))</f>
        <v>0.56521739130434778</v>
      </c>
      <c r="BE57">
        <f>(($AP$50-$AQ$49)/($AQ$50-$AQ$49))</f>
        <v>0.86956521739130432</v>
      </c>
      <c r="BG57">
        <v>1</v>
      </c>
      <c r="BH57">
        <v>344</v>
      </c>
      <c r="BI57">
        <f>($BH$66-$BH$63)/200</f>
        <v>9.5000000000000001E-2</v>
      </c>
      <c r="BS57">
        <f>1-(($AQ$49-$AN$49)/($AN$50-$AN$49))</f>
        <v>0.19047619047619047</v>
      </c>
      <c r="BT57">
        <f>1-(($AN$50-$AO$48)/($AO$49-$AO$48))</f>
        <v>0.39130434782608692</v>
      </c>
      <c r="BU57">
        <f>(($AP$49-$AO$48)/($AO$49-$AO$48))</f>
        <v>0.2608695652173913</v>
      </c>
      <c r="BV57">
        <f>(($AQ$49-$AO$48)/($AO$49-$AO$48))</f>
        <v>0.43478260869565216</v>
      </c>
      <c r="BW57">
        <f>(($AN$50-$AP$49)/($AP$50-$AP$49))</f>
        <v>0.33333333333333331</v>
      </c>
      <c r="BX57">
        <f>1-(($AO$49-$AP$49)/($AP$50-$AP$49))</f>
        <v>0.29166666666666663</v>
      </c>
      <c r="BY57">
        <f>(($AQ$49-$AP$49)/($AP$50-$AP$49))</f>
        <v>0.16666666666666666</v>
      </c>
      <c r="CA57">
        <f>1-(($AO$49-$AQ$49)/($AQ$50-$AQ$49))</f>
        <v>0.43478260869565222</v>
      </c>
      <c r="CB57">
        <f>1-(($AP$50-$AQ$49)/($AQ$50-$AQ$49))</f>
        <v>0.13043478260869568</v>
      </c>
    </row>
    <row r="58" spans="1:80" x14ac:dyDescent="0.25">
      <c r="A58">
        <v>57</v>
      </c>
      <c r="D58">
        <v>214.29152999999999</v>
      </c>
      <c r="E58" s="5">
        <v>2</v>
      </c>
      <c r="F58">
        <v>222.69790800000001</v>
      </c>
      <c r="G58" s="4">
        <v>3</v>
      </c>
      <c r="P58">
        <v>2</v>
      </c>
      <c r="Q58" t="str">
        <f t="shared" si="0"/>
        <v>23</v>
      </c>
      <c r="R58">
        <v>2</v>
      </c>
      <c r="X58" t="s">
        <v>278</v>
      </c>
      <c r="Y58" t="s">
        <v>271</v>
      </c>
      <c r="AN58">
        <v>1381</v>
      </c>
      <c r="AO58">
        <v>1410</v>
      </c>
      <c r="AP58">
        <v>1393</v>
      </c>
      <c r="AQ58">
        <v>1395</v>
      </c>
      <c r="BG58">
        <v>2</v>
      </c>
      <c r="BH58">
        <v>356</v>
      </c>
      <c r="BI58">
        <f>($BH$67-$BH$64)/200</f>
        <v>0.1</v>
      </c>
    </row>
    <row r="59" spans="1:80" x14ac:dyDescent="0.25">
      <c r="A59">
        <v>58</v>
      </c>
      <c r="D59">
        <v>214.29642799999999</v>
      </c>
      <c r="E59" s="5">
        <v>2</v>
      </c>
      <c r="F59">
        <v>222.726225</v>
      </c>
      <c r="G59" s="4">
        <v>3</v>
      </c>
      <c r="P59">
        <v>2</v>
      </c>
      <c r="Q59" t="str">
        <f t="shared" si="0"/>
        <v>23</v>
      </c>
      <c r="R59">
        <v>3</v>
      </c>
      <c r="X59" t="s">
        <v>278</v>
      </c>
      <c r="Y59" t="s">
        <v>272</v>
      </c>
      <c r="AN59">
        <v>1402</v>
      </c>
      <c r="AO59">
        <v>1434</v>
      </c>
      <c r="AP59">
        <v>1415</v>
      </c>
      <c r="AQ59">
        <v>1420</v>
      </c>
      <c r="BG59">
        <v>3</v>
      </c>
      <c r="BH59">
        <v>358</v>
      </c>
      <c r="BI59">
        <f>($BH$68-$BH$65)/200</f>
        <v>7.4999999999999997E-2</v>
      </c>
    </row>
    <row r="60" spans="1:80" x14ac:dyDescent="0.25">
      <c r="A60">
        <v>59</v>
      </c>
      <c r="D60">
        <v>214.28877499999999</v>
      </c>
      <c r="E60" s="5">
        <v>2</v>
      </c>
      <c r="F60">
        <v>222.747398</v>
      </c>
      <c r="G60" s="4">
        <v>3</v>
      </c>
      <c r="P60">
        <v>2</v>
      </c>
      <c r="Q60" t="str">
        <f t="shared" si="0"/>
        <v>23</v>
      </c>
      <c r="R60">
        <v>4</v>
      </c>
      <c r="X60" t="s">
        <v>278</v>
      </c>
      <c r="Y60" t="s">
        <v>269</v>
      </c>
      <c r="AB60" t="s">
        <v>278</v>
      </c>
      <c r="AC60" t="str">
        <f>CONCATENATE($R60,$R61,$R62,$R63)</f>
        <v>4123</v>
      </c>
      <c r="AN60">
        <v>1423</v>
      </c>
      <c r="AO60">
        <v>1467</v>
      </c>
      <c r="AP60">
        <v>1439</v>
      </c>
      <c r="AQ60">
        <v>1448</v>
      </c>
      <c r="AT60">
        <f>(($AO$50-$AN$51)/($AN$52-$AN$51))</f>
        <v>0.45454545454545453</v>
      </c>
      <c r="AU60">
        <f>(($AP$51-$AN$51)/($AN$52-$AN$51))</f>
        <v>0.59090909090909094</v>
      </c>
      <c r="AV60">
        <f>(($AQ$51-$AN$51)/($AN$52-$AN$51))</f>
        <v>0.81818181818181823</v>
      </c>
      <c r="AW60">
        <f>(($AN$52-$AO$50)/($AO$51-$AO$50))</f>
        <v>0.54545454545454541</v>
      </c>
      <c r="AX60">
        <f>(($AP$51-$AO$50)/($AO$51-$AO$50))</f>
        <v>0.13636363636363635</v>
      </c>
      <c r="AY60">
        <f>(($AQ$51-$AO$50)/($AO$51-$AO$50))</f>
        <v>0.36363636363636365</v>
      </c>
      <c r="AZ60">
        <f>(($AN$52-$AP$51)/($AP$52-$AP$51))</f>
        <v>0.36</v>
      </c>
      <c r="BA60">
        <f>(($AO$51-$AP$51)/($AP$52-$AP$51))</f>
        <v>0.76</v>
      </c>
      <c r="BB60">
        <f>(($AQ$51-$AP$51)/($AP$52-$AP$51))</f>
        <v>0.2</v>
      </c>
      <c r="BC60">
        <f>(($AN$52-$AQ$51)/($AQ$52-$AQ$51))</f>
        <v>0.16666666666666666</v>
      </c>
      <c r="BD60">
        <f>(($AO$51-$AQ$51)/($AQ$52-$AQ$51))</f>
        <v>0.58333333333333337</v>
      </c>
      <c r="BE60">
        <f>(($AP$52-$AQ$51)/($AQ$52-$AQ$51))</f>
        <v>0.83333333333333337</v>
      </c>
      <c r="BG60">
        <v>4</v>
      </c>
      <c r="BH60">
        <v>366</v>
      </c>
      <c r="BI60">
        <f>($BH$69-$BH$66)/200</f>
        <v>0.09</v>
      </c>
      <c r="BQ60">
        <f>(($AO$50-$AN$51)/($AN$52-$AN$51))</f>
        <v>0.45454545454545453</v>
      </c>
      <c r="BR60">
        <f>1-(($AP$51-$AN$51)/($AN$52-$AN$51))</f>
        <v>0.40909090909090906</v>
      </c>
      <c r="BS60">
        <f>1-(($AQ$51-$AN$51)/($AN$52-$AN$51))</f>
        <v>0.18181818181818177</v>
      </c>
      <c r="BT60">
        <f>1-(($AN$52-$AO$50)/($AO$51-$AO$50))</f>
        <v>0.45454545454545459</v>
      </c>
      <c r="BU60">
        <f>(($AP$51-$AO$50)/($AO$51-$AO$50))</f>
        <v>0.13636363636363635</v>
      </c>
      <c r="BV60">
        <f>(($AQ$51-$AO$50)/($AO$51-$AO$50))</f>
        <v>0.36363636363636365</v>
      </c>
      <c r="BW60">
        <f>(($AN$52-$AP$51)/($AP$52-$AP$51))</f>
        <v>0.36</v>
      </c>
      <c r="BX60">
        <f>1-(($AO$51-$AP$51)/($AP$52-$AP$51))</f>
        <v>0.24</v>
      </c>
      <c r="BY60">
        <f>(($AQ$51-$AP$51)/($AP$52-$AP$51))</f>
        <v>0.2</v>
      </c>
      <c r="BZ60">
        <f>(($AN$52-$AQ$51)/($AQ$52-$AQ$51))</f>
        <v>0.16666666666666666</v>
      </c>
      <c r="CA60">
        <f>1-(($AO$51-$AQ$51)/($AQ$52-$AQ$51))</f>
        <v>0.41666666666666663</v>
      </c>
      <c r="CB60">
        <f>1-(($AP$52-$AQ$51)/($AQ$52-$AQ$51))</f>
        <v>0.16666666666666663</v>
      </c>
    </row>
    <row r="61" spans="1:80" x14ac:dyDescent="0.25">
      <c r="A61">
        <v>60</v>
      </c>
      <c r="D61">
        <v>214.271939</v>
      </c>
      <c r="E61" s="5">
        <v>2</v>
      </c>
      <c r="F61">
        <v>222.704745</v>
      </c>
      <c r="G61" s="4">
        <v>3</v>
      </c>
      <c r="P61">
        <v>2</v>
      </c>
      <c r="Q61" t="str">
        <f t="shared" si="0"/>
        <v>23</v>
      </c>
      <c r="R61">
        <v>1</v>
      </c>
      <c r="X61" t="s">
        <v>278</v>
      </c>
      <c r="Y61" t="s">
        <v>270</v>
      </c>
      <c r="AN61">
        <v>1448</v>
      </c>
      <c r="AO61">
        <v>1492</v>
      </c>
      <c r="AP61">
        <v>1466</v>
      </c>
      <c r="AQ61">
        <v>1452</v>
      </c>
      <c r="AT61">
        <f>(($AO$51-$AN$52)/($AN$53-$AN$52))</f>
        <v>0.4</v>
      </c>
      <c r="AU61">
        <f>(($AP$52-$AN$52)/($AN$53-$AN$52))</f>
        <v>0.64</v>
      </c>
      <c r="AV61">
        <f>(($AQ$52-$AN$52)/($AN$53-$AN$52))</f>
        <v>0.8</v>
      </c>
      <c r="AW61">
        <f>(($AN$53-$AO$51)/($AO$52-$AO$51))</f>
        <v>0.55555555555555558</v>
      </c>
      <c r="AX61">
        <f>(($AP$52-$AO$51)/($AO$52-$AO$51))</f>
        <v>0.22222222222222221</v>
      </c>
      <c r="AY61">
        <f>(($AQ$52-$AO$51)/($AO$52-$AO$51))</f>
        <v>0.37037037037037035</v>
      </c>
      <c r="AZ61">
        <f>(($AN$53-$AP$52)/($AP$53-$AP$52))</f>
        <v>0.375</v>
      </c>
      <c r="BA61">
        <f>(($AO$52-$AP$52)/($AP$53-$AP$52))</f>
        <v>0.875</v>
      </c>
      <c r="BB61">
        <f>(($AQ$52-$AP$52)/($AP$53-$AP$52))</f>
        <v>0.16666666666666666</v>
      </c>
      <c r="BC61">
        <f>(($AN$53-$AQ$52)/($AQ$53-$AQ$52))</f>
        <v>0.2</v>
      </c>
      <c r="BD61">
        <f>(($AO$52-$AQ$52)/($AQ$53-$AQ$52))</f>
        <v>0.68</v>
      </c>
      <c r="BE61">
        <f>(($AP$53-$AQ$52)/($AQ$53-$AQ$52))</f>
        <v>0.8</v>
      </c>
      <c r="BG61">
        <v>1</v>
      </c>
      <c r="BH61">
        <v>370</v>
      </c>
      <c r="BI61">
        <f>($BH$70-$BH$67)/200</f>
        <v>0.1</v>
      </c>
      <c r="BQ61">
        <f>(($AO$51-$AN$52)/($AN$53-$AN$52))</f>
        <v>0.4</v>
      </c>
      <c r="BR61">
        <f>1-(($AP$52-$AN$52)/($AN$53-$AN$52))</f>
        <v>0.36</v>
      </c>
      <c r="BS61">
        <f>1-(($AQ$52-$AN$52)/($AN$53-$AN$52))</f>
        <v>0.19999999999999996</v>
      </c>
      <c r="BT61">
        <f>1-(($AN$53-$AO$51)/($AO$52-$AO$51))</f>
        <v>0.44444444444444442</v>
      </c>
      <c r="BU61">
        <f>(($AP$52-$AO$51)/($AO$52-$AO$51))</f>
        <v>0.22222222222222221</v>
      </c>
      <c r="BV61">
        <f>(($AQ$52-$AO$51)/($AO$52-$AO$51))</f>
        <v>0.37037037037037035</v>
      </c>
      <c r="BW61">
        <f>(($AN$53-$AP$52)/($AP$53-$AP$52))</f>
        <v>0.375</v>
      </c>
      <c r="BX61">
        <f>1-(($AO$52-$AP$52)/($AP$53-$AP$52))</f>
        <v>0.125</v>
      </c>
      <c r="BY61">
        <f>(($AQ$52-$AP$52)/($AP$53-$AP$52))</f>
        <v>0.16666666666666666</v>
      </c>
      <c r="BZ61">
        <f>(($AN$53-$AQ$52)/($AQ$53-$AQ$52))</f>
        <v>0.2</v>
      </c>
      <c r="CA61">
        <f>1-(($AO$52-$AQ$52)/($AQ$53-$AQ$52))</f>
        <v>0.31999999999999995</v>
      </c>
      <c r="CB61">
        <f>1-(($AP$53-$AQ$52)/($AQ$53-$AQ$52))</f>
        <v>0.19999999999999996</v>
      </c>
    </row>
    <row r="62" spans="1:80" x14ac:dyDescent="0.25">
      <c r="A62">
        <v>61</v>
      </c>
      <c r="D62">
        <v>214.28714299999999</v>
      </c>
      <c r="E62" s="5">
        <v>2</v>
      </c>
      <c r="F62">
        <v>222.704745</v>
      </c>
      <c r="G62" s="4">
        <v>3</v>
      </c>
      <c r="P62">
        <v>2</v>
      </c>
      <c r="Q62" t="str">
        <f t="shared" si="0"/>
        <v>23</v>
      </c>
      <c r="R62">
        <v>2</v>
      </c>
      <c r="X62" t="s">
        <v>278</v>
      </c>
      <c r="Y62" t="s">
        <v>271</v>
      </c>
      <c r="AN62">
        <v>1452</v>
      </c>
      <c r="AO62">
        <v>1517</v>
      </c>
      <c r="AP62">
        <v>1491</v>
      </c>
      <c r="AQ62">
        <v>1480</v>
      </c>
      <c r="AT62">
        <f>(($AO$52-$AN$53)/($AN$54-$AN$53))</f>
        <v>0.44444444444444442</v>
      </c>
      <c r="AU62">
        <f>(($AP$53-$AN$53)/($AN$54-$AN$53))</f>
        <v>0.55555555555555558</v>
      </c>
      <c r="AV62">
        <f>(($AQ$53-$AN$53)/($AN$54-$AN$53))</f>
        <v>0.7407407407407407</v>
      </c>
      <c r="AW62">
        <f>(($AN$54-$AO$52)/($AO$53-$AO$52))</f>
        <v>0.625</v>
      </c>
      <c r="AX62">
        <f>(($AP$53-$AO$52)/($AO$53-$AO$52))</f>
        <v>0.125</v>
      </c>
      <c r="AY62">
        <f>(($AQ$53-$AO$52)/($AO$53-$AO$52))</f>
        <v>0.33333333333333331</v>
      </c>
      <c r="AZ62">
        <f>(($AN$54-$AP$53)/($AP$54-$AP$53))</f>
        <v>0.48</v>
      </c>
      <c r="BA62">
        <f>(($AO$53-$AP$53)/($AP$54-$AP$53))</f>
        <v>0.84</v>
      </c>
      <c r="BB62">
        <f>(($AQ$53-$AP$53)/($AP$54-$AP$53))</f>
        <v>0.2</v>
      </c>
      <c r="BC62">
        <f>(($AN$54-$AQ$53)/($AQ$54-$AQ$53))</f>
        <v>0.28000000000000003</v>
      </c>
      <c r="BD62">
        <f>(($AO$53-$AQ$53)/($AQ$54-$AQ$53))</f>
        <v>0.64</v>
      </c>
      <c r="BE62">
        <f>(($AP$54-$AQ$53)/($AQ$54-$AQ$53))</f>
        <v>0.8</v>
      </c>
      <c r="BG62">
        <v>2</v>
      </c>
      <c r="BH62">
        <v>379</v>
      </c>
      <c r="BI62">
        <f>($BH$71-$BH$68)/200</f>
        <v>0.105</v>
      </c>
      <c r="BQ62">
        <f>(($AO$52-$AN$53)/($AN$54-$AN$53))</f>
        <v>0.44444444444444442</v>
      </c>
      <c r="BR62">
        <f>1-(($AP$53-$AN$53)/($AN$54-$AN$53))</f>
        <v>0.44444444444444442</v>
      </c>
      <c r="BS62">
        <f>1-(($AQ$53-$AN$53)/($AN$54-$AN$53))</f>
        <v>0.2592592592592593</v>
      </c>
      <c r="BT62">
        <f>1-(($AN$54-$AO$52)/($AO$53-$AO$52))</f>
        <v>0.375</v>
      </c>
      <c r="BU62">
        <f>(($AP$53-$AO$52)/($AO$53-$AO$52))</f>
        <v>0.125</v>
      </c>
      <c r="BV62">
        <f>(($AQ$53-$AO$52)/($AO$53-$AO$52))</f>
        <v>0.33333333333333331</v>
      </c>
      <c r="BW62">
        <f>(($AN$54-$AP$53)/($AP$54-$AP$53))</f>
        <v>0.48</v>
      </c>
      <c r="BX62">
        <f>1-(($AO$53-$AP$53)/($AP$54-$AP$53))</f>
        <v>0.16000000000000003</v>
      </c>
      <c r="BY62">
        <f>(($AQ$53-$AP$53)/($AP$54-$AP$53))</f>
        <v>0.2</v>
      </c>
      <c r="BZ62">
        <f>(($AN$54-$AQ$53)/($AQ$54-$AQ$53))</f>
        <v>0.28000000000000003</v>
      </c>
      <c r="CA62">
        <f>1-(($AO$53-$AQ$53)/($AQ$54-$AQ$53))</f>
        <v>0.36</v>
      </c>
      <c r="CB62">
        <f>1-(($AP$54-$AQ$53)/($AQ$54-$AQ$53))</f>
        <v>0.19999999999999996</v>
      </c>
    </row>
    <row r="63" spans="1:80" x14ac:dyDescent="0.25">
      <c r="A63">
        <v>62</v>
      </c>
      <c r="D63">
        <v>214.31127499999999</v>
      </c>
      <c r="E63" s="5">
        <v>2</v>
      </c>
      <c r="F63">
        <v>222.704745</v>
      </c>
      <c r="G63" s="4">
        <v>3</v>
      </c>
      <c r="P63">
        <v>2</v>
      </c>
      <c r="Q63" t="str">
        <f t="shared" si="0"/>
        <v>23</v>
      </c>
      <c r="R63">
        <v>3</v>
      </c>
      <c r="X63" t="s">
        <v>278</v>
      </c>
      <c r="Y63" t="s">
        <v>272</v>
      </c>
      <c r="AN63">
        <v>1478</v>
      </c>
      <c r="AO63">
        <v>1542</v>
      </c>
      <c r="AP63">
        <v>1516</v>
      </c>
      <c r="AQ63">
        <v>1504</v>
      </c>
      <c r="AT63">
        <f>(($AO$53-$AN$54)/($AN$55-$AN$54))</f>
        <v>0.39130434782608697</v>
      </c>
      <c r="AU63">
        <f>(($AP$54-$AN$54)/($AN$55-$AN$54))</f>
        <v>0.56521739130434778</v>
      </c>
      <c r="AV63">
        <f>(($AQ$54-$AN$54)/($AN$55-$AN$54))</f>
        <v>0.78260869565217395</v>
      </c>
      <c r="AW63">
        <f>(($AN$55-$AO$53)/($AO$54-$AO$53))</f>
        <v>0.58333333333333337</v>
      </c>
      <c r="AX63">
        <f>(($AP$54-$AO$53)/($AO$54-$AO$53))</f>
        <v>0.16666666666666666</v>
      </c>
      <c r="AY63">
        <f>(($AQ$54-$AO$53)/($AO$54-$AO$53))</f>
        <v>0.375</v>
      </c>
      <c r="AZ63">
        <f>(($AN$55-$AP$54)/($AP$55-$AP$54))</f>
        <v>0.43478260869565216</v>
      </c>
      <c r="BA63">
        <f>(($AO$54-$AP$54)/($AP$55-$AP$54))</f>
        <v>0.86956521739130432</v>
      </c>
      <c r="BB63">
        <f>(($AQ$54-$AP$54)/($AP$55-$AP$54))</f>
        <v>0.21739130434782608</v>
      </c>
      <c r="BC63">
        <f>(($AN$55-$AQ$54)/($AQ$55-$AQ$54))</f>
        <v>0.21739130434782608</v>
      </c>
      <c r="BD63">
        <f>(($AO$54-$AQ$54)/($AQ$55-$AQ$54))</f>
        <v>0.65217391304347827</v>
      </c>
      <c r="BE63">
        <f>(($AP$55-$AQ$54)/($AQ$55-$AQ$54))</f>
        <v>0.78260869565217395</v>
      </c>
      <c r="BG63">
        <v>3</v>
      </c>
      <c r="BH63">
        <v>383</v>
      </c>
      <c r="BI63">
        <f>($BH$72-$BH$69)/200</f>
        <v>6.5000000000000002E-2</v>
      </c>
      <c r="BQ63">
        <f>(($AO$53-$AN$54)/($AN$55-$AN$54))</f>
        <v>0.39130434782608697</v>
      </c>
      <c r="BR63">
        <f>1-(($AP$54-$AN$54)/($AN$55-$AN$54))</f>
        <v>0.43478260869565222</v>
      </c>
      <c r="BS63">
        <f>1-(($AQ$54-$AN$54)/($AN$55-$AN$54))</f>
        <v>0.21739130434782605</v>
      </c>
      <c r="BT63">
        <f>1-(($AN$55-$AO$53)/($AO$54-$AO$53))</f>
        <v>0.41666666666666663</v>
      </c>
      <c r="BU63">
        <f>(($AP$54-$AO$53)/($AO$54-$AO$53))</f>
        <v>0.16666666666666666</v>
      </c>
      <c r="BV63">
        <f>(($AQ$54-$AO$53)/($AO$54-$AO$53))</f>
        <v>0.375</v>
      </c>
      <c r="BW63">
        <f>(($AN$55-$AP$54)/($AP$55-$AP$54))</f>
        <v>0.43478260869565216</v>
      </c>
      <c r="BX63">
        <f>1-(($AO$54-$AP$54)/($AP$55-$AP$54))</f>
        <v>0.13043478260869568</v>
      </c>
      <c r="BY63">
        <f>(($AQ$54-$AP$54)/($AP$55-$AP$54))</f>
        <v>0.21739130434782608</v>
      </c>
      <c r="BZ63">
        <f>(($AN$55-$AQ$54)/($AQ$55-$AQ$54))</f>
        <v>0.21739130434782608</v>
      </c>
      <c r="CA63">
        <f>1-(($AO$54-$AQ$54)/($AQ$55-$AQ$54))</f>
        <v>0.34782608695652173</v>
      </c>
      <c r="CB63">
        <f>1-(($AP$55-$AQ$54)/($AQ$55-$AQ$54))</f>
        <v>0.21739130434782605</v>
      </c>
    </row>
    <row r="64" spans="1:80" x14ac:dyDescent="0.25">
      <c r="A64">
        <v>63</v>
      </c>
      <c r="B64">
        <v>205.254817</v>
      </c>
      <c r="C64" s="2">
        <v>1</v>
      </c>
      <c r="D64">
        <v>214.25831600000001</v>
      </c>
      <c r="E64" s="5">
        <v>2</v>
      </c>
      <c r="F64">
        <v>222.704745</v>
      </c>
      <c r="G64" s="4">
        <v>3</v>
      </c>
      <c r="P64">
        <v>3</v>
      </c>
      <c r="Q64" t="str">
        <f t="shared" si="0"/>
        <v>123</v>
      </c>
      <c r="R64">
        <v>4</v>
      </c>
      <c r="X64" t="s">
        <v>278</v>
      </c>
      <c r="Y64" t="s">
        <v>269</v>
      </c>
      <c r="AB64" t="s">
        <v>278</v>
      </c>
      <c r="AC64" t="str">
        <f>CONCATENATE($R64,$R65,$R66,$R67)</f>
        <v>4123</v>
      </c>
      <c r="AN64">
        <v>1504</v>
      </c>
      <c r="AO64">
        <v>1567</v>
      </c>
      <c r="AP64">
        <v>1540</v>
      </c>
      <c r="AQ64">
        <v>1531</v>
      </c>
      <c r="AT64">
        <f>(($AO$54-$AN$55)/($AN$56-$AN$55))</f>
        <v>0.38461538461538464</v>
      </c>
      <c r="AU64">
        <f>(($AP$55-$AN$55)/($AN$56-$AN$55))</f>
        <v>0.5</v>
      </c>
      <c r="AV64">
        <f>(($AQ$55-$AN$55)/($AN$56-$AN$55))</f>
        <v>0.69230769230769229</v>
      </c>
      <c r="AW64">
        <f>(($AN$56-$AO$54)/($AO$55-$AO$54))</f>
        <v>0.66666666666666663</v>
      </c>
      <c r="AX64">
        <f>(($AP$55-$AO$54)/($AO$55-$AO$54))</f>
        <v>0.125</v>
      </c>
      <c r="AY64">
        <f>(($AQ$55-$AO$54)/($AO$55-$AO$54))</f>
        <v>0.33333333333333331</v>
      </c>
      <c r="AZ64">
        <f>(($AN$56-$AP$55)/($AP$56-$AP$55))</f>
        <v>0.52</v>
      </c>
      <c r="BA64">
        <f>(($AO$55-$AP$55)/($AP$56-$AP$55))</f>
        <v>0.84</v>
      </c>
      <c r="BB64">
        <f>(($AQ$55-$AP$55)/($AP$56-$AP$55))</f>
        <v>0.2</v>
      </c>
      <c r="BC64">
        <f>(($AN$56-$AQ$55)/($AQ$56-$AQ$55))</f>
        <v>0.33333333333333331</v>
      </c>
      <c r="BD64">
        <f>(($AO$55-$AQ$55)/($AQ$56-$AQ$55))</f>
        <v>0.66666666666666663</v>
      </c>
      <c r="BE64">
        <f>(($AP$56-$AQ$55)/($AQ$56-$AQ$55))</f>
        <v>0.83333333333333337</v>
      </c>
      <c r="BG64">
        <v>4</v>
      </c>
      <c r="BH64">
        <v>386</v>
      </c>
      <c r="BI64">
        <f>($BH$73-$BH$70)/200</f>
        <v>7.0000000000000007E-2</v>
      </c>
      <c r="BQ64">
        <f>(($AO$54-$AN$55)/($AN$56-$AN$55))</f>
        <v>0.38461538461538464</v>
      </c>
      <c r="BR64">
        <f>(($AP$55-$AN$55)/($AN$56-$AN$55))</f>
        <v>0.5</v>
      </c>
      <c r="BS64">
        <f>1-(($AQ$55-$AN$55)/($AN$56-$AN$55))</f>
        <v>0.30769230769230771</v>
      </c>
      <c r="BT64">
        <f>1-(($AN$56-$AO$54)/($AO$55-$AO$54))</f>
        <v>0.33333333333333337</v>
      </c>
      <c r="BU64">
        <f>(($AP$55-$AO$54)/($AO$55-$AO$54))</f>
        <v>0.125</v>
      </c>
      <c r="BV64">
        <f>(($AQ$55-$AO$54)/($AO$55-$AO$54))</f>
        <v>0.33333333333333331</v>
      </c>
      <c r="BW64">
        <f>1-(($AN$56-$AP$55)/($AP$56-$AP$55))</f>
        <v>0.48</v>
      </c>
      <c r="BX64">
        <f>1-(($AO$55-$AP$55)/($AP$56-$AP$55))</f>
        <v>0.16000000000000003</v>
      </c>
      <c r="BY64">
        <f>(($AQ$55-$AP$55)/($AP$56-$AP$55))</f>
        <v>0.2</v>
      </c>
      <c r="BZ64">
        <f>(($AN$56-$AQ$55)/($AQ$56-$AQ$55))</f>
        <v>0.33333333333333331</v>
      </c>
      <c r="CA64">
        <f>1-(($AO$55-$AQ$55)/($AQ$56-$AQ$55))</f>
        <v>0.33333333333333337</v>
      </c>
      <c r="CB64">
        <f>1-(($AP$56-$AQ$55)/($AQ$56-$AQ$55))</f>
        <v>0.16666666666666663</v>
      </c>
    </row>
    <row r="65" spans="1:80" x14ac:dyDescent="0.25">
      <c r="A65">
        <v>64</v>
      </c>
      <c r="B65">
        <v>205.265017</v>
      </c>
      <c r="C65" s="2">
        <v>1</v>
      </c>
      <c r="D65">
        <v>214.247041</v>
      </c>
      <c r="E65" s="5">
        <v>2</v>
      </c>
      <c r="F65">
        <v>222.704745</v>
      </c>
      <c r="G65" s="4">
        <v>3</v>
      </c>
      <c r="P65">
        <v>3</v>
      </c>
      <c r="Q65" t="str">
        <f t="shared" si="0"/>
        <v>123</v>
      </c>
      <c r="R65">
        <v>1</v>
      </c>
      <c r="X65" t="s">
        <v>278</v>
      </c>
      <c r="Y65" t="s">
        <v>270</v>
      </c>
      <c r="AN65">
        <v>1528</v>
      </c>
      <c r="AO65">
        <v>1590</v>
      </c>
      <c r="AP65">
        <v>1558</v>
      </c>
      <c r="AQ65">
        <v>1556</v>
      </c>
      <c r="AT65">
        <f>(($AO$55-$AN$56)/($AN$57-$AN$56))</f>
        <v>0.32</v>
      </c>
      <c r="AU65">
        <f>(($AP$56-$AN$56)/($AN$57-$AN$56))</f>
        <v>0.48</v>
      </c>
      <c r="AV65">
        <f>(($AQ$56-$AN$56)/($AN$57-$AN$56))</f>
        <v>0.64</v>
      </c>
      <c r="AW65">
        <f>(($AN$57-$AO$55)/($AO$56-$AO$55))</f>
        <v>0.70833333333333337</v>
      </c>
      <c r="AX65">
        <f>(($AP$56-$AO$55)/($AO$56-$AO$55))</f>
        <v>0.16666666666666666</v>
      </c>
      <c r="AY65">
        <f>(($AQ$56-$AO$55)/($AO$56-$AO$55))</f>
        <v>0.33333333333333331</v>
      </c>
      <c r="AZ65">
        <f>(($AN$57-$AP$56)/($AP$57-$AP$56))</f>
        <v>0.52</v>
      </c>
      <c r="BA65">
        <f>(($AO$56-$AP$56)/($AP$57-$AP$56))</f>
        <v>0.8</v>
      </c>
      <c r="BB65">
        <f>(($AQ$56-$AP$56)/($AP$57-$AP$56))</f>
        <v>0.16</v>
      </c>
      <c r="BC65">
        <f>(($AN$57-$AQ$56)/($AQ$57-$AQ$56))</f>
        <v>0.39130434782608697</v>
      </c>
      <c r="BD65">
        <f>(($AO$56-$AQ$56)/($AQ$57-$AQ$56))</f>
        <v>0.69565217391304346</v>
      </c>
      <c r="BE65">
        <f>(($AP$57-$AQ$56)/($AQ$57-$AQ$56))</f>
        <v>0.91304347826086951</v>
      </c>
      <c r="BG65">
        <v>1</v>
      </c>
      <c r="BH65">
        <v>394</v>
      </c>
      <c r="BI65">
        <f>($BH$74-$BH$71)/200</f>
        <v>8.5000000000000006E-2</v>
      </c>
      <c r="BQ65">
        <f>(($AO$55-$AN$56)/($AN$57-$AN$56))</f>
        <v>0.32</v>
      </c>
      <c r="BR65">
        <f>(($AP$56-$AN$56)/($AN$57-$AN$56))</f>
        <v>0.48</v>
      </c>
      <c r="BS65">
        <f>1-(($AQ$56-$AN$56)/($AN$57-$AN$56))</f>
        <v>0.36</v>
      </c>
      <c r="BT65">
        <f>1-(($AN$57-$AO$55)/($AO$56-$AO$55))</f>
        <v>0.29166666666666663</v>
      </c>
      <c r="BU65">
        <f>(($AP$56-$AO$55)/($AO$56-$AO$55))</f>
        <v>0.16666666666666666</v>
      </c>
      <c r="BV65">
        <f>(($AQ$56-$AO$55)/($AO$56-$AO$55))</f>
        <v>0.33333333333333331</v>
      </c>
      <c r="BW65">
        <f>1-(($AN$57-$AP$56)/($AP$57-$AP$56))</f>
        <v>0.48</v>
      </c>
      <c r="BX65">
        <f>1-(($AO$56-$AP$56)/($AP$57-$AP$56))</f>
        <v>0.19999999999999996</v>
      </c>
      <c r="BY65">
        <f>(($AQ$56-$AP$56)/($AP$57-$AP$56))</f>
        <v>0.16</v>
      </c>
      <c r="BZ65">
        <f>(($AN$57-$AQ$56)/($AQ$57-$AQ$56))</f>
        <v>0.39130434782608697</v>
      </c>
      <c r="CA65">
        <f>1-(($AO$56-$AQ$56)/($AQ$57-$AQ$56))</f>
        <v>0.30434782608695654</v>
      </c>
      <c r="CB65">
        <f>1-(($AP$57-$AQ$56)/($AQ$57-$AQ$56))</f>
        <v>8.6956521739130488E-2</v>
      </c>
    </row>
    <row r="66" spans="1:80" x14ac:dyDescent="0.25">
      <c r="A66">
        <v>65</v>
      </c>
      <c r="B66">
        <v>205.190123</v>
      </c>
      <c r="C66" s="2">
        <v>1</v>
      </c>
      <c r="P66">
        <v>1</v>
      </c>
      <c r="Q66" t="str">
        <f t="shared" ref="Q66:Q129" si="2">CONCATENATE(C66,E66,G66,I66)</f>
        <v>1</v>
      </c>
      <c r="R66">
        <v>2</v>
      </c>
      <c r="X66" t="s">
        <v>278</v>
      </c>
      <c r="Y66" t="s">
        <v>271</v>
      </c>
      <c r="AN66">
        <v>1549</v>
      </c>
      <c r="AO66">
        <v>1610</v>
      </c>
      <c r="AP66">
        <v>1580</v>
      </c>
      <c r="AQ66">
        <v>1579</v>
      </c>
      <c r="AT66">
        <f>(($AO$56-$AN$57)/($AN$58-$AN$57))</f>
        <v>0.30434782608695654</v>
      </c>
      <c r="AU66">
        <f>(($AP$57-$AN$57)/($AN$58-$AN$57))</f>
        <v>0.52173913043478259</v>
      </c>
      <c r="AV66">
        <f>(($AQ$57-$AN$57)/($AN$58-$AN$57))</f>
        <v>0.60869565217391308</v>
      </c>
      <c r="AW66">
        <f>(($AN$58-$AO$56)/($AO$57-$AO$56))</f>
        <v>0.69565217391304346</v>
      </c>
      <c r="AX66">
        <f>(($AP$57-$AO$56)/($AO$57-$AO$56))</f>
        <v>0.21739130434782608</v>
      </c>
      <c r="AY66">
        <f>(($AQ$57-$AO$56)/($AO$57-$AO$56))</f>
        <v>0.30434782608695654</v>
      </c>
      <c r="AZ66">
        <f>(($AN$58-$AP$57)/($AP$58-$AP$57))</f>
        <v>0.47826086956521741</v>
      </c>
      <c r="BA66">
        <f>(($AO$57-$AP$57)/($AP$58-$AP$57))</f>
        <v>0.78260869565217395</v>
      </c>
      <c r="BB66">
        <f>(($AQ$57-$AP$57)/($AP$58-$AP$57))</f>
        <v>8.6956521739130432E-2</v>
      </c>
      <c r="BC66">
        <f>(($AN$58-$AQ$57)/($AQ$58-$AQ$57))</f>
        <v>0.39130434782608697</v>
      </c>
      <c r="BD66">
        <f>(($AO$57-$AQ$57)/($AQ$58-$AQ$57))</f>
        <v>0.69565217391304346</v>
      </c>
      <c r="BE66">
        <f>(($AP$58-$AQ$57)/($AQ$58-$AQ$57))</f>
        <v>0.91304347826086951</v>
      </c>
      <c r="BG66">
        <v>2</v>
      </c>
      <c r="BH66">
        <v>402</v>
      </c>
      <c r="BI66">
        <f>($BH$75-$BH$72)/200</f>
        <v>9.5000000000000001E-2</v>
      </c>
      <c r="BQ66">
        <f>(($AO$56-$AN$57)/($AN$58-$AN$57))</f>
        <v>0.30434782608695654</v>
      </c>
      <c r="BR66">
        <f>1-(($AP$57-$AN$57)/($AN$58-$AN$57))</f>
        <v>0.47826086956521741</v>
      </c>
      <c r="BS66">
        <f>1-(($AQ$57-$AN$57)/($AN$58-$AN$57))</f>
        <v>0.39130434782608692</v>
      </c>
      <c r="BT66">
        <f>1-(($AN$58-$AO$56)/($AO$57-$AO$56))</f>
        <v>0.30434782608695654</v>
      </c>
      <c r="BU66">
        <f>(($AP$57-$AO$56)/($AO$57-$AO$56))</f>
        <v>0.21739130434782608</v>
      </c>
      <c r="BV66">
        <f>(($AQ$57-$AO$56)/($AO$57-$AO$56))</f>
        <v>0.30434782608695654</v>
      </c>
      <c r="BW66">
        <f>(($AN$58-$AP$57)/($AP$58-$AP$57))</f>
        <v>0.47826086956521741</v>
      </c>
      <c r="BX66">
        <f>1-(($AO$57-$AP$57)/($AP$58-$AP$57))</f>
        <v>0.21739130434782605</v>
      </c>
      <c r="BY66">
        <f>(($AQ$57-$AP$57)/($AP$58-$AP$57))</f>
        <v>8.6956521739130432E-2</v>
      </c>
      <c r="BZ66">
        <f>(($AN$58-$AQ$57)/($AQ$58-$AQ$57))</f>
        <v>0.39130434782608697</v>
      </c>
      <c r="CA66">
        <f>1-(($AO$57-$AQ$57)/($AQ$58-$AQ$57))</f>
        <v>0.30434782608695654</v>
      </c>
      <c r="CB66">
        <f>1-(($AP$58-$AQ$57)/($AQ$58-$AQ$57))</f>
        <v>8.6956521739130488E-2</v>
      </c>
    </row>
    <row r="67" spans="1:80" x14ac:dyDescent="0.25">
      <c r="A67">
        <v>66</v>
      </c>
      <c r="B67">
        <v>205.202979</v>
      </c>
      <c r="C67" s="2">
        <v>1</v>
      </c>
      <c r="P67">
        <v>1</v>
      </c>
      <c r="Q67" t="str">
        <f t="shared" si="2"/>
        <v>1</v>
      </c>
      <c r="R67">
        <v>3</v>
      </c>
      <c r="X67" t="s">
        <v>278</v>
      </c>
      <c r="Y67" t="s">
        <v>272</v>
      </c>
      <c r="AN67">
        <v>1572</v>
      </c>
      <c r="AO67">
        <v>1632</v>
      </c>
      <c r="AP67">
        <v>1605</v>
      </c>
      <c r="AQ67">
        <v>1603</v>
      </c>
      <c r="AT67">
        <f>(($AO$57-$AN$58)/($AN$59-$AN$58))</f>
        <v>0.33333333333333331</v>
      </c>
      <c r="AU67">
        <f>(($AP$58-$AN$58)/($AN$59-$AN$58))</f>
        <v>0.5714285714285714</v>
      </c>
      <c r="AV67">
        <f>(($AQ$58-$AN$58)/($AN$59-$AN$58))</f>
        <v>0.66666666666666663</v>
      </c>
      <c r="AW67">
        <f>(($AN$59-$AO$57)/($AO$58-$AO$57))</f>
        <v>0.63636363636363635</v>
      </c>
      <c r="AX67">
        <f>(($AP$58-$AO$57)/($AO$58-$AO$57))</f>
        <v>0.22727272727272727</v>
      </c>
      <c r="AY67">
        <f>(($AQ$58-$AO$57)/($AO$58-$AO$57))</f>
        <v>0.31818181818181818</v>
      </c>
      <c r="AZ67">
        <f>(($AN$59-$AP$58)/($AP$59-$AP$58))</f>
        <v>0.40909090909090912</v>
      </c>
      <c r="BA67">
        <f>(($AO$58-$AP$58)/($AP$59-$AP$58))</f>
        <v>0.77272727272727271</v>
      </c>
      <c r="BB67">
        <f>(($AQ$58-$AP$58)/($AP$59-$AP$58))</f>
        <v>9.0909090909090912E-2</v>
      </c>
      <c r="BC67">
        <f>(($AN$59-$AQ$58)/($AQ$59-$AQ$58))</f>
        <v>0.28000000000000003</v>
      </c>
      <c r="BD67">
        <f>(($AO$58-$AQ$58)/($AQ$59-$AQ$58))</f>
        <v>0.6</v>
      </c>
      <c r="BE67">
        <f>(($AP$59-$AQ$58)/($AQ$59-$AQ$58))</f>
        <v>0.8</v>
      </c>
      <c r="BG67">
        <v>3</v>
      </c>
      <c r="BH67">
        <v>406</v>
      </c>
      <c r="BI67">
        <f>($BH$76-$BH$73)/200</f>
        <v>7.0000000000000007E-2</v>
      </c>
      <c r="BQ67">
        <f>(($AO$57-$AN$58)/($AN$59-$AN$58))</f>
        <v>0.33333333333333331</v>
      </c>
      <c r="BR67">
        <f>1-(($AP$58-$AN$58)/($AN$59-$AN$58))</f>
        <v>0.4285714285714286</v>
      </c>
      <c r="BS67">
        <f>1-(($AQ$58-$AN$58)/($AN$59-$AN$58))</f>
        <v>0.33333333333333337</v>
      </c>
      <c r="BT67">
        <f>1-(($AN$59-$AO$57)/($AO$58-$AO$57))</f>
        <v>0.36363636363636365</v>
      </c>
      <c r="BU67">
        <f>(($AP$58-$AO$57)/($AO$58-$AO$57))</f>
        <v>0.22727272727272727</v>
      </c>
      <c r="BV67">
        <f>(($AQ$58-$AO$57)/($AO$58-$AO$57))</f>
        <v>0.31818181818181818</v>
      </c>
      <c r="BW67">
        <f>(($AN$59-$AP$58)/($AP$59-$AP$58))</f>
        <v>0.40909090909090912</v>
      </c>
      <c r="BX67">
        <f>1-(($AO$58-$AP$58)/($AP$59-$AP$58))</f>
        <v>0.22727272727272729</v>
      </c>
      <c r="BY67">
        <f>(($AQ$58-$AP$58)/($AP$59-$AP$58))</f>
        <v>9.0909090909090912E-2</v>
      </c>
      <c r="BZ67">
        <f>(($AN$59-$AQ$58)/($AQ$59-$AQ$58))</f>
        <v>0.28000000000000003</v>
      </c>
      <c r="CA67">
        <f>1-(($AO$58-$AQ$58)/($AQ$59-$AQ$58))</f>
        <v>0.4</v>
      </c>
      <c r="CB67">
        <f>1-(($AP$59-$AQ$58)/($AQ$59-$AQ$58))</f>
        <v>0.19999999999999996</v>
      </c>
    </row>
    <row r="68" spans="1:80" x14ac:dyDescent="0.25">
      <c r="A68">
        <v>67</v>
      </c>
      <c r="B68">
        <v>205.23160100000001</v>
      </c>
      <c r="C68" s="2">
        <v>1</v>
      </c>
      <c r="H68">
        <v>213.89137700000001</v>
      </c>
      <c r="I68" s="3">
        <v>4</v>
      </c>
      <c r="P68">
        <v>2</v>
      </c>
      <c r="Q68" t="str">
        <f t="shared" si="2"/>
        <v>14</v>
      </c>
      <c r="R68">
        <v>4</v>
      </c>
      <c r="X68" t="s">
        <v>278</v>
      </c>
      <c r="Y68" t="s">
        <v>269</v>
      </c>
      <c r="AB68" t="s">
        <v>278</v>
      </c>
      <c r="AC68" t="str">
        <f>CONCATENATE($R68,$R69,$R70,$R71)</f>
        <v>4123</v>
      </c>
      <c r="AN68">
        <v>1595</v>
      </c>
      <c r="AO68">
        <v>1653</v>
      </c>
      <c r="AP68">
        <v>1625</v>
      </c>
      <c r="AQ68">
        <v>1624</v>
      </c>
      <c r="AT68">
        <f>(($AO$58-$AN$59)/($AN$60-$AN$59))</f>
        <v>0.38095238095238093</v>
      </c>
      <c r="AU68">
        <f>(($AP$59-$AN$59)/($AN$60-$AN$59))</f>
        <v>0.61904761904761907</v>
      </c>
      <c r="AV68">
        <f>(($AQ$59-$AN$59)/($AN$60-$AN$59))</f>
        <v>0.8571428571428571</v>
      </c>
      <c r="AW68">
        <f>(($AN$60-$AO$58)/($AO$59-$AO$58))</f>
        <v>0.54166666666666663</v>
      </c>
      <c r="AX68">
        <f>(($AP$59-$AO$58)/($AO$59-$AO$58))</f>
        <v>0.20833333333333334</v>
      </c>
      <c r="AY68">
        <f>(($AQ$59-$AO$58)/($AO$59-$AO$58))</f>
        <v>0.41666666666666669</v>
      </c>
      <c r="AZ68">
        <f>(($AN$60-$AP$59)/($AP$60-$AP$59))</f>
        <v>0.33333333333333331</v>
      </c>
      <c r="BA68">
        <f>(($AO$59-$AP$59)/($AP$60-$AP$59))</f>
        <v>0.79166666666666663</v>
      </c>
      <c r="BB68">
        <f>(($AQ$59-$AP$59)/($AP$60-$AP$59))</f>
        <v>0.20833333333333334</v>
      </c>
      <c r="BC68">
        <f>(($AN$60-$AQ$59)/($AQ$60-$AQ$59))</f>
        <v>0.10714285714285714</v>
      </c>
      <c r="BD68">
        <f>(($AO$59-$AQ$59)/($AQ$60-$AQ$59))</f>
        <v>0.5</v>
      </c>
      <c r="BE68">
        <f>(($AP$60-$AQ$59)/($AQ$60-$AQ$59))</f>
        <v>0.6785714285714286</v>
      </c>
      <c r="BG68">
        <v>4</v>
      </c>
      <c r="BH68">
        <v>409</v>
      </c>
      <c r="BI68">
        <f>($BH$77-$BH$74)/200</f>
        <v>0.06</v>
      </c>
      <c r="BQ68">
        <f>(($AO$58-$AN$59)/($AN$60-$AN$59))</f>
        <v>0.38095238095238093</v>
      </c>
      <c r="BR68">
        <f>1-(($AP$59-$AN$59)/($AN$60-$AN$59))</f>
        <v>0.38095238095238093</v>
      </c>
      <c r="BS68">
        <f>1-(($AQ$59-$AN$59)/($AN$60-$AN$59))</f>
        <v>0.1428571428571429</v>
      </c>
      <c r="BT68">
        <f>1-(($AN$60-$AO$58)/($AO$59-$AO$58))</f>
        <v>0.45833333333333337</v>
      </c>
      <c r="BU68">
        <f>(($AP$59-$AO$58)/($AO$59-$AO$58))</f>
        <v>0.20833333333333334</v>
      </c>
      <c r="BV68">
        <f>(($AQ$59-$AO$58)/($AO$59-$AO$58))</f>
        <v>0.41666666666666669</v>
      </c>
      <c r="BW68">
        <f>(($AN$60-$AP$59)/($AP$60-$AP$59))</f>
        <v>0.33333333333333331</v>
      </c>
      <c r="BX68">
        <f>1-(($AO$59-$AP$59)/($AP$60-$AP$59))</f>
        <v>0.20833333333333337</v>
      </c>
      <c r="BY68">
        <f>(($AQ$59-$AP$59)/($AP$60-$AP$59))</f>
        <v>0.20833333333333334</v>
      </c>
      <c r="BZ68">
        <f>(($AN$60-$AQ$59)/($AQ$60-$AQ$59))</f>
        <v>0.10714285714285714</v>
      </c>
      <c r="CA68">
        <f>(($AO$59-$AQ$59)/($AQ$60-$AQ$59))</f>
        <v>0.5</v>
      </c>
      <c r="CB68">
        <f>1-(($AP$60-$AQ$59)/($AQ$60-$AQ$59))</f>
        <v>0.3214285714285714</v>
      </c>
    </row>
    <row r="69" spans="1:80" x14ac:dyDescent="0.25">
      <c r="A69">
        <v>68</v>
      </c>
      <c r="B69">
        <v>205.24705800000001</v>
      </c>
      <c r="C69" s="2">
        <v>1</v>
      </c>
      <c r="H69">
        <v>213.89137700000001</v>
      </c>
      <c r="I69" s="3">
        <v>4</v>
      </c>
      <c r="P69">
        <v>2</v>
      </c>
      <c r="Q69" t="str">
        <f t="shared" si="2"/>
        <v>14</v>
      </c>
      <c r="R69">
        <v>1</v>
      </c>
      <c r="X69" t="s">
        <v>278</v>
      </c>
      <c r="Y69" t="s">
        <v>270</v>
      </c>
      <c r="AN69">
        <v>1617</v>
      </c>
      <c r="AO69">
        <v>1688</v>
      </c>
      <c r="AP69">
        <v>1650</v>
      </c>
      <c r="AQ69">
        <v>1647</v>
      </c>
      <c r="AT69">
        <f>(($AO$59-$AN$60)/($AN$61-$AN$60))</f>
        <v>0.44</v>
      </c>
      <c r="AU69">
        <f>(($AP$60-$AN$60)/($AN$61-$AN$60))</f>
        <v>0.64</v>
      </c>
      <c r="BG69">
        <v>1</v>
      </c>
      <c r="BH69">
        <v>420</v>
      </c>
      <c r="BI69">
        <f>($BH$78-$BH$75)/200</f>
        <v>0.08</v>
      </c>
      <c r="BQ69">
        <f>(($AO$59-$AN$60)/($AN$61-$AN$60))</f>
        <v>0.44</v>
      </c>
      <c r="BR69">
        <f>1-(($AP$60-$AN$60)/($AN$61-$AN$60))</f>
        <v>0.36</v>
      </c>
    </row>
    <row r="70" spans="1:80" x14ac:dyDescent="0.25">
      <c r="A70">
        <v>69</v>
      </c>
      <c r="B70">
        <v>205.251654</v>
      </c>
      <c r="C70" s="2">
        <v>1</v>
      </c>
      <c r="H70">
        <v>213.89137700000001</v>
      </c>
      <c r="I70" s="3">
        <v>4</v>
      </c>
      <c r="P70">
        <v>2</v>
      </c>
      <c r="Q70" t="str">
        <f t="shared" si="2"/>
        <v>14</v>
      </c>
      <c r="R70">
        <v>2</v>
      </c>
      <c r="X70" t="s">
        <v>278</v>
      </c>
      <c r="Y70" t="s">
        <v>271</v>
      </c>
      <c r="AN70">
        <v>1639</v>
      </c>
      <c r="AO70">
        <v>1719</v>
      </c>
      <c r="AP70">
        <v>1689</v>
      </c>
      <c r="AQ70">
        <v>1670</v>
      </c>
      <c r="BG70">
        <v>2</v>
      </c>
      <c r="BH70">
        <v>426</v>
      </c>
      <c r="BI70">
        <f>($BH$79-$BH$76)/200</f>
        <v>9.5000000000000001E-2</v>
      </c>
    </row>
    <row r="71" spans="1:80" x14ac:dyDescent="0.25">
      <c r="A71">
        <v>70</v>
      </c>
      <c r="B71">
        <v>205.22649999999999</v>
      </c>
      <c r="C71" s="2">
        <v>1</v>
      </c>
      <c r="H71">
        <v>213.89137700000001</v>
      </c>
      <c r="I71" s="3">
        <v>4</v>
      </c>
      <c r="P71">
        <v>2</v>
      </c>
      <c r="Q71" t="str">
        <f t="shared" si="2"/>
        <v>14</v>
      </c>
      <c r="R71">
        <v>3</v>
      </c>
      <c r="X71" t="s">
        <v>278</v>
      </c>
      <c r="Y71" t="s">
        <v>272</v>
      </c>
      <c r="AN71">
        <v>1661</v>
      </c>
      <c r="AO71">
        <v>1746</v>
      </c>
      <c r="AP71">
        <v>1718</v>
      </c>
      <c r="AQ71">
        <v>1703</v>
      </c>
      <c r="BG71">
        <v>3</v>
      </c>
      <c r="BH71">
        <v>430</v>
      </c>
      <c r="BI71">
        <f>($BH$80-$BH$77)/200</f>
        <v>8.5000000000000006E-2</v>
      </c>
    </row>
    <row r="72" spans="1:80" x14ac:dyDescent="0.25">
      <c r="A72">
        <v>71</v>
      </c>
      <c r="B72">
        <v>205.22736600000002</v>
      </c>
      <c r="C72" s="2">
        <v>1</v>
      </c>
      <c r="H72">
        <v>213.89137700000001</v>
      </c>
      <c r="I72" s="3">
        <v>4</v>
      </c>
      <c r="P72">
        <v>2</v>
      </c>
      <c r="Q72" t="str">
        <f t="shared" si="2"/>
        <v>14</v>
      </c>
      <c r="R72">
        <v>4</v>
      </c>
      <c r="X72" t="s">
        <v>278</v>
      </c>
      <c r="Y72" t="s">
        <v>269</v>
      </c>
      <c r="AB72" t="s">
        <v>278</v>
      </c>
      <c r="AC72" t="str">
        <f>CONCATENATE($R72,$R73,$R74,$R75)</f>
        <v>4123</v>
      </c>
      <c r="AN72">
        <v>1672</v>
      </c>
      <c r="AO72">
        <v>1771</v>
      </c>
      <c r="AP72">
        <v>1745</v>
      </c>
      <c r="AQ72">
        <v>1732</v>
      </c>
      <c r="AT72">
        <f>(($AO$60-$AN$62)/($AN$63-$AN$62))</f>
        <v>0.57692307692307687</v>
      </c>
      <c r="AU72">
        <f>(($AP$61-$AN$62)/($AN$63-$AN$62))</f>
        <v>0.53846153846153844</v>
      </c>
      <c r="AV72">
        <f>(($AQ$61-$AN$62)/($AN$63-$AN$62))</f>
        <v>0</v>
      </c>
      <c r="AW72">
        <f>(($AN$63-$AO$60)/($AO$61-$AO$60))</f>
        <v>0.44</v>
      </c>
      <c r="AX72">
        <f>(($AP$62-$AO$60)/($AO$61-$AO$60))</f>
        <v>0.96</v>
      </c>
      <c r="AY72">
        <f>(($AQ$62-$AO$60)/($AO$61-$AO$60))</f>
        <v>0.52</v>
      </c>
      <c r="AZ72">
        <f>(($AN$63-$AP$61)/($AP$62-$AP$61))</f>
        <v>0.48</v>
      </c>
      <c r="BA72">
        <f>(($AO$60-$AP$61)/($AP$62-$AP$61))</f>
        <v>0.04</v>
      </c>
      <c r="BB72">
        <f>(($AQ$62-$AP$61)/($AP$62-$AP$61))</f>
        <v>0.56000000000000005</v>
      </c>
      <c r="BC72">
        <f>(($AN$62-$AQ$61)/($AQ$62-$AQ$61))</f>
        <v>0</v>
      </c>
      <c r="BD72">
        <f>(($AO$60-$AQ$61)/($AQ$62-$AQ$61))</f>
        <v>0.5357142857142857</v>
      </c>
      <c r="BE72">
        <f>(($AP$61-$AQ$61)/($AQ$62-$AQ$61))</f>
        <v>0.5</v>
      </c>
      <c r="BG72">
        <v>4</v>
      </c>
      <c r="BH72">
        <v>433</v>
      </c>
      <c r="BI72">
        <f>($BH$81-$BH$78)/200</f>
        <v>6.5000000000000002E-2</v>
      </c>
      <c r="BQ72">
        <f>1-(($AO$60-$AN$62)/($AN$63-$AN$62))</f>
        <v>0.42307692307692313</v>
      </c>
      <c r="BR72">
        <f>1-(($AP$61-$AN$62)/($AN$63-$AN$62))</f>
        <v>0.46153846153846156</v>
      </c>
      <c r="BS72">
        <f>(($AQ$61-$AN$62)/($AN$63-$AN$62))</f>
        <v>0</v>
      </c>
      <c r="BT72">
        <f>(($AN$63-$AO$60)/($AO$61-$AO$60))</f>
        <v>0.44</v>
      </c>
      <c r="BU72">
        <f>1-(($AP$62-$AO$60)/($AO$61-$AO$60))</f>
        <v>4.0000000000000036E-2</v>
      </c>
      <c r="BV72">
        <f>1-(($AQ$62-$AO$60)/($AO$61-$AO$60))</f>
        <v>0.48</v>
      </c>
      <c r="BW72">
        <f>(($AN$63-$AP$61)/($AP$62-$AP$61))</f>
        <v>0.48</v>
      </c>
      <c r="BX72">
        <f>(($AO$60-$AP$61)/($AP$62-$AP$61))</f>
        <v>0.04</v>
      </c>
      <c r="BY72">
        <f>1-(($AQ$62-$AP$61)/($AP$62-$AP$61))</f>
        <v>0.43999999999999995</v>
      </c>
      <c r="BZ72">
        <f>(($AN$62-$AQ$61)/($AQ$62-$AQ$61))</f>
        <v>0</v>
      </c>
      <c r="CA72">
        <f>1-(($AO$60-$AQ$61)/($AQ$62-$AQ$61))</f>
        <v>0.4642857142857143</v>
      </c>
      <c r="CB72">
        <f>(($AP$61-$AQ$61)/($AQ$62-$AQ$61))</f>
        <v>0.5</v>
      </c>
    </row>
    <row r="73" spans="1:80" x14ac:dyDescent="0.25">
      <c r="A73">
        <v>72</v>
      </c>
      <c r="B73">
        <v>205.23639600000001</v>
      </c>
      <c r="C73" s="2">
        <v>1</v>
      </c>
      <c r="H73">
        <v>213.89137700000001</v>
      </c>
      <c r="I73" s="3">
        <v>4</v>
      </c>
      <c r="P73">
        <v>2</v>
      </c>
      <c r="Q73" t="str">
        <f t="shared" si="2"/>
        <v>14</v>
      </c>
      <c r="R73">
        <v>1</v>
      </c>
      <c r="X73" t="s">
        <v>278</v>
      </c>
      <c r="Y73" t="s">
        <v>270</v>
      </c>
      <c r="AN73">
        <v>1703</v>
      </c>
      <c r="AO73">
        <v>1796</v>
      </c>
      <c r="AP73">
        <v>1773</v>
      </c>
      <c r="AQ73">
        <v>1759</v>
      </c>
      <c r="AT73">
        <f>(($AO$61-$AN$63)/($AN$64-$AN$63))</f>
        <v>0.53846153846153844</v>
      </c>
      <c r="AU73">
        <f>(($AP$62-$AN$63)/($AN$64-$AN$63))</f>
        <v>0.5</v>
      </c>
      <c r="AV73">
        <f>(($AQ$62-$AN$63)/($AN$64-$AN$63))</f>
        <v>7.6923076923076927E-2</v>
      </c>
      <c r="AW73">
        <f>(($AN$64-$AO$61)/($AO$62-$AO$61))</f>
        <v>0.48</v>
      </c>
      <c r="AX73">
        <f>(($AP$63-$AO$61)/($AO$62-$AO$61))</f>
        <v>0.96</v>
      </c>
      <c r="AY73">
        <f>(($AQ$63-$AO$61)/($AO$62-$AO$61))</f>
        <v>0.48</v>
      </c>
      <c r="AZ73">
        <f>(($AN$64-$AP$62)/($AP$63-$AP$62))</f>
        <v>0.52</v>
      </c>
      <c r="BA73">
        <f>(($AO$61-$AP$62)/($AP$63-$AP$62))</f>
        <v>0.04</v>
      </c>
      <c r="BB73">
        <f>(($AQ$63-$AP$62)/($AP$63-$AP$62))</f>
        <v>0.52</v>
      </c>
      <c r="BC73">
        <f>(($AN$63-$AQ$61)/($AQ$62-$AQ$61))</f>
        <v>0.9285714285714286</v>
      </c>
      <c r="BD73">
        <f>(($AO$61-$AQ$62)/($AQ$63-$AQ$62))</f>
        <v>0.5</v>
      </c>
      <c r="BE73">
        <f>(($AP$62-$AQ$62)/($AQ$63-$AQ$62))</f>
        <v>0.45833333333333331</v>
      </c>
      <c r="BG73">
        <v>1</v>
      </c>
      <c r="BH73">
        <v>440</v>
      </c>
      <c r="BI73">
        <f>($BH$82-$BH$79)/200</f>
        <v>8.5000000000000006E-2</v>
      </c>
      <c r="BQ73">
        <f>1-(($AO$61-$AN$63)/($AN$64-$AN$63))</f>
        <v>0.46153846153846156</v>
      </c>
      <c r="BR73">
        <f>(($AP$62-$AN$63)/($AN$64-$AN$63))</f>
        <v>0.5</v>
      </c>
      <c r="BS73">
        <f>(($AQ$62-$AN$63)/($AN$64-$AN$63))</f>
        <v>7.6923076923076927E-2</v>
      </c>
      <c r="BT73">
        <f>(($AN$64-$AO$61)/($AO$62-$AO$61))</f>
        <v>0.48</v>
      </c>
      <c r="BU73">
        <f>1-(($AP$63-$AO$61)/($AO$62-$AO$61))</f>
        <v>4.0000000000000036E-2</v>
      </c>
      <c r="BV73">
        <f>(($AQ$63-$AO$61)/($AO$62-$AO$61))</f>
        <v>0.48</v>
      </c>
      <c r="BW73">
        <f>1-(($AN$64-$AP$62)/($AP$63-$AP$62))</f>
        <v>0.48</v>
      </c>
      <c r="BX73">
        <f>(($AO$61-$AP$62)/($AP$63-$AP$62))</f>
        <v>0.04</v>
      </c>
      <c r="BY73">
        <f>1-(($AQ$63-$AP$62)/($AP$63-$AP$62))</f>
        <v>0.48</v>
      </c>
      <c r="BZ73">
        <f>1-(($AN$63-$AQ$61)/($AQ$62-$AQ$61))</f>
        <v>7.1428571428571397E-2</v>
      </c>
      <c r="CA73">
        <f>(($AO$61-$AQ$62)/($AQ$63-$AQ$62))</f>
        <v>0.5</v>
      </c>
      <c r="CB73">
        <f>(($AP$62-$AQ$62)/($AQ$63-$AQ$62))</f>
        <v>0.45833333333333331</v>
      </c>
    </row>
    <row r="74" spans="1:80" x14ac:dyDescent="0.25">
      <c r="A74">
        <v>73</v>
      </c>
      <c r="B74">
        <v>205.294658</v>
      </c>
      <c r="C74" s="2">
        <v>1</v>
      </c>
      <c r="H74">
        <v>213.89137700000001</v>
      </c>
      <c r="I74" s="3">
        <v>4</v>
      </c>
      <c r="P74">
        <v>2</v>
      </c>
      <c r="Q74" t="str">
        <f t="shared" si="2"/>
        <v>14</v>
      </c>
      <c r="R74">
        <v>2</v>
      </c>
      <c r="X74" t="s">
        <v>278</v>
      </c>
      <c r="Y74" t="s">
        <v>271</v>
      </c>
      <c r="AN74">
        <v>1732</v>
      </c>
      <c r="AO74">
        <v>1820</v>
      </c>
      <c r="AP74">
        <v>1797</v>
      </c>
      <c r="AQ74">
        <v>1783</v>
      </c>
      <c r="AT74">
        <f>(($AO$62-$AN$64)/($AN$65-$AN$64))</f>
        <v>0.54166666666666663</v>
      </c>
      <c r="AU74">
        <f>(($AP$63-$AN$64)/($AN$65-$AN$64))</f>
        <v>0.5</v>
      </c>
      <c r="AV74">
        <f>(($AQ$63-$AN$64)/($AN$65-$AN$64))</f>
        <v>0</v>
      </c>
      <c r="AW74">
        <f>(($AN$65-$AO$62)/($AO$63-$AO$62))</f>
        <v>0.44</v>
      </c>
      <c r="AX74">
        <f>(($AP$64-$AO$62)/($AO$63-$AO$62))</f>
        <v>0.92</v>
      </c>
      <c r="AY74">
        <f>(($AQ$64-$AO$62)/($AO$63-$AO$62))</f>
        <v>0.56000000000000005</v>
      </c>
      <c r="AZ74">
        <f>(($AN$65-$AP$63)/($AP$64-$AP$63))</f>
        <v>0.5</v>
      </c>
      <c r="BA74">
        <f>(($AO$62-$AP$63)/($AP$64-$AP$63))</f>
        <v>4.1666666666666664E-2</v>
      </c>
      <c r="BB74">
        <f>(($AQ$64-$AP$63)/($AP$64-$AP$63))</f>
        <v>0.625</v>
      </c>
      <c r="BC74">
        <f>(($AN$64-$AQ$63)/($AQ$64-$AQ$63))</f>
        <v>0</v>
      </c>
      <c r="BD74">
        <f>(($AO$62-$AQ$63)/($AQ$64-$AQ$63))</f>
        <v>0.48148148148148145</v>
      </c>
      <c r="BE74">
        <f>(($AP$63-$AQ$63)/($AQ$64-$AQ$63))</f>
        <v>0.44444444444444442</v>
      </c>
      <c r="BG74">
        <v>2</v>
      </c>
      <c r="BH74">
        <v>447</v>
      </c>
      <c r="BI74">
        <f>($BH$83-$BH$80)/200</f>
        <v>0.09</v>
      </c>
      <c r="BQ74">
        <f>1-(($AO$62-$AN$64)/($AN$65-$AN$64))</f>
        <v>0.45833333333333337</v>
      </c>
      <c r="BR74">
        <f>(($AP$63-$AN$64)/($AN$65-$AN$64))</f>
        <v>0.5</v>
      </c>
      <c r="BS74">
        <f>(($AQ$63-$AN$64)/($AN$65-$AN$64))</f>
        <v>0</v>
      </c>
      <c r="BT74">
        <f>(($AN$65-$AO$62)/($AO$63-$AO$62))</f>
        <v>0.44</v>
      </c>
      <c r="BU74">
        <f>1-(($AP$64-$AO$62)/($AO$63-$AO$62))</f>
        <v>7.999999999999996E-2</v>
      </c>
      <c r="BV74">
        <f>1-(($AQ$64-$AO$62)/($AO$63-$AO$62))</f>
        <v>0.43999999999999995</v>
      </c>
      <c r="BW74">
        <f>(($AN$65-$AP$63)/($AP$64-$AP$63))</f>
        <v>0.5</v>
      </c>
      <c r="BX74">
        <f>(($AO$62-$AP$63)/($AP$64-$AP$63))</f>
        <v>4.1666666666666664E-2</v>
      </c>
      <c r="BY74">
        <f>1-(($AQ$64-$AP$63)/($AP$64-$AP$63))</f>
        <v>0.375</v>
      </c>
      <c r="BZ74">
        <f>(($AN$64-$AQ$63)/($AQ$64-$AQ$63))</f>
        <v>0</v>
      </c>
      <c r="CA74">
        <f>(($AO$62-$AQ$63)/($AQ$64-$AQ$63))</f>
        <v>0.48148148148148145</v>
      </c>
      <c r="CB74">
        <f>(($AP$63-$AQ$63)/($AQ$64-$AQ$63))</f>
        <v>0.44444444444444442</v>
      </c>
    </row>
    <row r="75" spans="1:80" x14ac:dyDescent="0.25">
      <c r="A75">
        <v>74</v>
      </c>
      <c r="B75">
        <v>205.33475799999999</v>
      </c>
      <c r="C75" s="2">
        <v>1</v>
      </c>
      <c r="H75">
        <v>213.89137700000001</v>
      </c>
      <c r="I75" s="3">
        <v>4</v>
      </c>
      <c r="P75">
        <v>2</v>
      </c>
      <c r="Q75" t="str">
        <f t="shared" si="2"/>
        <v>14</v>
      </c>
      <c r="R75">
        <v>3</v>
      </c>
      <c r="X75" t="s">
        <v>278</v>
      </c>
      <c r="Y75" t="s">
        <v>272</v>
      </c>
      <c r="AN75">
        <v>1759</v>
      </c>
      <c r="AO75">
        <v>1843</v>
      </c>
      <c r="AP75">
        <v>1823</v>
      </c>
      <c r="AQ75">
        <v>1807</v>
      </c>
      <c r="AT75">
        <f>(($AO$63-$AN$65)/($AN$66-$AN$65))</f>
        <v>0.66666666666666663</v>
      </c>
      <c r="AU75">
        <f>(($AP$64-$AN$65)/($AN$66-$AN$65))</f>
        <v>0.5714285714285714</v>
      </c>
      <c r="AV75">
        <f>(($AQ$64-$AN$65)/($AN$66-$AN$65))</f>
        <v>0.14285714285714285</v>
      </c>
      <c r="AW75">
        <f>(($AN$66-$AO$63)/($AO$64-$AO$63))</f>
        <v>0.28000000000000003</v>
      </c>
      <c r="AX75">
        <f>(($AP$65-$AO$63)/($AO$64-$AO$63))</f>
        <v>0.64</v>
      </c>
      <c r="AY75">
        <f>(($AQ$65-$AO$63)/($AO$64-$AO$63))</f>
        <v>0.56000000000000005</v>
      </c>
      <c r="AZ75">
        <f>(($AN$66-$AP$64)/($AP$65-$AP$64))</f>
        <v>0.5</v>
      </c>
      <c r="BA75">
        <f>(($AO$63-$AP$64)/($AP$65-$AP$64))</f>
        <v>0.1111111111111111</v>
      </c>
      <c r="BB75">
        <f>(($AQ$65-$AP$64)/($AP$65-$AP$64))</f>
        <v>0.88888888888888884</v>
      </c>
      <c r="BC75">
        <f>(($AN$65-$AQ$63)/($AQ$64-$AQ$63))</f>
        <v>0.88888888888888884</v>
      </c>
      <c r="BD75">
        <f>(($AO$63-$AQ$64)/($AQ$65-$AQ$64))</f>
        <v>0.44</v>
      </c>
      <c r="BE75">
        <f>(($AP$64-$AQ$64)/($AQ$65-$AQ$64))</f>
        <v>0.36</v>
      </c>
      <c r="BG75">
        <v>3</v>
      </c>
      <c r="BH75">
        <v>452</v>
      </c>
      <c r="BI75">
        <f>($BH$84-$BH$81)/200</f>
        <v>0.09</v>
      </c>
      <c r="BQ75">
        <f>1-(($AO$63-$AN$65)/($AN$66-$AN$65))</f>
        <v>0.33333333333333337</v>
      </c>
      <c r="BR75">
        <f>1-(($AP$64-$AN$65)/($AN$66-$AN$65))</f>
        <v>0.4285714285714286</v>
      </c>
      <c r="BS75">
        <f>(($AQ$64-$AN$65)/($AN$66-$AN$65))</f>
        <v>0.14285714285714285</v>
      </c>
      <c r="BT75">
        <f>(($AN$66-$AO$63)/($AO$64-$AO$63))</f>
        <v>0.28000000000000003</v>
      </c>
      <c r="BU75">
        <f>1-(($AP$65-$AO$63)/($AO$64-$AO$63))</f>
        <v>0.36</v>
      </c>
      <c r="BV75">
        <f>1-(($AQ$65-$AO$63)/($AO$64-$AO$63))</f>
        <v>0.43999999999999995</v>
      </c>
      <c r="BW75">
        <f>(($AN$66-$AP$64)/($AP$65-$AP$64))</f>
        <v>0.5</v>
      </c>
      <c r="BX75">
        <f>(($AO$63-$AP$64)/($AP$65-$AP$64))</f>
        <v>0.1111111111111111</v>
      </c>
      <c r="BY75">
        <f>1-(($AQ$65-$AP$64)/($AP$65-$AP$64))</f>
        <v>0.11111111111111116</v>
      </c>
      <c r="BZ75">
        <f>1-(($AN$65-$AQ$63)/($AQ$64-$AQ$63))</f>
        <v>0.11111111111111116</v>
      </c>
      <c r="CA75">
        <f>(($AO$63-$AQ$64)/($AQ$65-$AQ$64))</f>
        <v>0.44</v>
      </c>
      <c r="CB75">
        <f>(($AP$64-$AQ$64)/($AQ$65-$AQ$64))</f>
        <v>0.36</v>
      </c>
    </row>
    <row r="76" spans="1:80" x14ac:dyDescent="0.25">
      <c r="A76">
        <v>75</v>
      </c>
      <c r="B76">
        <v>205.254817</v>
      </c>
      <c r="C76" s="2">
        <v>1</v>
      </c>
      <c r="H76">
        <v>213.89137700000001</v>
      </c>
      <c r="I76" s="3">
        <v>4</v>
      </c>
      <c r="P76">
        <v>2</v>
      </c>
      <c r="Q76" t="str">
        <f t="shared" si="2"/>
        <v>14</v>
      </c>
      <c r="R76">
        <v>4</v>
      </c>
      <c r="X76" t="s">
        <v>277</v>
      </c>
      <c r="Y76" t="s">
        <v>265</v>
      </c>
      <c r="AB76" t="s">
        <v>278</v>
      </c>
      <c r="AC76" t="str">
        <f>CONCATENATE($R76,$R77,$R78,$R79)</f>
        <v>4123</v>
      </c>
      <c r="AN76">
        <v>1783</v>
      </c>
      <c r="AO76">
        <v>1866</v>
      </c>
      <c r="AP76">
        <v>1848</v>
      </c>
      <c r="AQ76">
        <v>1829</v>
      </c>
      <c r="AT76">
        <f>(($AO$64-$AN$66)/($AN$67-$AN$66))</f>
        <v>0.78260869565217395</v>
      </c>
      <c r="AU76">
        <f>(($AP$65-$AN$66)/($AN$67-$AN$66))</f>
        <v>0.39130434782608697</v>
      </c>
      <c r="AV76">
        <f>(($AQ$65-$AN$66)/($AN$67-$AN$66))</f>
        <v>0.30434782608695654</v>
      </c>
      <c r="AW76">
        <f>(($AN$67-$AO$64)/($AO$65-$AO$64))</f>
        <v>0.21739130434782608</v>
      </c>
      <c r="AX76">
        <f>(($AP$66-$AO$64)/($AO$65-$AO$64))</f>
        <v>0.56521739130434778</v>
      </c>
      <c r="AY76">
        <f>(($AQ$66-$AO$64)/($AO$65-$AO$64))</f>
        <v>0.52173913043478259</v>
      </c>
      <c r="AZ76">
        <f>(($AN$67-$AP$65)/($AP$66-$AP$65))</f>
        <v>0.63636363636363635</v>
      </c>
      <c r="BA76">
        <f>(($AO$64-$AP$65)/($AP$66-$AP$65))</f>
        <v>0.40909090909090912</v>
      </c>
      <c r="BB76">
        <f>(($AQ$66-$AP$65)/($AP$66-$AP$65))</f>
        <v>0.95454545454545459</v>
      </c>
      <c r="BC76">
        <f>(($AN$66-$AQ$64)/($AQ$65-$AQ$64))</f>
        <v>0.72</v>
      </c>
      <c r="BD76">
        <f>(($AO$64-$AQ$65)/($AQ$66-$AQ$65))</f>
        <v>0.47826086956521741</v>
      </c>
      <c r="BE76">
        <f>(($AP$65-$AQ$65)/($AQ$66-$AQ$65))</f>
        <v>8.6956521739130432E-2</v>
      </c>
      <c r="BG76">
        <v>4</v>
      </c>
      <c r="BH76">
        <v>454</v>
      </c>
      <c r="BI76">
        <f>($BH$90-$BH$87)/200</f>
        <v>0.1</v>
      </c>
      <c r="BQ76">
        <f>1-(($AO$64-$AN$66)/($AN$67-$AN$66))</f>
        <v>0.21739130434782605</v>
      </c>
      <c r="BR76">
        <f>(($AP$65-$AN$66)/($AN$67-$AN$66))</f>
        <v>0.39130434782608697</v>
      </c>
      <c r="BS76">
        <f>(($AQ$65-$AN$66)/($AN$67-$AN$66))</f>
        <v>0.30434782608695654</v>
      </c>
      <c r="BT76">
        <f>(($AN$67-$AO$64)/($AO$65-$AO$64))</f>
        <v>0.21739130434782608</v>
      </c>
      <c r="BU76">
        <f>1-(($AP$66-$AO$64)/($AO$65-$AO$64))</f>
        <v>0.43478260869565222</v>
      </c>
      <c r="BV76">
        <f>1-(($AQ$66-$AO$64)/($AO$65-$AO$64))</f>
        <v>0.47826086956521741</v>
      </c>
      <c r="BW76">
        <f>1-(($AN$67-$AP$65)/($AP$66-$AP$65))</f>
        <v>0.36363636363636365</v>
      </c>
      <c r="BX76">
        <f>(($AO$64-$AP$65)/($AP$66-$AP$65))</f>
        <v>0.40909090909090912</v>
      </c>
      <c r="BY76">
        <f>1-(($AQ$66-$AP$65)/($AP$66-$AP$65))</f>
        <v>4.5454545454545414E-2</v>
      </c>
      <c r="BZ76">
        <f>1-(($AN$66-$AQ$64)/($AQ$65-$AQ$64))</f>
        <v>0.28000000000000003</v>
      </c>
      <c r="CA76">
        <f>(($AO$64-$AQ$65)/($AQ$66-$AQ$65))</f>
        <v>0.47826086956521741</v>
      </c>
      <c r="CB76">
        <f>(($AP$65-$AQ$65)/($AQ$66-$AQ$65))</f>
        <v>8.6956521739130432E-2</v>
      </c>
    </row>
    <row r="77" spans="1:80" x14ac:dyDescent="0.25">
      <c r="A77">
        <v>76</v>
      </c>
      <c r="B77">
        <v>205.254817</v>
      </c>
      <c r="C77" s="2">
        <v>1</v>
      </c>
      <c r="H77">
        <v>213.89137700000001</v>
      </c>
      <c r="I77" s="3">
        <v>4</v>
      </c>
      <c r="P77">
        <v>2</v>
      </c>
      <c r="Q77" t="str">
        <f t="shared" si="2"/>
        <v>14</v>
      </c>
      <c r="R77">
        <v>1</v>
      </c>
      <c r="X77" t="s">
        <v>277</v>
      </c>
      <c r="Y77" t="s">
        <v>273</v>
      </c>
      <c r="AN77">
        <v>1808</v>
      </c>
      <c r="AO77">
        <v>1892</v>
      </c>
      <c r="AP77">
        <v>1871</v>
      </c>
      <c r="AQ77">
        <v>1853</v>
      </c>
      <c r="AT77">
        <f>(($AO$65-$AN$67)/($AN$68-$AN$67))</f>
        <v>0.78260869565217395</v>
      </c>
      <c r="AU77">
        <f>(($AP$66-$AN$67)/($AN$68-$AN$67))</f>
        <v>0.34782608695652173</v>
      </c>
      <c r="AV77">
        <f>(($AQ$66-$AN$67)/($AN$68-$AN$67))</f>
        <v>0.30434782608695654</v>
      </c>
      <c r="AW77">
        <f>(($AN$68-$AO$65)/($AO$66-$AO$65))</f>
        <v>0.25</v>
      </c>
      <c r="AX77">
        <f>(($AP$67-$AO$65)/($AO$66-$AO$65))</f>
        <v>0.75</v>
      </c>
      <c r="AY77">
        <f>(($AQ$67-$AO$65)/($AO$66-$AO$65))</f>
        <v>0.65</v>
      </c>
      <c r="AZ77">
        <f>(($AN$68-$AP$66)/($AP$67-$AP$66))</f>
        <v>0.6</v>
      </c>
      <c r="BA77">
        <f>(($AO$65-$AP$66)/($AP$67-$AP$66))</f>
        <v>0.4</v>
      </c>
      <c r="BB77">
        <f>(($AQ$67-$AP$66)/($AP$67-$AP$66))</f>
        <v>0.92</v>
      </c>
      <c r="BC77">
        <f>(($AN$67-$AQ$65)/($AQ$66-$AQ$65))</f>
        <v>0.69565217391304346</v>
      </c>
      <c r="BD77">
        <f>(($AO$65-$AQ$66)/($AQ$67-$AQ$66))</f>
        <v>0.45833333333333331</v>
      </c>
      <c r="BE77">
        <f>(($AP$66-$AQ$66)/($AQ$67-$AQ$66))</f>
        <v>4.1666666666666664E-2</v>
      </c>
      <c r="BG77">
        <v>1</v>
      </c>
      <c r="BH77">
        <v>459</v>
      </c>
      <c r="BI77">
        <f>($BH$91-$BH$88)/200</f>
        <v>0.16</v>
      </c>
      <c r="BQ77">
        <f>1-(($AO$65-$AN$67)/($AN$68-$AN$67))</f>
        <v>0.21739130434782605</v>
      </c>
      <c r="BR77">
        <f>(($AP$66-$AN$67)/($AN$68-$AN$67))</f>
        <v>0.34782608695652173</v>
      </c>
      <c r="BS77">
        <f>(($AQ$66-$AN$67)/($AN$68-$AN$67))</f>
        <v>0.30434782608695654</v>
      </c>
      <c r="BT77">
        <f>(($AN$68-$AO$65)/($AO$66-$AO$65))</f>
        <v>0.25</v>
      </c>
      <c r="BU77">
        <f>1-(($AP$67-$AO$65)/($AO$66-$AO$65))</f>
        <v>0.25</v>
      </c>
      <c r="BV77">
        <f>1-(($AQ$67-$AO$65)/($AO$66-$AO$65))</f>
        <v>0.35</v>
      </c>
      <c r="BW77">
        <f>1-(($AN$68-$AP$66)/($AP$67-$AP$66))</f>
        <v>0.4</v>
      </c>
      <c r="BX77">
        <f>(($AO$65-$AP$66)/($AP$67-$AP$66))</f>
        <v>0.4</v>
      </c>
      <c r="BY77">
        <f>1-(($AQ$67-$AP$66)/($AP$67-$AP$66))</f>
        <v>7.999999999999996E-2</v>
      </c>
      <c r="BZ77">
        <f>1-(($AN$67-$AQ$65)/($AQ$66-$AQ$65))</f>
        <v>0.30434782608695654</v>
      </c>
      <c r="CA77">
        <f>(($AO$65-$AQ$66)/($AQ$67-$AQ$66))</f>
        <v>0.45833333333333331</v>
      </c>
      <c r="CB77">
        <f>(($AP$66-$AQ$66)/($AQ$67-$AQ$66))</f>
        <v>4.1666666666666664E-2</v>
      </c>
    </row>
    <row r="78" spans="1:80" x14ac:dyDescent="0.25">
      <c r="A78">
        <v>77</v>
      </c>
      <c r="B78">
        <v>205.254817</v>
      </c>
      <c r="C78" s="2">
        <v>1</v>
      </c>
      <c r="H78">
        <v>213.89137700000001</v>
      </c>
      <c r="I78" s="3">
        <v>4</v>
      </c>
      <c r="P78">
        <v>2</v>
      </c>
      <c r="Q78" t="str">
        <f t="shared" si="2"/>
        <v>14</v>
      </c>
      <c r="R78">
        <v>2</v>
      </c>
      <c r="X78" t="s">
        <v>277</v>
      </c>
      <c r="Y78" t="s">
        <v>263</v>
      </c>
      <c r="AN78">
        <v>1833</v>
      </c>
      <c r="AO78">
        <v>1919</v>
      </c>
      <c r="AP78">
        <v>1896</v>
      </c>
      <c r="AQ78">
        <v>1876</v>
      </c>
      <c r="AT78">
        <f>(($AO$66-$AN$68)/($AN$69-$AN$68))</f>
        <v>0.68181818181818177</v>
      </c>
      <c r="AU78">
        <f>(($AP$67-$AN$68)/($AN$69-$AN$68))</f>
        <v>0.45454545454545453</v>
      </c>
      <c r="AV78">
        <f>(($AQ$67-$AN$68)/($AN$69-$AN$68))</f>
        <v>0.36363636363636365</v>
      </c>
      <c r="AW78">
        <f>(($AN$69-$AO$66)/($AO$67-$AO$66))</f>
        <v>0.31818181818181818</v>
      </c>
      <c r="AX78">
        <f>(($AP$68-$AO$66)/($AO$67-$AO$66))</f>
        <v>0.68181818181818177</v>
      </c>
      <c r="AY78">
        <f>(($AQ$68-$AO$66)/($AO$67-$AO$66))</f>
        <v>0.63636363636363635</v>
      </c>
      <c r="AZ78">
        <f>(($AN$69-$AP$67)/($AP$68-$AP$67))</f>
        <v>0.6</v>
      </c>
      <c r="BA78">
        <f>(($AO$66-$AP$67)/($AP$68-$AP$67))</f>
        <v>0.25</v>
      </c>
      <c r="BB78">
        <f>(($AQ$68-$AP$67)/($AP$68-$AP$67))</f>
        <v>0.95</v>
      </c>
      <c r="BC78">
        <f>(($AN$68-$AQ$66)/($AQ$67-$AQ$66))</f>
        <v>0.66666666666666663</v>
      </c>
      <c r="BD78">
        <f>(($AO$66-$AQ$67)/($AQ$68-$AQ$67))</f>
        <v>0.33333333333333331</v>
      </c>
      <c r="BE78">
        <f>(($AP$67-$AQ$67)/($AQ$68-$AQ$67))</f>
        <v>9.5238095238095233E-2</v>
      </c>
      <c r="BG78">
        <v>2</v>
      </c>
      <c r="BH78">
        <v>468</v>
      </c>
      <c r="BI78">
        <f>($BH$92-$BH$89)/200</f>
        <v>8.5000000000000006E-2</v>
      </c>
      <c r="BQ78">
        <f>1-(($AO$66-$AN$68)/($AN$69-$AN$68))</f>
        <v>0.31818181818181823</v>
      </c>
      <c r="BR78">
        <f>(($AP$67-$AN$68)/($AN$69-$AN$68))</f>
        <v>0.45454545454545453</v>
      </c>
      <c r="BS78">
        <f>(($AQ$67-$AN$68)/($AN$69-$AN$68))</f>
        <v>0.36363636363636365</v>
      </c>
      <c r="BT78">
        <f>(($AN$69-$AO$66)/($AO$67-$AO$66))</f>
        <v>0.31818181818181818</v>
      </c>
      <c r="BU78">
        <f>1-(($AP$68-$AO$66)/($AO$67-$AO$66))</f>
        <v>0.31818181818181823</v>
      </c>
      <c r="BV78">
        <f>1-(($AQ$68-$AO$66)/($AO$67-$AO$66))</f>
        <v>0.36363636363636365</v>
      </c>
      <c r="BW78">
        <f>1-(($AN$69-$AP$67)/($AP$68-$AP$67))</f>
        <v>0.4</v>
      </c>
      <c r="BX78">
        <f>(($AO$66-$AP$67)/($AP$68-$AP$67))</f>
        <v>0.25</v>
      </c>
      <c r="BY78">
        <f>1-(($AQ$68-$AP$67)/($AP$68-$AP$67))</f>
        <v>5.0000000000000044E-2</v>
      </c>
      <c r="BZ78">
        <f>1-(($AN$68-$AQ$66)/($AQ$67-$AQ$66))</f>
        <v>0.33333333333333337</v>
      </c>
      <c r="CA78">
        <f>(($AO$66-$AQ$67)/($AQ$68-$AQ$67))</f>
        <v>0.33333333333333331</v>
      </c>
      <c r="CB78">
        <f>(($AP$67-$AQ$67)/($AQ$68-$AQ$67))</f>
        <v>9.5238095238095233E-2</v>
      </c>
    </row>
    <row r="79" spans="1:80" x14ac:dyDescent="0.25">
      <c r="A79">
        <v>78</v>
      </c>
      <c r="H79">
        <v>213.89137700000001</v>
      </c>
      <c r="I79" s="3">
        <v>4</v>
      </c>
      <c r="P79">
        <v>1</v>
      </c>
      <c r="Q79" t="str">
        <f t="shared" si="2"/>
        <v>4</v>
      </c>
      <c r="R79">
        <v>3</v>
      </c>
      <c r="X79" t="s">
        <v>277</v>
      </c>
      <c r="Y79" t="s">
        <v>264</v>
      </c>
      <c r="AN79">
        <v>1858</v>
      </c>
      <c r="AP79">
        <v>1922</v>
      </c>
      <c r="AQ79">
        <v>1904</v>
      </c>
      <c r="AT79">
        <f>(($AO$67-$AN$69)/($AN$70-$AN$69))</f>
        <v>0.68181818181818177</v>
      </c>
      <c r="AU79">
        <f>(($AP$68-$AN$69)/($AN$70-$AN$69))</f>
        <v>0.36363636363636365</v>
      </c>
      <c r="AV79">
        <f>(($AQ$68-$AN$69)/($AN$70-$AN$69))</f>
        <v>0.31818181818181818</v>
      </c>
      <c r="AW79">
        <f>(($AN$70-$AO$67)/($AO$68-$AO$67))</f>
        <v>0.33333333333333331</v>
      </c>
      <c r="AX79">
        <f>(($AP$69-$AO$67)/($AO$68-$AO$67))</f>
        <v>0.8571428571428571</v>
      </c>
      <c r="AY79">
        <f>(($AQ$69-$AO$67)/($AO$68-$AO$67))</f>
        <v>0.7142857142857143</v>
      </c>
      <c r="AZ79">
        <f>(($AN$70-$AP$68)/($AP$69-$AP$68))</f>
        <v>0.56000000000000005</v>
      </c>
      <c r="BA79">
        <f>(($AO$67-$AP$68)/($AP$69-$AP$68))</f>
        <v>0.28000000000000003</v>
      </c>
      <c r="BB79">
        <f>(($AQ$69-$AP$68)/($AP$69-$AP$68))</f>
        <v>0.88</v>
      </c>
      <c r="BC79">
        <f>(($AN$69-$AQ$67)/($AQ$68-$AQ$67))</f>
        <v>0.66666666666666663</v>
      </c>
      <c r="BD79">
        <f>(($AO$67-$AQ$68)/($AQ$69-$AQ$68))</f>
        <v>0.34782608695652173</v>
      </c>
      <c r="BE79">
        <f>(($AP$68-$AQ$68)/($AQ$69-$AQ$68))</f>
        <v>4.3478260869565216E-2</v>
      </c>
      <c r="BG79">
        <v>3</v>
      </c>
      <c r="BH79">
        <v>473</v>
      </c>
      <c r="BI79">
        <f>($BH$93-$BH$90)/200</f>
        <v>0.14000000000000001</v>
      </c>
      <c r="BQ79">
        <f>1-(($AO$67-$AN$69)/($AN$70-$AN$69))</f>
        <v>0.31818181818181823</v>
      </c>
      <c r="BR79">
        <f>(($AP$68-$AN$69)/($AN$70-$AN$69))</f>
        <v>0.36363636363636365</v>
      </c>
      <c r="BS79">
        <f>(($AQ$68-$AN$69)/($AN$70-$AN$69))</f>
        <v>0.31818181818181818</v>
      </c>
      <c r="BT79">
        <f>(($AN$70-$AO$67)/($AO$68-$AO$67))</f>
        <v>0.33333333333333331</v>
      </c>
      <c r="BU79">
        <f>1-(($AP$69-$AO$67)/($AO$68-$AO$67))</f>
        <v>0.1428571428571429</v>
      </c>
      <c r="BV79">
        <f>1-(($AQ$69-$AO$67)/($AO$68-$AO$67))</f>
        <v>0.2857142857142857</v>
      </c>
      <c r="BW79">
        <f>1-(($AN$70-$AP$68)/($AP$69-$AP$68))</f>
        <v>0.43999999999999995</v>
      </c>
      <c r="BX79">
        <f>(($AO$67-$AP$68)/($AP$69-$AP$68))</f>
        <v>0.28000000000000003</v>
      </c>
      <c r="BY79">
        <f>1-(($AQ$69-$AP$68)/($AP$69-$AP$68))</f>
        <v>0.12</v>
      </c>
      <c r="BZ79">
        <f>1-(($AN$69-$AQ$67)/($AQ$68-$AQ$67))</f>
        <v>0.33333333333333337</v>
      </c>
      <c r="CA79">
        <f>(($AO$67-$AQ$68)/($AQ$69-$AQ$68))</f>
        <v>0.34782608695652173</v>
      </c>
      <c r="CB79">
        <f>(($AP$68-$AQ$68)/($AQ$69-$AQ$68))</f>
        <v>4.3478260869565216E-2</v>
      </c>
    </row>
    <row r="80" spans="1:80" x14ac:dyDescent="0.25">
      <c r="A80">
        <v>79</v>
      </c>
      <c r="H80">
        <v>213.89137700000001</v>
      </c>
      <c r="I80" s="3">
        <v>4</v>
      </c>
      <c r="P80">
        <v>1</v>
      </c>
      <c r="Q80" t="str">
        <f t="shared" si="2"/>
        <v>4</v>
      </c>
      <c r="R80">
        <v>4</v>
      </c>
      <c r="X80" t="s">
        <v>277</v>
      </c>
      <c r="Y80" t="s">
        <v>265</v>
      </c>
      <c r="AB80" t="s">
        <v>278</v>
      </c>
      <c r="AC80" t="str">
        <f>CONCATENATE($R80,$R81,$R82,$R83)</f>
        <v>4123</v>
      </c>
      <c r="AN80">
        <v>1881</v>
      </c>
      <c r="AQ80">
        <v>1931</v>
      </c>
      <c r="AT80">
        <f>(($AO$68-$AN$70)/($AN$71-$AN$70))</f>
        <v>0.63636363636363635</v>
      </c>
      <c r="AU80">
        <f>(($AP$69-$AN$70)/($AN$71-$AN$70))</f>
        <v>0.5</v>
      </c>
      <c r="AV80">
        <f>(($AQ$69-$AN$70)/($AN$71-$AN$70))</f>
        <v>0.36363636363636365</v>
      </c>
      <c r="BC80">
        <f>(($AN$70-$AQ$68)/($AQ$69-$AQ$68))</f>
        <v>0.65217391304347827</v>
      </c>
      <c r="BG80">
        <v>4</v>
      </c>
      <c r="BH80">
        <v>476</v>
      </c>
      <c r="BI80">
        <f>($BH$94-$BH$91)/200</f>
        <v>7.4999999999999997E-2</v>
      </c>
      <c r="BQ80">
        <f>1-(($AO$68-$AN$70)/($AN$71-$AN$70))</f>
        <v>0.36363636363636365</v>
      </c>
      <c r="BR80">
        <f>(($AP$69-$AN$70)/($AN$71-$AN$70))</f>
        <v>0.5</v>
      </c>
      <c r="BS80">
        <f>(($AQ$69-$AN$70)/($AN$71-$AN$70))</f>
        <v>0.36363636363636365</v>
      </c>
      <c r="BZ80">
        <f>1-(($AN$70-$AQ$68)/($AQ$69-$AQ$68))</f>
        <v>0.34782608695652173</v>
      </c>
    </row>
    <row r="81" spans="1:80" x14ac:dyDescent="0.25">
      <c r="A81">
        <v>80</v>
      </c>
      <c r="F81">
        <v>203.84381400000001</v>
      </c>
      <c r="G81" s="4">
        <v>3</v>
      </c>
      <c r="H81">
        <v>213.89137700000001</v>
      </c>
      <c r="I81" s="3">
        <v>4</v>
      </c>
      <c r="P81">
        <v>2</v>
      </c>
      <c r="Q81" t="str">
        <f t="shared" si="2"/>
        <v>34</v>
      </c>
      <c r="R81">
        <v>1</v>
      </c>
      <c r="X81" t="s">
        <v>277</v>
      </c>
      <c r="Y81" t="s">
        <v>273</v>
      </c>
      <c r="AN81">
        <v>1905</v>
      </c>
      <c r="BG81">
        <v>1</v>
      </c>
      <c r="BH81">
        <v>481</v>
      </c>
      <c r="BI81">
        <f>($BH$95-$BH$92)/200</f>
        <v>0.13500000000000001</v>
      </c>
    </row>
    <row r="82" spans="1:80" x14ac:dyDescent="0.25">
      <c r="A82">
        <v>81</v>
      </c>
      <c r="D82">
        <v>192.56108699999999</v>
      </c>
      <c r="E82" s="5">
        <v>2</v>
      </c>
      <c r="F82">
        <v>203.786013</v>
      </c>
      <c r="G82" s="4">
        <v>3</v>
      </c>
      <c r="P82">
        <v>2</v>
      </c>
      <c r="Q82" t="str">
        <f t="shared" si="2"/>
        <v>23</v>
      </c>
      <c r="R82">
        <v>2</v>
      </c>
      <c r="X82" t="s">
        <v>277</v>
      </c>
      <c r="Y82" t="s">
        <v>263</v>
      </c>
      <c r="BG82">
        <v>2</v>
      </c>
      <c r="BH82">
        <v>490</v>
      </c>
      <c r="BI82">
        <f>($BH$96-$BH$93)/200</f>
        <v>7.4999999999999997E-2</v>
      </c>
    </row>
    <row r="83" spans="1:80" x14ac:dyDescent="0.25">
      <c r="A83">
        <v>82</v>
      </c>
      <c r="D83">
        <v>192.589709</v>
      </c>
      <c r="E83" s="5">
        <v>2</v>
      </c>
      <c r="F83">
        <v>203.73923000000002</v>
      </c>
      <c r="G83" s="4">
        <v>3</v>
      </c>
      <c r="P83">
        <v>2</v>
      </c>
      <c r="Q83" t="str">
        <f t="shared" si="2"/>
        <v>23</v>
      </c>
      <c r="R83">
        <v>3</v>
      </c>
      <c r="X83" t="s">
        <v>277</v>
      </c>
      <c r="Y83" t="s">
        <v>264</v>
      </c>
      <c r="AT83">
        <f>(($AO$69-$AN$72)/($AN$73-$AN$72))</f>
        <v>0.5161290322580645</v>
      </c>
      <c r="AU83">
        <f>(($AP$70-$AN$72)/($AN$73-$AN$72))</f>
        <v>0.54838709677419351</v>
      </c>
      <c r="AV83">
        <f>(($AQ$71-$AN$73)/($AN$74-$AN$73))</f>
        <v>0</v>
      </c>
      <c r="AW83">
        <f>(($AN$73-$AO$69)/($AO$70-$AO$69))</f>
        <v>0.4838709677419355</v>
      </c>
      <c r="AX83">
        <f>(($AP$70-$AO$69)/($AO$70-$AO$69))</f>
        <v>3.2258064516129031E-2</v>
      </c>
      <c r="AY83">
        <f>(($AQ$71-$AO$69)/($AO$70-$AO$69))</f>
        <v>0.4838709677419355</v>
      </c>
      <c r="AZ83">
        <f>(($AN$73-$AP$70)/($AP$71-$AP$70))</f>
        <v>0.48275862068965519</v>
      </c>
      <c r="BA83">
        <f>(($AO$70-$AP$71)/($AP$72-$AP$71))</f>
        <v>3.7037037037037035E-2</v>
      </c>
      <c r="BB83">
        <f>(($AQ$71-$AP$70)/($AP$71-$AP$70))</f>
        <v>0.48275862068965519</v>
      </c>
      <c r="BC83">
        <f>(($AN$72-$AQ$70)/($AQ$71-$AQ$70))</f>
        <v>6.0606060606060608E-2</v>
      </c>
      <c r="BD83">
        <f>(($AO$69-$AQ$70)/($AQ$71-$AQ$70))</f>
        <v>0.54545454545454541</v>
      </c>
      <c r="BE83">
        <f>(($AP$70-$AQ$70)/($AQ$71-$AQ$70))</f>
        <v>0.5757575757575758</v>
      </c>
      <c r="BG83">
        <v>3</v>
      </c>
      <c r="BH83">
        <v>494</v>
      </c>
      <c r="BI83">
        <f>($BH$97-$BH$94)/200</f>
        <v>0.13500000000000001</v>
      </c>
      <c r="BQ83">
        <f>1-(($AO$69-$AN$72)/($AN$73-$AN$72))</f>
        <v>0.4838709677419355</v>
      </c>
      <c r="BR83">
        <f>1-(($AP$70-$AN$72)/($AN$73-$AN$72))</f>
        <v>0.45161290322580649</v>
      </c>
      <c r="BS83">
        <f>(($AQ$71-$AN$73)/($AN$74-$AN$73))</f>
        <v>0</v>
      </c>
      <c r="BT83">
        <f>(($AN$73-$AO$69)/($AO$70-$AO$69))</f>
        <v>0.4838709677419355</v>
      </c>
      <c r="BU83">
        <f>(($AP$70-$AO$69)/($AO$70-$AO$69))</f>
        <v>3.2258064516129031E-2</v>
      </c>
      <c r="BV83">
        <f>(($AQ$71-$AO$69)/($AO$70-$AO$69))</f>
        <v>0.4838709677419355</v>
      </c>
      <c r="BW83">
        <f>(($AN$73-$AP$70)/($AP$71-$AP$70))</f>
        <v>0.48275862068965519</v>
      </c>
      <c r="BX83">
        <f>(($AO$70-$AP$71)/($AP$72-$AP$71))</f>
        <v>3.7037037037037035E-2</v>
      </c>
      <c r="BY83">
        <f>(($AQ$71-$AP$70)/($AP$71-$AP$70))</f>
        <v>0.48275862068965519</v>
      </c>
      <c r="BZ83">
        <f>(($AN$72-$AQ$70)/($AQ$71-$AQ$70))</f>
        <v>6.0606060606060608E-2</v>
      </c>
      <c r="CA83">
        <f>1-(($AO$69-$AQ$70)/($AQ$71-$AQ$70))</f>
        <v>0.45454545454545459</v>
      </c>
      <c r="CB83">
        <f>1-(($AP$70-$AQ$70)/($AQ$71-$AQ$70))</f>
        <v>0.4242424242424242</v>
      </c>
    </row>
    <row r="84" spans="1:80" x14ac:dyDescent="0.25">
      <c r="A84">
        <v>83</v>
      </c>
      <c r="D84">
        <v>192.61021700000001</v>
      </c>
      <c r="E84" s="5">
        <v>2</v>
      </c>
      <c r="F84">
        <v>203.756675</v>
      </c>
      <c r="G84" s="4">
        <v>3</v>
      </c>
      <c r="P84">
        <v>2</v>
      </c>
      <c r="Q84" t="str">
        <f t="shared" si="2"/>
        <v>23</v>
      </c>
      <c r="R84">
        <v>4</v>
      </c>
      <c r="X84" t="s">
        <v>277</v>
      </c>
      <c r="Y84" t="s">
        <v>265</v>
      </c>
      <c r="AT84">
        <f>(($AO$70-$AN$73)/($AN$74-$AN$73))</f>
        <v>0.55172413793103448</v>
      </c>
      <c r="AU84">
        <f>(($AP$71-$AN$73)/($AN$74-$AN$73))</f>
        <v>0.51724137931034486</v>
      </c>
      <c r="AV84">
        <f>(($AQ$72-$AN$74)/($AN$75-$AN$74))</f>
        <v>0</v>
      </c>
      <c r="AW84">
        <f>(($AN$74-$AO$70)/($AO$71-$AO$70))</f>
        <v>0.48148148148148145</v>
      </c>
      <c r="AX84">
        <f>(($AP$71-$AO$69)/($AO$70-$AO$69))</f>
        <v>0.967741935483871</v>
      </c>
      <c r="AY84">
        <f>(($AQ$72-$AO$70)/($AO$71-$AO$70))</f>
        <v>0.48148148148148145</v>
      </c>
      <c r="AZ84">
        <f>(($AN$74-$AP$71)/($AP$72-$AP$71))</f>
        <v>0.51851851851851849</v>
      </c>
      <c r="BA84">
        <f>(($AO$71-$AP$72)/($AP$73-$AP$72))</f>
        <v>3.5714285714285712E-2</v>
      </c>
      <c r="BB84">
        <f>(($AQ$72-$AP$71)/($AP$72-$AP$71))</f>
        <v>0.51851851851851849</v>
      </c>
      <c r="BC84">
        <f>(($AN$73-$AQ$71)/($AQ$72-$AQ$71))</f>
        <v>0</v>
      </c>
      <c r="BD84">
        <f>(($AO$70-$AQ$71)/($AQ$72-$AQ$71))</f>
        <v>0.55172413793103448</v>
      </c>
      <c r="BE84">
        <f>(($AP$71-$AQ$71)/($AQ$72-$AQ$71))</f>
        <v>0.51724137931034486</v>
      </c>
      <c r="BG84">
        <v>4</v>
      </c>
      <c r="BH84">
        <v>499</v>
      </c>
      <c r="BI84">
        <f>($BH$98-$BH$95)/200</f>
        <v>7.0000000000000007E-2</v>
      </c>
      <c r="BQ84">
        <f>1-(($AO$70-$AN$73)/($AN$74-$AN$73))</f>
        <v>0.44827586206896552</v>
      </c>
      <c r="BR84">
        <f>1-(($AP$71-$AN$73)/($AN$74-$AN$73))</f>
        <v>0.48275862068965514</v>
      </c>
      <c r="BS84">
        <f>(($AQ$72-$AN$74)/($AN$75-$AN$74))</f>
        <v>0</v>
      </c>
      <c r="BT84">
        <f>(($AN$74-$AO$70)/($AO$71-$AO$70))</f>
        <v>0.48148148148148145</v>
      </c>
      <c r="BU84">
        <f>1-(($AP$71-$AO$69)/($AO$70-$AO$69))</f>
        <v>3.2258064516129004E-2</v>
      </c>
      <c r="BV84">
        <f>(($AQ$72-$AO$70)/($AO$71-$AO$70))</f>
        <v>0.48148148148148145</v>
      </c>
      <c r="BW84">
        <f>1-(($AN$74-$AP$71)/($AP$72-$AP$71))</f>
        <v>0.48148148148148151</v>
      </c>
      <c r="BX84">
        <f>(($AO$71-$AP$72)/($AP$73-$AP$72))</f>
        <v>3.5714285714285712E-2</v>
      </c>
      <c r="BY84">
        <f>1-(($AQ$72-$AP$71)/($AP$72-$AP$71))</f>
        <v>0.48148148148148151</v>
      </c>
      <c r="BZ84">
        <f>(($AN$73-$AQ$71)/($AQ$72-$AQ$71))</f>
        <v>0</v>
      </c>
      <c r="CA84">
        <f>1-(($AO$70-$AQ$71)/($AQ$72-$AQ$71))</f>
        <v>0.44827586206896552</v>
      </c>
      <c r="CB84">
        <f>1-(($AP$71-$AQ$71)/($AQ$72-$AQ$71))</f>
        <v>0.48275862068965514</v>
      </c>
    </row>
    <row r="85" spans="1:80" x14ac:dyDescent="0.25">
      <c r="A85">
        <v>84</v>
      </c>
      <c r="D85">
        <v>192.611289</v>
      </c>
      <c r="E85" s="5">
        <v>2</v>
      </c>
      <c r="F85">
        <v>203.786979</v>
      </c>
      <c r="G85" s="4">
        <v>3</v>
      </c>
      <c r="P85">
        <v>2</v>
      </c>
      <c r="Q85" t="str">
        <f t="shared" si="2"/>
        <v>23</v>
      </c>
      <c r="R85" t="s">
        <v>22</v>
      </c>
      <c r="X85" t="s">
        <v>277</v>
      </c>
      <c r="Y85" t="s">
        <v>273</v>
      </c>
      <c r="AT85">
        <f>(($AO$71-$AN$74)/($AN$75-$AN$74))</f>
        <v>0.51851851851851849</v>
      </c>
      <c r="AU85">
        <f>(($AP$72-$AN$74)/($AN$75-$AN$74))</f>
        <v>0.48148148148148145</v>
      </c>
      <c r="AV85">
        <f>(($AQ$73-$AN$75)/($AN$76-$AN$75))</f>
        <v>0</v>
      </c>
      <c r="AW85">
        <f>(($AN$75-$AO$71)/($AO$72-$AO$71))</f>
        <v>0.52</v>
      </c>
      <c r="AX85">
        <f>(($AP$72-$AO$70)/($AO$71-$AO$70))</f>
        <v>0.96296296296296291</v>
      </c>
      <c r="AY85">
        <f>(($AQ$73-$AO$71)/($AO$72-$AO$71))</f>
        <v>0.52</v>
      </c>
      <c r="AZ85">
        <f>(($AN$75-$AP$72)/($AP$73-$AP$72))</f>
        <v>0.5</v>
      </c>
      <c r="BA85">
        <f>(($AO$72-$AP$72)/($AP$73-$AP$72))</f>
        <v>0.9285714285714286</v>
      </c>
      <c r="BB85">
        <f>(($AQ$73-$AP$72)/($AP$73-$AP$72))</f>
        <v>0.5</v>
      </c>
      <c r="BC85">
        <f>(($AN$74-$AQ$72)/($AQ$73-$AQ$72))</f>
        <v>0</v>
      </c>
      <c r="BD85">
        <f>(($AO$71-$AQ$72)/($AQ$73-$AQ$72))</f>
        <v>0.51851851851851849</v>
      </c>
      <c r="BE85">
        <f>(($AP$72-$AQ$72)/($AQ$73-$AQ$72))</f>
        <v>0.48148148148148145</v>
      </c>
      <c r="BG85" t="s">
        <v>22</v>
      </c>
      <c r="BH85">
        <v>500</v>
      </c>
      <c r="BI85">
        <f>($BH$99-$BH$96)/200</f>
        <v>0.13</v>
      </c>
      <c r="BQ85">
        <f>1-(($AO$71-$AN$74)/($AN$75-$AN$74))</f>
        <v>0.48148148148148151</v>
      </c>
      <c r="BR85">
        <f>(($AP$72-$AN$74)/($AN$75-$AN$74))</f>
        <v>0.48148148148148145</v>
      </c>
      <c r="BS85">
        <f>(($AQ$73-$AN$75)/($AN$76-$AN$75))</f>
        <v>0</v>
      </c>
      <c r="BT85">
        <f>1-(($AN$75-$AO$71)/($AO$72-$AO$71))</f>
        <v>0.48</v>
      </c>
      <c r="BU85">
        <f>1-(($AP$72-$AO$70)/($AO$71-$AO$70))</f>
        <v>3.703703703703709E-2</v>
      </c>
      <c r="BV85">
        <f>1-(($AQ$73-$AO$71)/($AO$72-$AO$71))</f>
        <v>0.48</v>
      </c>
      <c r="BW85">
        <f>(($AN$75-$AP$72)/($AP$73-$AP$72))</f>
        <v>0.5</v>
      </c>
      <c r="BX85">
        <f>1-(($AO$72-$AP$72)/($AP$73-$AP$72))</f>
        <v>7.1428571428571397E-2</v>
      </c>
      <c r="BY85">
        <f>(($AQ$73-$AP$72)/($AP$73-$AP$72))</f>
        <v>0.5</v>
      </c>
      <c r="BZ85">
        <f>(($AN$74-$AQ$72)/($AQ$73-$AQ$72))</f>
        <v>0</v>
      </c>
      <c r="CA85">
        <f>1-(($AO$71-$AQ$72)/($AQ$73-$AQ$72))</f>
        <v>0.48148148148148151</v>
      </c>
      <c r="CB85">
        <f>(($AP$72-$AQ$72)/($AQ$73-$AQ$72))</f>
        <v>0.48148148148148145</v>
      </c>
    </row>
    <row r="86" spans="1:80" x14ac:dyDescent="0.25">
      <c r="A86">
        <v>85</v>
      </c>
      <c r="D86">
        <v>192.602923</v>
      </c>
      <c r="E86" s="5">
        <v>2</v>
      </c>
      <c r="F86">
        <v>203.82488900000001</v>
      </c>
      <c r="G86" s="4">
        <v>3</v>
      </c>
      <c r="P86">
        <v>2</v>
      </c>
      <c r="Q86" t="str">
        <f t="shared" si="2"/>
        <v>23</v>
      </c>
      <c r="R86" t="s">
        <v>22</v>
      </c>
      <c r="X86" t="s">
        <v>277</v>
      </c>
      <c r="Y86" t="s">
        <v>263</v>
      </c>
      <c r="AT86">
        <f>(($AO$72-$AN$75)/($AN$76-$AN$75))</f>
        <v>0.5</v>
      </c>
      <c r="AU86">
        <f>(($AP$73-$AN$75)/($AN$76-$AN$75))</f>
        <v>0.58333333333333337</v>
      </c>
      <c r="AV86">
        <f>(($AQ$74-$AN$76)/($AN$77-$AN$76))</f>
        <v>0</v>
      </c>
      <c r="AW86">
        <f>(($AN$76-$AO$72)/($AO$73-$AO$72))</f>
        <v>0.48</v>
      </c>
      <c r="AX86">
        <f>(($AP$73-$AO$72)/($AO$73-$AO$72))</f>
        <v>0.08</v>
      </c>
      <c r="AY86">
        <f>(($AQ$74-$AO$72)/($AO$73-$AO$72))</f>
        <v>0.48</v>
      </c>
      <c r="AZ86">
        <f>(($AN$76-$AP$73)/($AP$74-$AP$73))</f>
        <v>0.41666666666666669</v>
      </c>
      <c r="BA86">
        <f>(($AO$73-$AP$73)/($AP$74-$AP$73))</f>
        <v>0.95833333333333337</v>
      </c>
      <c r="BB86">
        <f>(($AQ$74-$AP$73)/($AP$74-$AP$73))</f>
        <v>0.41666666666666669</v>
      </c>
      <c r="BC86">
        <f>(($AN$75-$AQ$73)/($AQ$74-$AQ$73))</f>
        <v>0</v>
      </c>
      <c r="BD86">
        <f>(($AO$72-$AQ$73)/($AQ$74-$AQ$73))</f>
        <v>0.5</v>
      </c>
      <c r="BE86">
        <f>(($AP$73-$AQ$73)/($AQ$74-$AQ$73))</f>
        <v>0.58333333333333337</v>
      </c>
      <c r="BG86" t="s">
        <v>22</v>
      </c>
      <c r="BH86">
        <v>502</v>
      </c>
      <c r="BI86">
        <f>($BH$100-$BH$97)/200</f>
        <v>7.4999999999999997E-2</v>
      </c>
      <c r="BQ86">
        <f>(($AO$72-$AN$75)/($AN$76-$AN$75))</f>
        <v>0.5</v>
      </c>
      <c r="BR86">
        <f>1-(($AP$73-$AN$75)/($AN$76-$AN$75))</f>
        <v>0.41666666666666663</v>
      </c>
      <c r="BS86">
        <f>(($AQ$74-$AN$76)/($AN$77-$AN$76))</f>
        <v>0</v>
      </c>
      <c r="BT86">
        <f>(($AN$76-$AO$72)/($AO$73-$AO$72))</f>
        <v>0.48</v>
      </c>
      <c r="BU86">
        <f>(($AP$73-$AO$72)/($AO$73-$AO$72))</f>
        <v>0.08</v>
      </c>
      <c r="BV86">
        <f>(($AQ$74-$AO$72)/($AO$73-$AO$72))</f>
        <v>0.48</v>
      </c>
      <c r="BW86">
        <f>(($AN$76-$AP$73)/($AP$74-$AP$73))</f>
        <v>0.41666666666666669</v>
      </c>
      <c r="BX86">
        <f>1-(($AO$73-$AP$73)/($AP$74-$AP$73))</f>
        <v>4.166666666666663E-2</v>
      </c>
      <c r="BY86">
        <f>(($AQ$74-$AP$73)/($AP$74-$AP$73))</f>
        <v>0.41666666666666669</v>
      </c>
      <c r="BZ86">
        <f>(($AN$75-$AQ$73)/($AQ$74-$AQ$73))</f>
        <v>0</v>
      </c>
      <c r="CA86">
        <f>(($AO$72-$AQ$73)/($AQ$74-$AQ$73))</f>
        <v>0.5</v>
      </c>
      <c r="CB86">
        <f>1-(($AP$73-$AQ$73)/($AQ$74-$AQ$73))</f>
        <v>0.41666666666666663</v>
      </c>
    </row>
    <row r="87" spans="1:80" x14ac:dyDescent="0.25">
      <c r="A87">
        <v>86</v>
      </c>
      <c r="D87">
        <v>192.582515</v>
      </c>
      <c r="E87" s="5">
        <v>2</v>
      </c>
      <c r="F87">
        <v>203.85958400000001</v>
      </c>
      <c r="G87" s="4">
        <v>3</v>
      </c>
      <c r="P87">
        <v>2</v>
      </c>
      <c r="Q87" t="str">
        <f t="shared" si="2"/>
        <v>23</v>
      </c>
      <c r="R87">
        <v>2</v>
      </c>
      <c r="X87" t="s">
        <v>277</v>
      </c>
      <c r="Y87" t="s">
        <v>264</v>
      </c>
      <c r="AB87" t="s">
        <v>277</v>
      </c>
      <c r="AC87" t="str">
        <f>CONCATENATE($R87,$R88,$R89,$R90)</f>
        <v>2314</v>
      </c>
      <c r="AT87">
        <f>(($AO$73-$AN$76)/($AN$77-$AN$76))</f>
        <v>0.52</v>
      </c>
      <c r="AU87">
        <f>(($AP$74-$AN$76)/($AN$77-$AN$76))</f>
        <v>0.56000000000000005</v>
      </c>
      <c r="AV87">
        <f>(($AQ$75-$AN$76)/($AN$77-$AN$76))</f>
        <v>0.96</v>
      </c>
      <c r="AW87">
        <f>(($AN$77-$AO$73)/($AO$74-$AO$73))</f>
        <v>0.5</v>
      </c>
      <c r="AX87">
        <f>(($AP$74-$AO$73)/($AO$74-$AO$73))</f>
        <v>4.1666666666666664E-2</v>
      </c>
      <c r="AY87">
        <f>(($AQ$75-$AO$73)/($AO$74-$AO$73))</f>
        <v>0.45833333333333331</v>
      </c>
      <c r="AZ87">
        <f>(($AN$77-$AP$74)/($AP$75-$AP$74))</f>
        <v>0.42307692307692307</v>
      </c>
      <c r="BA87">
        <f>(($AO$74-$AP$74)/($AP$75-$AP$74))</f>
        <v>0.88461538461538458</v>
      </c>
      <c r="BB87">
        <f>(($AQ$75-$AP$74)/($AP$75-$AP$74))</f>
        <v>0.38461538461538464</v>
      </c>
      <c r="BC87">
        <f>(($AN$76-$AQ$74)/($AQ$75-$AQ$74))</f>
        <v>0</v>
      </c>
      <c r="BD87">
        <f>(($AO$73-$AQ$74)/($AQ$75-$AQ$74))</f>
        <v>0.54166666666666663</v>
      </c>
      <c r="BE87">
        <f>(($AP$74-$AQ$74)/($AQ$75-$AQ$74))</f>
        <v>0.58333333333333337</v>
      </c>
      <c r="BG87">
        <v>2</v>
      </c>
      <c r="BH87">
        <v>503</v>
      </c>
      <c r="BI87">
        <f>($BH$101-$BH$98)/200</f>
        <v>0.12</v>
      </c>
      <c r="BQ87">
        <f>1-(($AO$73-$AN$76)/($AN$77-$AN$76))</f>
        <v>0.48</v>
      </c>
      <c r="BR87">
        <f>1-(($AP$74-$AN$76)/($AN$77-$AN$76))</f>
        <v>0.43999999999999995</v>
      </c>
      <c r="BS87">
        <f>1-(($AQ$75-$AN$76)/($AN$77-$AN$76))</f>
        <v>4.0000000000000036E-2</v>
      </c>
      <c r="BT87">
        <f>(($AN$77-$AO$73)/($AO$74-$AO$73))</f>
        <v>0.5</v>
      </c>
      <c r="BU87">
        <f>(($AP$74-$AO$73)/($AO$74-$AO$73))</f>
        <v>4.1666666666666664E-2</v>
      </c>
      <c r="BV87">
        <f>(($AQ$75-$AO$73)/($AO$74-$AO$73))</f>
        <v>0.45833333333333331</v>
      </c>
      <c r="BW87">
        <f>(($AN$77-$AP$74)/($AP$75-$AP$74))</f>
        <v>0.42307692307692307</v>
      </c>
      <c r="BX87">
        <f>1-(($AO$74-$AP$74)/($AP$75-$AP$74))</f>
        <v>0.11538461538461542</v>
      </c>
      <c r="BY87">
        <f>(($AQ$75-$AP$74)/($AP$75-$AP$74))</f>
        <v>0.38461538461538464</v>
      </c>
      <c r="BZ87">
        <f>(($AN$76-$AQ$74)/($AQ$75-$AQ$74))</f>
        <v>0</v>
      </c>
      <c r="CA87">
        <f>1-(($AO$73-$AQ$74)/($AQ$75-$AQ$74))</f>
        <v>0.45833333333333337</v>
      </c>
      <c r="CB87">
        <f>1-(($AP$74-$AQ$74)/($AQ$75-$AQ$74))</f>
        <v>0.41666666666666663</v>
      </c>
    </row>
    <row r="88" spans="1:80" x14ac:dyDescent="0.25">
      <c r="A88">
        <v>87</v>
      </c>
      <c r="D88">
        <v>192.58093100000002</v>
      </c>
      <c r="E88" s="5">
        <v>2</v>
      </c>
      <c r="F88">
        <v>203.84397000000001</v>
      </c>
      <c r="G88" s="4">
        <v>3</v>
      </c>
      <c r="P88">
        <v>2</v>
      </c>
      <c r="Q88" t="str">
        <f t="shared" si="2"/>
        <v>23</v>
      </c>
      <c r="R88">
        <v>3</v>
      </c>
      <c r="X88" t="s">
        <v>277</v>
      </c>
      <c r="Y88" t="s">
        <v>265</v>
      </c>
      <c r="AT88">
        <f>(($AO$74-$AN$77)/($AN$78-$AN$77))</f>
        <v>0.48</v>
      </c>
      <c r="AU88">
        <f>(($AP$75-$AN$77)/($AN$78-$AN$77))</f>
        <v>0.6</v>
      </c>
      <c r="AV88">
        <f>(($AQ$76-$AN$77)/($AN$78-$AN$77))</f>
        <v>0.84</v>
      </c>
      <c r="AW88">
        <f>(($AN$78-$AO$74)/($AO$75-$AO$74))</f>
        <v>0.56521739130434778</v>
      </c>
      <c r="AX88">
        <f>(($AP$75-$AO$74)/($AO$75-$AO$74))</f>
        <v>0.13043478260869565</v>
      </c>
      <c r="AY88">
        <f>(($AQ$76-$AO$74)/($AO$75-$AO$74))</f>
        <v>0.39130434782608697</v>
      </c>
      <c r="AZ88">
        <f>(($AN$78-$AP$75)/($AP$76-$AP$75))</f>
        <v>0.4</v>
      </c>
      <c r="BA88">
        <f>(($AO$75-$AP$75)/($AP$76-$AP$75))</f>
        <v>0.8</v>
      </c>
      <c r="BB88">
        <f>(($AQ$76-$AP$75)/($AP$76-$AP$75))</f>
        <v>0.24</v>
      </c>
      <c r="BC88">
        <f>(($AN$77-$AQ$75)/($AQ$76-$AQ$75))</f>
        <v>4.5454545454545456E-2</v>
      </c>
      <c r="BD88">
        <f>(($AO$74-$AQ$75)/($AQ$76-$AQ$75))</f>
        <v>0.59090909090909094</v>
      </c>
      <c r="BE88">
        <f>(($AP$75-$AQ$75)/($AQ$76-$AQ$75))</f>
        <v>0.72727272727272729</v>
      </c>
      <c r="BG88">
        <v>3</v>
      </c>
      <c r="BH88">
        <v>505</v>
      </c>
      <c r="BI88">
        <f>($BH$102-$BH$99)/200</f>
        <v>7.4999999999999997E-2</v>
      </c>
      <c r="BQ88">
        <f>(($AO$74-$AN$77)/($AN$78-$AN$77))</f>
        <v>0.48</v>
      </c>
      <c r="BR88">
        <f>1-(($AP$75-$AN$77)/($AN$78-$AN$77))</f>
        <v>0.4</v>
      </c>
      <c r="BS88">
        <f>1-(($AQ$76-$AN$77)/($AN$78-$AN$77))</f>
        <v>0.16000000000000003</v>
      </c>
      <c r="BT88">
        <f>1-(($AN$78-$AO$74)/($AO$75-$AO$74))</f>
        <v>0.43478260869565222</v>
      </c>
      <c r="BU88">
        <f>(($AP$75-$AO$74)/($AO$75-$AO$74))</f>
        <v>0.13043478260869565</v>
      </c>
      <c r="BV88">
        <f>(($AQ$76-$AO$74)/($AO$75-$AO$74))</f>
        <v>0.39130434782608697</v>
      </c>
      <c r="BW88">
        <f>(($AN$78-$AP$75)/($AP$76-$AP$75))</f>
        <v>0.4</v>
      </c>
      <c r="BX88">
        <f>1-(($AO$75-$AP$75)/($AP$76-$AP$75))</f>
        <v>0.19999999999999996</v>
      </c>
      <c r="BY88">
        <f>(($AQ$76-$AP$75)/($AP$76-$AP$75))</f>
        <v>0.24</v>
      </c>
      <c r="BZ88">
        <f>(($AN$77-$AQ$75)/($AQ$76-$AQ$75))</f>
        <v>4.5454545454545456E-2</v>
      </c>
      <c r="CA88">
        <f>1-(($AO$74-$AQ$75)/($AQ$76-$AQ$75))</f>
        <v>0.40909090909090906</v>
      </c>
      <c r="CB88">
        <f>1-(($AP$75-$AQ$75)/($AQ$76-$AQ$75))</f>
        <v>0.27272727272727271</v>
      </c>
    </row>
    <row r="89" spans="1:80" x14ac:dyDescent="0.25">
      <c r="A89">
        <v>88</v>
      </c>
      <c r="D89">
        <v>192.58562699999999</v>
      </c>
      <c r="E89" s="5">
        <v>2</v>
      </c>
      <c r="F89">
        <v>203.82993999999999</v>
      </c>
      <c r="G89" s="4">
        <v>3</v>
      </c>
      <c r="P89">
        <v>2</v>
      </c>
      <c r="Q89" t="str">
        <f t="shared" si="2"/>
        <v>23</v>
      </c>
      <c r="R89">
        <v>1</v>
      </c>
      <c r="X89" t="s">
        <v>276</v>
      </c>
      <c r="Y89" t="s">
        <v>266</v>
      </c>
      <c r="AT89">
        <f>(($AO$75-$AN$78)/($AN$79-$AN$78))</f>
        <v>0.4</v>
      </c>
      <c r="AU89">
        <f>(($AP$76-$AN$78)/($AN$79-$AN$78))</f>
        <v>0.6</v>
      </c>
      <c r="AV89">
        <f>(($AQ$77-$AN$78)/($AN$79-$AN$78))</f>
        <v>0.8</v>
      </c>
      <c r="AW89">
        <f>(($AN$79-$AO$75)/($AO$76-$AO$75))</f>
        <v>0.65217391304347827</v>
      </c>
      <c r="AX89">
        <f>(($AP$76-$AO$75)/($AO$76-$AO$75))</f>
        <v>0.21739130434782608</v>
      </c>
      <c r="AY89">
        <f>(($AQ$77-$AO$75)/($AO$76-$AO$75))</f>
        <v>0.43478260869565216</v>
      </c>
      <c r="AZ89">
        <f>(($AN$79-$AP$76)/($AP$77-$AP$76))</f>
        <v>0.43478260869565216</v>
      </c>
      <c r="BA89">
        <f>(($AO$76-$AP$76)/($AP$77-$AP$76))</f>
        <v>0.78260869565217395</v>
      </c>
      <c r="BB89">
        <f>(($AQ$77-$AP$76)/($AP$77-$AP$76))</f>
        <v>0.21739130434782608</v>
      </c>
      <c r="BC89">
        <f>(($AN$78-$AQ$76)/($AQ$77-$AQ$76))</f>
        <v>0.16666666666666666</v>
      </c>
      <c r="BD89">
        <f>(($AO$75-$AQ$76)/($AQ$77-$AQ$76))</f>
        <v>0.58333333333333337</v>
      </c>
      <c r="BE89">
        <f>(($AP$76-$AQ$76)/($AQ$77-$AQ$76))</f>
        <v>0.79166666666666663</v>
      </c>
      <c r="BG89">
        <v>1</v>
      </c>
      <c r="BH89">
        <v>522</v>
      </c>
      <c r="BI89">
        <f>($BH$103-$BH$100)/200</f>
        <v>0.105</v>
      </c>
      <c r="BQ89">
        <f>(($AO$75-$AN$78)/($AN$79-$AN$78))</f>
        <v>0.4</v>
      </c>
      <c r="BR89">
        <f>1-(($AP$76-$AN$78)/($AN$79-$AN$78))</f>
        <v>0.4</v>
      </c>
      <c r="BS89">
        <f>1-(($AQ$77-$AN$78)/($AN$79-$AN$78))</f>
        <v>0.19999999999999996</v>
      </c>
      <c r="BT89">
        <f>1-(($AN$79-$AO$75)/($AO$76-$AO$75))</f>
        <v>0.34782608695652173</v>
      </c>
      <c r="BU89">
        <f>(($AP$76-$AO$75)/($AO$76-$AO$75))</f>
        <v>0.21739130434782608</v>
      </c>
      <c r="BV89">
        <f>(($AQ$77-$AO$75)/($AO$76-$AO$75))</f>
        <v>0.43478260869565216</v>
      </c>
      <c r="BW89">
        <f>(($AN$79-$AP$76)/($AP$77-$AP$76))</f>
        <v>0.43478260869565216</v>
      </c>
      <c r="BX89">
        <f>1-(($AO$76-$AP$76)/($AP$77-$AP$76))</f>
        <v>0.21739130434782605</v>
      </c>
      <c r="BY89">
        <f>(($AQ$77-$AP$76)/($AP$77-$AP$76))</f>
        <v>0.21739130434782608</v>
      </c>
      <c r="BZ89">
        <f>(($AN$78-$AQ$76)/($AQ$77-$AQ$76))</f>
        <v>0.16666666666666666</v>
      </c>
      <c r="CA89">
        <f>1-(($AO$75-$AQ$76)/($AQ$77-$AQ$76))</f>
        <v>0.41666666666666663</v>
      </c>
      <c r="CB89">
        <f>1-(($AP$76-$AQ$76)/($AQ$77-$AQ$76))</f>
        <v>0.20833333333333337</v>
      </c>
    </row>
    <row r="90" spans="1:80" x14ac:dyDescent="0.25">
      <c r="A90">
        <v>89</v>
      </c>
      <c r="D90">
        <v>192.57812799999999</v>
      </c>
      <c r="E90" s="5">
        <v>2</v>
      </c>
      <c r="F90">
        <v>203.84437400000002</v>
      </c>
      <c r="G90" s="4">
        <v>3</v>
      </c>
      <c r="P90">
        <v>2</v>
      </c>
      <c r="Q90" t="str">
        <f t="shared" si="2"/>
        <v>23</v>
      </c>
      <c r="R90">
        <v>4</v>
      </c>
      <c r="X90" t="s">
        <v>275</v>
      </c>
      <c r="Y90" t="s">
        <v>259</v>
      </c>
      <c r="AT90">
        <f>(($AO$76-$AN$79)/($AN$80-$AN$79))</f>
        <v>0.34782608695652173</v>
      </c>
      <c r="AU90">
        <f>(($AP$77-$AN$79)/($AN$80-$AN$79))</f>
        <v>0.56521739130434778</v>
      </c>
      <c r="AV90">
        <f>(($AQ$78-$AN$79)/($AN$80-$AN$79))</f>
        <v>0.78260869565217395</v>
      </c>
      <c r="AW90">
        <f>(($AN$80-$AO$76)/($AO$77-$AO$76))</f>
        <v>0.57692307692307687</v>
      </c>
      <c r="AX90">
        <f>(($AP$77-$AO$76)/($AO$77-$AO$76))</f>
        <v>0.19230769230769232</v>
      </c>
      <c r="AY90">
        <f>(($AQ$78-$AO$76)/($AO$77-$AO$76))</f>
        <v>0.38461538461538464</v>
      </c>
      <c r="AZ90">
        <f>(($AN$80-$AP$77)/($AP$78-$AP$77))</f>
        <v>0.4</v>
      </c>
      <c r="BA90">
        <f>(($AO$77-$AP$77)/($AP$78-$AP$77))</f>
        <v>0.84</v>
      </c>
      <c r="BB90">
        <f>(($AQ$78-$AP$77)/($AP$78-$AP$77))</f>
        <v>0.2</v>
      </c>
      <c r="BC90">
        <f>(($AN$79-$AQ$77)/($AQ$78-$AQ$77))</f>
        <v>0.21739130434782608</v>
      </c>
      <c r="BD90">
        <f>(($AO$76-$AQ$77)/($AQ$78-$AQ$77))</f>
        <v>0.56521739130434778</v>
      </c>
      <c r="BE90">
        <f>(($AP$77-$AQ$77)/($AQ$78-$AQ$77))</f>
        <v>0.78260869565217395</v>
      </c>
      <c r="BG90">
        <v>4</v>
      </c>
      <c r="BH90">
        <v>523</v>
      </c>
      <c r="BI90">
        <f>($BH$104-$BH$101)/200</f>
        <v>7.0000000000000007E-2</v>
      </c>
      <c r="BQ90">
        <f>(($AO$76-$AN$79)/($AN$80-$AN$79))</f>
        <v>0.34782608695652173</v>
      </c>
      <c r="BR90">
        <f>1-(($AP$77-$AN$79)/($AN$80-$AN$79))</f>
        <v>0.43478260869565222</v>
      </c>
      <c r="BS90">
        <f>1-(($AQ$78-$AN$79)/($AN$80-$AN$79))</f>
        <v>0.21739130434782605</v>
      </c>
      <c r="BT90">
        <f>1-(($AN$80-$AO$76)/($AO$77-$AO$76))</f>
        <v>0.42307692307692313</v>
      </c>
      <c r="BU90">
        <f>(($AP$77-$AO$76)/($AO$77-$AO$76))</f>
        <v>0.19230769230769232</v>
      </c>
      <c r="BV90">
        <f>(($AQ$78-$AO$76)/($AO$77-$AO$76))</f>
        <v>0.38461538461538464</v>
      </c>
      <c r="BW90">
        <f>(($AN$80-$AP$77)/($AP$78-$AP$77))</f>
        <v>0.4</v>
      </c>
      <c r="BX90">
        <f>1-(($AO$77-$AP$77)/($AP$78-$AP$77))</f>
        <v>0.16000000000000003</v>
      </c>
      <c r="BY90">
        <f>(($AQ$78-$AP$77)/($AP$78-$AP$77))</f>
        <v>0.2</v>
      </c>
      <c r="BZ90">
        <f>(($AN$79-$AQ$77)/($AQ$78-$AQ$77))</f>
        <v>0.21739130434782608</v>
      </c>
      <c r="CA90">
        <f>1-(($AO$76-$AQ$77)/($AQ$78-$AQ$77))</f>
        <v>0.43478260869565222</v>
      </c>
      <c r="CB90">
        <f>1-(($AP$77-$AQ$77)/($AQ$78-$AQ$77))</f>
        <v>0.21739130434782605</v>
      </c>
    </row>
    <row r="91" spans="1:80" x14ac:dyDescent="0.25">
      <c r="A91">
        <v>90</v>
      </c>
      <c r="D91">
        <v>192.58093100000002</v>
      </c>
      <c r="E91" s="5">
        <v>2</v>
      </c>
      <c r="F91">
        <v>203.849738</v>
      </c>
      <c r="G91" s="4">
        <v>3</v>
      </c>
      <c r="P91">
        <v>2</v>
      </c>
      <c r="Q91" t="str">
        <f t="shared" si="2"/>
        <v>23</v>
      </c>
      <c r="R91">
        <v>2</v>
      </c>
      <c r="X91" t="s">
        <v>275</v>
      </c>
      <c r="Y91" t="s">
        <v>260</v>
      </c>
      <c r="AB91" t="s">
        <v>277</v>
      </c>
      <c r="AC91" t="str">
        <f>CONCATENATE($R91,$R92,$R93,$R94)</f>
        <v>2314</v>
      </c>
      <c r="AT91">
        <f>(($AO$77-$AN$80)/($AN$81-$AN$80))</f>
        <v>0.45833333333333331</v>
      </c>
      <c r="AU91">
        <f>(($AP$78-$AN$80)/($AN$81-$AN$80))</f>
        <v>0.625</v>
      </c>
      <c r="AV91">
        <f>(($AQ$79-$AN$80)/($AN$81-$AN$80))</f>
        <v>0.95833333333333337</v>
      </c>
      <c r="AW91">
        <f>(($AN$81-$AO$77)/($AO$78-$AO$77))</f>
        <v>0.48148148148148145</v>
      </c>
      <c r="AX91">
        <f>(($AP$78-$AO$77)/($AO$78-$AO$77))</f>
        <v>0.14814814814814814</v>
      </c>
      <c r="AY91">
        <f>(($AQ$79-$AO$77)/($AO$78-$AO$77))</f>
        <v>0.44444444444444442</v>
      </c>
      <c r="AZ91">
        <f>(($AN$81-$AP$78)/($AP$79-$AP$78))</f>
        <v>0.34615384615384615</v>
      </c>
      <c r="BA91">
        <f>(($AO$78-$AP$78)/($AP$79-$AP$78))</f>
        <v>0.88461538461538458</v>
      </c>
      <c r="BB91">
        <f>(($AQ$79-$AP$78)/($AP$79-$AP$78))</f>
        <v>0.30769230769230771</v>
      </c>
      <c r="BC91">
        <f>(($AN$80-$AQ$78)/($AQ$79-$AQ$78))</f>
        <v>0.17857142857142858</v>
      </c>
      <c r="BD91">
        <f>(($AO$77-$AQ$78)/($AQ$79-$AQ$78))</f>
        <v>0.5714285714285714</v>
      </c>
      <c r="BE91">
        <f>(($AP$78-$AQ$78)/($AQ$79-$AQ$78))</f>
        <v>0.7142857142857143</v>
      </c>
      <c r="BG91">
        <v>2</v>
      </c>
      <c r="BH91">
        <v>537</v>
      </c>
      <c r="BI91">
        <f>($BH$105-$BH$102)/200</f>
        <v>9.5000000000000001E-2</v>
      </c>
      <c r="BQ91">
        <f>(($AO$77-$AN$80)/($AN$81-$AN$80))</f>
        <v>0.45833333333333331</v>
      </c>
      <c r="BR91">
        <f>1-(($AP$78-$AN$80)/($AN$81-$AN$80))</f>
        <v>0.375</v>
      </c>
      <c r="BS91">
        <f>1-(($AQ$79-$AN$80)/($AN$81-$AN$80))</f>
        <v>4.166666666666663E-2</v>
      </c>
      <c r="BT91">
        <f>(($AN$81-$AO$77)/($AO$78-$AO$77))</f>
        <v>0.48148148148148145</v>
      </c>
      <c r="BU91">
        <f>(($AP$78-$AO$77)/($AO$78-$AO$77))</f>
        <v>0.14814814814814814</v>
      </c>
      <c r="BV91">
        <f>(($AQ$79-$AO$77)/($AO$78-$AO$77))</f>
        <v>0.44444444444444442</v>
      </c>
      <c r="BW91">
        <f>(($AN$81-$AP$78)/($AP$79-$AP$78))</f>
        <v>0.34615384615384615</v>
      </c>
      <c r="BX91">
        <f>1-(($AO$78-$AP$78)/($AP$79-$AP$78))</f>
        <v>0.11538461538461542</v>
      </c>
      <c r="BY91">
        <f>(($AQ$79-$AP$78)/($AP$79-$AP$78))</f>
        <v>0.30769230769230771</v>
      </c>
      <c r="BZ91">
        <f>(($AN$80-$AQ$78)/($AQ$79-$AQ$78))</f>
        <v>0.17857142857142858</v>
      </c>
      <c r="CA91">
        <f>1-(($AO$77-$AQ$78)/($AQ$79-$AQ$78))</f>
        <v>0.4285714285714286</v>
      </c>
      <c r="CB91">
        <f>1-(($AP$78-$AQ$78)/($AQ$79-$AQ$78))</f>
        <v>0.2857142857142857</v>
      </c>
    </row>
    <row r="92" spans="1:80" x14ac:dyDescent="0.25">
      <c r="A92">
        <v>91</v>
      </c>
      <c r="D92">
        <v>192.60588000000001</v>
      </c>
      <c r="E92" s="5">
        <v>2</v>
      </c>
      <c r="F92">
        <v>203.86677400000002</v>
      </c>
      <c r="G92" s="4">
        <v>3</v>
      </c>
      <c r="P92">
        <v>2</v>
      </c>
      <c r="Q92" t="str">
        <f t="shared" si="2"/>
        <v>23</v>
      </c>
      <c r="R92">
        <v>3</v>
      </c>
      <c r="X92" t="s">
        <v>275</v>
      </c>
      <c r="Y92" t="s">
        <v>261</v>
      </c>
      <c r="BC92">
        <f>(($AN$81-$AQ$79)/($AQ$80-$AQ$79))</f>
        <v>3.7037037037037035E-2</v>
      </c>
      <c r="BD92">
        <f>(($AO$78-$AQ$79)/($AQ$80-$AQ$79))</f>
        <v>0.55555555555555558</v>
      </c>
      <c r="BE92">
        <f>(($AP$79-$AQ$79)/($AQ$80-$AQ$79))</f>
        <v>0.66666666666666663</v>
      </c>
      <c r="BG92">
        <v>3</v>
      </c>
      <c r="BH92">
        <v>539</v>
      </c>
      <c r="BI92">
        <f>($BH$106-$BH$103)/200</f>
        <v>0.09</v>
      </c>
      <c r="BZ92">
        <f>(($AN$81-$AQ$79)/($AQ$80-$AQ$79))</f>
        <v>3.7037037037037035E-2</v>
      </c>
      <c r="CA92">
        <f>1-(($AO$78-$AQ$79)/($AQ$80-$AQ$79))</f>
        <v>0.44444444444444442</v>
      </c>
      <c r="CB92">
        <f>1-(($AP$79-$AQ$79)/($AQ$80-$AQ$79))</f>
        <v>0.33333333333333337</v>
      </c>
    </row>
    <row r="93" spans="1:80" x14ac:dyDescent="0.25">
      <c r="A93">
        <v>92</v>
      </c>
      <c r="D93">
        <v>192.614352</v>
      </c>
      <c r="E93" s="5">
        <v>2</v>
      </c>
      <c r="F93">
        <v>203.854682</v>
      </c>
      <c r="G93" s="4">
        <v>3</v>
      </c>
      <c r="P93">
        <v>2</v>
      </c>
      <c r="Q93" t="str">
        <f t="shared" si="2"/>
        <v>23</v>
      </c>
      <c r="R93">
        <v>1</v>
      </c>
      <c r="X93" t="s">
        <v>275</v>
      </c>
      <c r="Y93" t="s">
        <v>267</v>
      </c>
      <c r="BG93">
        <v>1</v>
      </c>
      <c r="BH93">
        <v>551</v>
      </c>
      <c r="BI93">
        <f>($BH$107-$BH$104)/200</f>
        <v>8.5000000000000006E-2</v>
      </c>
    </row>
    <row r="94" spans="1:80" x14ac:dyDescent="0.25">
      <c r="A94">
        <v>93</v>
      </c>
      <c r="D94">
        <v>192.61955499999999</v>
      </c>
      <c r="E94" s="5">
        <v>2</v>
      </c>
      <c r="F94">
        <v>203.84381400000001</v>
      </c>
      <c r="G94" s="4">
        <v>3</v>
      </c>
      <c r="P94">
        <v>2</v>
      </c>
      <c r="Q94" t="str">
        <f t="shared" si="2"/>
        <v>23</v>
      </c>
      <c r="R94">
        <v>4</v>
      </c>
      <c r="X94" t="s">
        <v>275</v>
      </c>
      <c r="Y94" t="s">
        <v>259</v>
      </c>
      <c r="BG94">
        <v>4</v>
      </c>
      <c r="BH94">
        <v>552</v>
      </c>
      <c r="BI94">
        <f>($BH$108-$BH$105)/200</f>
        <v>7.4999999999999997E-2</v>
      </c>
    </row>
    <row r="95" spans="1:80" x14ac:dyDescent="0.25">
      <c r="A95">
        <v>94</v>
      </c>
      <c r="D95">
        <v>192.56108699999999</v>
      </c>
      <c r="E95" s="5">
        <v>2</v>
      </c>
      <c r="F95">
        <v>203.84381400000001</v>
      </c>
      <c r="G95" s="4">
        <v>3</v>
      </c>
      <c r="P95">
        <v>2</v>
      </c>
      <c r="Q95" t="str">
        <f t="shared" si="2"/>
        <v>23</v>
      </c>
      <c r="R95">
        <v>2</v>
      </c>
      <c r="X95" t="s">
        <v>275</v>
      </c>
      <c r="Y95" t="s">
        <v>260</v>
      </c>
      <c r="AB95" t="s">
        <v>277</v>
      </c>
      <c r="AC95" t="str">
        <f>CONCATENATE($R95,$R96,$R97,$R98)</f>
        <v>2314</v>
      </c>
      <c r="BG95">
        <v>2</v>
      </c>
      <c r="BH95">
        <v>566</v>
      </c>
      <c r="BI95">
        <f>($BH$109-$BH$106)/200</f>
        <v>7.4999999999999997E-2</v>
      </c>
    </row>
    <row r="96" spans="1:80" x14ac:dyDescent="0.25">
      <c r="A96">
        <v>95</v>
      </c>
      <c r="B96">
        <v>183.48370199999999</v>
      </c>
      <c r="C96" s="2">
        <v>1</v>
      </c>
      <c r="D96">
        <v>192.56108699999999</v>
      </c>
      <c r="E96" s="5">
        <v>2</v>
      </c>
      <c r="P96">
        <v>2</v>
      </c>
      <c r="Q96" t="str">
        <f t="shared" si="2"/>
        <v>12</v>
      </c>
      <c r="R96">
        <v>3</v>
      </c>
      <c r="X96" t="s">
        <v>275</v>
      </c>
      <c r="Y96" t="s">
        <v>261</v>
      </c>
      <c r="BG96">
        <v>3</v>
      </c>
      <c r="BH96">
        <v>566</v>
      </c>
      <c r="BI96">
        <f>($BH$110-$BH$107)/200</f>
        <v>0.1</v>
      </c>
    </row>
    <row r="97" spans="1:61" x14ac:dyDescent="0.25">
      <c r="A97">
        <v>96</v>
      </c>
      <c r="B97">
        <v>183.475032</v>
      </c>
      <c r="C97" s="2">
        <v>1</v>
      </c>
      <c r="P97">
        <v>1</v>
      </c>
      <c r="Q97" t="str">
        <f t="shared" si="2"/>
        <v>1</v>
      </c>
      <c r="R97">
        <v>1</v>
      </c>
      <c r="X97" t="s">
        <v>275</v>
      </c>
      <c r="Y97" t="s">
        <v>267</v>
      </c>
      <c r="BG97">
        <v>1</v>
      </c>
      <c r="BH97">
        <v>579</v>
      </c>
      <c r="BI97">
        <f>($BH$111-$BH$108)/200</f>
        <v>0.08</v>
      </c>
    </row>
    <row r="98" spans="1:61" x14ac:dyDescent="0.25">
      <c r="A98">
        <v>97</v>
      </c>
      <c r="B98">
        <v>183.47701900000001</v>
      </c>
      <c r="C98" s="2">
        <v>1</v>
      </c>
      <c r="H98">
        <v>191.801841</v>
      </c>
      <c r="I98" s="3">
        <v>4</v>
      </c>
      <c r="P98">
        <v>2</v>
      </c>
      <c r="Q98" t="str">
        <f t="shared" si="2"/>
        <v>14</v>
      </c>
      <c r="R98">
        <v>4</v>
      </c>
      <c r="X98" t="s">
        <v>275</v>
      </c>
      <c r="Y98" t="s">
        <v>259</v>
      </c>
      <c r="BG98">
        <v>4</v>
      </c>
      <c r="BH98">
        <v>580</v>
      </c>
      <c r="BI98">
        <f>($BH$112-$BH$109)/200</f>
        <v>8.5000000000000006E-2</v>
      </c>
    </row>
    <row r="99" spans="1:61" x14ac:dyDescent="0.25">
      <c r="A99">
        <v>98</v>
      </c>
      <c r="B99">
        <v>183.48936700000002</v>
      </c>
      <c r="C99" s="2">
        <v>1</v>
      </c>
      <c r="H99">
        <v>191.743121</v>
      </c>
      <c r="I99" s="3">
        <v>4</v>
      </c>
      <c r="P99">
        <v>2</v>
      </c>
      <c r="Q99" t="str">
        <f t="shared" si="2"/>
        <v>14</v>
      </c>
      <c r="R99">
        <v>2</v>
      </c>
      <c r="X99" t="s">
        <v>275</v>
      </c>
      <c r="Y99" t="s">
        <v>260</v>
      </c>
      <c r="AB99" t="s">
        <v>277</v>
      </c>
      <c r="AC99" t="str">
        <f>CONCATENATE($R99,$R100,$R101,$R102)</f>
        <v>2314</v>
      </c>
      <c r="BG99">
        <v>2</v>
      </c>
      <c r="BH99">
        <v>592</v>
      </c>
      <c r="BI99">
        <f>($BH$113-$BH$110)/200</f>
        <v>8.5000000000000006E-2</v>
      </c>
    </row>
    <row r="100" spans="1:61" x14ac:dyDescent="0.25">
      <c r="A100">
        <v>99</v>
      </c>
      <c r="B100">
        <v>183.52670900000001</v>
      </c>
      <c r="C100" s="2">
        <v>1</v>
      </c>
      <c r="H100">
        <v>191.76102700000001</v>
      </c>
      <c r="I100" s="3">
        <v>4</v>
      </c>
      <c r="P100">
        <v>2</v>
      </c>
      <c r="Q100" t="str">
        <f t="shared" si="2"/>
        <v>14</v>
      </c>
      <c r="R100">
        <v>3</v>
      </c>
      <c r="X100" t="s">
        <v>275</v>
      </c>
      <c r="Y100" t="s">
        <v>261</v>
      </c>
      <c r="BG100">
        <v>3</v>
      </c>
      <c r="BH100">
        <v>594</v>
      </c>
      <c r="BI100">
        <f>($BH$114-$BH$111)/200</f>
        <v>0.105</v>
      </c>
    </row>
    <row r="101" spans="1:61" x14ac:dyDescent="0.25">
      <c r="A101">
        <v>100</v>
      </c>
      <c r="B101">
        <v>183.468909</v>
      </c>
      <c r="C101" s="2">
        <v>1</v>
      </c>
      <c r="H101">
        <v>191.78796700000001</v>
      </c>
      <c r="I101" s="3">
        <v>4</v>
      </c>
      <c r="P101">
        <v>2</v>
      </c>
      <c r="Q101" t="str">
        <f t="shared" si="2"/>
        <v>14</v>
      </c>
      <c r="R101">
        <v>1</v>
      </c>
      <c r="X101" t="s">
        <v>275</v>
      </c>
      <c r="Y101" t="s">
        <v>267</v>
      </c>
      <c r="BG101">
        <v>1</v>
      </c>
      <c r="BH101">
        <v>604</v>
      </c>
      <c r="BI101">
        <f>($BH$115-$BH$112)/200</f>
        <v>0.08</v>
      </c>
    </row>
    <row r="102" spans="1:61" x14ac:dyDescent="0.25">
      <c r="A102">
        <v>101</v>
      </c>
      <c r="B102">
        <v>183.448859</v>
      </c>
      <c r="C102" s="2">
        <v>1</v>
      </c>
      <c r="H102">
        <v>191.788375</v>
      </c>
      <c r="I102" s="3">
        <v>4</v>
      </c>
      <c r="P102">
        <v>2</v>
      </c>
      <c r="Q102" t="str">
        <f t="shared" si="2"/>
        <v>14</v>
      </c>
      <c r="R102">
        <v>4</v>
      </c>
      <c r="X102" t="s">
        <v>275</v>
      </c>
      <c r="Y102" t="s">
        <v>259</v>
      </c>
      <c r="BG102">
        <v>4</v>
      </c>
      <c r="BH102">
        <v>607</v>
      </c>
      <c r="BI102">
        <f>($BH$116-$BH$113)/200</f>
        <v>7.4999999999999997E-2</v>
      </c>
    </row>
    <row r="103" spans="1:61" x14ac:dyDescent="0.25">
      <c r="A103">
        <v>102</v>
      </c>
      <c r="B103">
        <v>183.45140700000002</v>
      </c>
      <c r="C103" s="2">
        <v>1</v>
      </c>
      <c r="H103">
        <v>191.80179100000001</v>
      </c>
      <c r="I103" s="3">
        <v>4</v>
      </c>
      <c r="P103">
        <v>2</v>
      </c>
      <c r="Q103" t="str">
        <f t="shared" si="2"/>
        <v>14</v>
      </c>
      <c r="R103">
        <v>3</v>
      </c>
      <c r="X103" t="s">
        <v>275</v>
      </c>
      <c r="Y103" t="s">
        <v>260</v>
      </c>
      <c r="AB103" t="s">
        <v>275</v>
      </c>
      <c r="AC103" t="str">
        <f>CONCATENATE($R103,$R104,$R105,$R106)</f>
        <v>3214</v>
      </c>
      <c r="BG103">
        <v>3</v>
      </c>
      <c r="BH103">
        <v>615</v>
      </c>
      <c r="BI103">
        <f>($BH$117-$BH$114)/200</f>
        <v>7.4999999999999997E-2</v>
      </c>
    </row>
    <row r="104" spans="1:61" x14ac:dyDescent="0.25">
      <c r="A104">
        <v>103</v>
      </c>
      <c r="B104">
        <v>183.45875799999999</v>
      </c>
      <c r="C104" s="2">
        <v>1</v>
      </c>
      <c r="H104">
        <v>191.793834</v>
      </c>
      <c r="I104" s="3">
        <v>4</v>
      </c>
      <c r="P104">
        <v>2</v>
      </c>
      <c r="Q104" t="str">
        <f t="shared" si="2"/>
        <v>14</v>
      </c>
      <c r="R104">
        <v>2</v>
      </c>
      <c r="X104" t="s">
        <v>275</v>
      </c>
      <c r="Y104" t="s">
        <v>261</v>
      </c>
      <c r="BG104">
        <v>2</v>
      </c>
      <c r="BH104">
        <v>618</v>
      </c>
      <c r="BI104">
        <f>($BH$118-$BH$115)/200</f>
        <v>0.1</v>
      </c>
    </row>
    <row r="105" spans="1:61" x14ac:dyDescent="0.25">
      <c r="A105">
        <v>104</v>
      </c>
      <c r="B105">
        <v>183.43533600000001</v>
      </c>
      <c r="C105" s="2">
        <v>1</v>
      </c>
      <c r="H105">
        <v>191.800566</v>
      </c>
      <c r="I105" s="3">
        <v>4</v>
      </c>
      <c r="P105">
        <v>2</v>
      </c>
      <c r="Q105" t="str">
        <f t="shared" si="2"/>
        <v>14</v>
      </c>
      <c r="R105">
        <v>1</v>
      </c>
      <c r="X105" t="s">
        <v>275</v>
      </c>
      <c r="Y105" t="s">
        <v>267</v>
      </c>
      <c r="BG105">
        <v>1</v>
      </c>
      <c r="BH105">
        <v>626</v>
      </c>
      <c r="BI105">
        <f>($BH$119-$BH$116)/200</f>
        <v>0.09</v>
      </c>
    </row>
    <row r="106" spans="1:61" x14ac:dyDescent="0.25">
      <c r="A106">
        <v>105</v>
      </c>
      <c r="B106">
        <v>183.49273199999999</v>
      </c>
      <c r="C106" s="2">
        <v>1</v>
      </c>
      <c r="H106">
        <v>191.81434100000001</v>
      </c>
      <c r="I106" s="3">
        <v>4</v>
      </c>
      <c r="P106">
        <v>2</v>
      </c>
      <c r="Q106" t="str">
        <f t="shared" si="2"/>
        <v>14</v>
      </c>
      <c r="R106">
        <v>4</v>
      </c>
      <c r="X106" t="s">
        <v>275</v>
      </c>
      <c r="Y106" t="s">
        <v>259</v>
      </c>
      <c r="BG106">
        <v>4</v>
      </c>
      <c r="BH106">
        <v>633</v>
      </c>
      <c r="BI106">
        <f>($BH$120-$BH$117)/200</f>
        <v>0.08</v>
      </c>
    </row>
    <row r="107" spans="1:61" x14ac:dyDescent="0.25">
      <c r="A107">
        <v>106</v>
      </c>
      <c r="H107">
        <v>191.810103</v>
      </c>
      <c r="I107" s="3">
        <v>4</v>
      </c>
      <c r="P107">
        <v>1</v>
      </c>
      <c r="Q107" t="str">
        <f t="shared" si="2"/>
        <v>4</v>
      </c>
      <c r="R107">
        <v>3</v>
      </c>
      <c r="X107" t="s">
        <v>275</v>
      </c>
      <c r="Y107" t="s">
        <v>260</v>
      </c>
      <c r="AB107" t="s">
        <v>275</v>
      </c>
      <c r="AC107" t="str">
        <f>CONCATENATE($R107,$R108,$R109,$R110)</f>
        <v>3214</v>
      </c>
      <c r="BG107">
        <v>3</v>
      </c>
      <c r="BH107">
        <v>635</v>
      </c>
      <c r="BI107">
        <f>($BH$121-$BH$118)/200</f>
        <v>7.4999999999999997E-2</v>
      </c>
    </row>
    <row r="108" spans="1:61" x14ac:dyDescent="0.25">
      <c r="A108">
        <v>107</v>
      </c>
      <c r="H108">
        <v>191.79403600000001</v>
      </c>
      <c r="I108" s="3">
        <v>4</v>
      </c>
      <c r="P108">
        <v>1</v>
      </c>
      <c r="Q108" t="str">
        <f t="shared" si="2"/>
        <v>4</v>
      </c>
      <c r="R108">
        <v>2</v>
      </c>
      <c r="X108" t="s">
        <v>275</v>
      </c>
      <c r="Y108" t="s">
        <v>261</v>
      </c>
      <c r="BG108">
        <v>2</v>
      </c>
      <c r="BH108">
        <v>641</v>
      </c>
      <c r="BI108">
        <f>($BH$122-$BH$119)/200</f>
        <v>0.09</v>
      </c>
    </row>
    <row r="109" spans="1:61" x14ac:dyDescent="0.25">
      <c r="A109">
        <v>108</v>
      </c>
      <c r="H109">
        <v>191.806792</v>
      </c>
      <c r="I109" s="3">
        <v>4</v>
      </c>
      <c r="P109">
        <v>1</v>
      </c>
      <c r="Q109" t="str">
        <f t="shared" si="2"/>
        <v>4</v>
      </c>
      <c r="R109">
        <v>1</v>
      </c>
      <c r="X109" t="s">
        <v>275</v>
      </c>
      <c r="Y109" t="s">
        <v>267</v>
      </c>
      <c r="BG109">
        <v>1</v>
      </c>
      <c r="BH109">
        <v>648</v>
      </c>
      <c r="BI109">
        <f>($BH$123-$BH$120)/200</f>
        <v>8.5000000000000006E-2</v>
      </c>
    </row>
    <row r="110" spans="1:61" x14ac:dyDescent="0.25">
      <c r="A110">
        <v>109</v>
      </c>
      <c r="F110">
        <v>182.24576100000002</v>
      </c>
      <c r="G110" s="4">
        <v>3</v>
      </c>
      <c r="H110">
        <v>191.801841</v>
      </c>
      <c r="I110" s="3">
        <v>4</v>
      </c>
      <c r="P110">
        <v>2</v>
      </c>
      <c r="Q110" t="str">
        <f t="shared" si="2"/>
        <v>34</v>
      </c>
      <c r="R110">
        <v>4</v>
      </c>
      <c r="X110" t="s">
        <v>275</v>
      </c>
      <c r="Y110" t="s">
        <v>259</v>
      </c>
      <c r="BG110">
        <v>4</v>
      </c>
      <c r="BH110">
        <v>655</v>
      </c>
      <c r="BI110">
        <f>($BH$124-$BH$121)/200</f>
        <v>0.08</v>
      </c>
    </row>
    <row r="111" spans="1:61" x14ac:dyDescent="0.25">
      <c r="A111">
        <v>110</v>
      </c>
      <c r="F111">
        <v>182.23545300000001</v>
      </c>
      <c r="G111" s="4">
        <v>3</v>
      </c>
      <c r="P111">
        <v>1</v>
      </c>
      <c r="Q111" t="str">
        <f t="shared" si="2"/>
        <v>3</v>
      </c>
      <c r="R111">
        <v>3</v>
      </c>
      <c r="X111" t="s">
        <v>275</v>
      </c>
      <c r="Y111" t="s">
        <v>260</v>
      </c>
      <c r="AB111" t="s">
        <v>275</v>
      </c>
      <c r="AC111" t="str">
        <f>CONCATENATE($R111,$R112,$R113,$R114)</f>
        <v>3214</v>
      </c>
      <c r="BG111">
        <v>3</v>
      </c>
      <c r="BH111">
        <v>657</v>
      </c>
      <c r="BI111">
        <f>($BH$125-$BH$122)/200</f>
        <v>0.09</v>
      </c>
    </row>
    <row r="112" spans="1:61" x14ac:dyDescent="0.25">
      <c r="A112">
        <v>111</v>
      </c>
      <c r="D112">
        <v>169.67110700000001</v>
      </c>
      <c r="E112" s="5">
        <v>2</v>
      </c>
      <c r="F112">
        <v>182.22917799999999</v>
      </c>
      <c r="G112" s="4">
        <v>3</v>
      </c>
      <c r="P112">
        <v>2</v>
      </c>
      <c r="Q112" t="str">
        <f t="shared" si="2"/>
        <v>23</v>
      </c>
      <c r="R112">
        <v>2</v>
      </c>
      <c r="X112" t="s">
        <v>277</v>
      </c>
      <c r="Y112" t="s">
        <v>264</v>
      </c>
      <c r="BG112">
        <v>2</v>
      </c>
      <c r="BH112">
        <v>665</v>
      </c>
      <c r="BI112">
        <f>($BH$132-$BH$129)/200</f>
        <v>0.14499999999999999</v>
      </c>
    </row>
    <row r="113" spans="1:61" x14ac:dyDescent="0.25">
      <c r="A113">
        <v>112</v>
      </c>
      <c r="D113">
        <v>169.65804600000001</v>
      </c>
      <c r="E113" s="5">
        <v>2</v>
      </c>
      <c r="F113">
        <v>182.246623</v>
      </c>
      <c r="G113" s="4">
        <v>3</v>
      </c>
      <c r="P113">
        <v>2</v>
      </c>
      <c r="Q113" t="str">
        <f t="shared" si="2"/>
        <v>23</v>
      </c>
      <c r="R113">
        <v>1</v>
      </c>
      <c r="X113" t="s">
        <v>277</v>
      </c>
      <c r="Y113" t="s">
        <v>265</v>
      </c>
      <c r="BG113">
        <v>1</v>
      </c>
      <c r="BH113">
        <v>672</v>
      </c>
      <c r="BI113">
        <f>($BH$133-$BH$130)/200</f>
        <v>7.4999999999999997E-2</v>
      </c>
    </row>
    <row r="114" spans="1:61" x14ac:dyDescent="0.25">
      <c r="A114">
        <v>113</v>
      </c>
      <c r="D114">
        <v>169.63692600000002</v>
      </c>
      <c r="E114" s="5">
        <v>2</v>
      </c>
      <c r="F114">
        <v>182.258105</v>
      </c>
      <c r="G114" s="4">
        <v>3</v>
      </c>
      <c r="P114">
        <v>2</v>
      </c>
      <c r="Q114" t="str">
        <f t="shared" si="2"/>
        <v>23</v>
      </c>
      <c r="R114">
        <v>4</v>
      </c>
      <c r="X114" t="s">
        <v>277</v>
      </c>
      <c r="Y114" t="s">
        <v>273</v>
      </c>
      <c r="BG114">
        <v>4</v>
      </c>
      <c r="BH114">
        <v>678</v>
      </c>
      <c r="BI114">
        <f>($BH$134-$BH$131)/200</f>
        <v>0.14000000000000001</v>
      </c>
    </row>
    <row r="115" spans="1:61" x14ac:dyDescent="0.25">
      <c r="A115">
        <v>114</v>
      </c>
      <c r="D115">
        <v>169.657588</v>
      </c>
      <c r="E115" s="5">
        <v>2</v>
      </c>
      <c r="F115">
        <v>182.24004600000001</v>
      </c>
      <c r="G115" s="4">
        <v>3</v>
      </c>
      <c r="P115">
        <v>2</v>
      </c>
      <c r="Q115" t="str">
        <f t="shared" si="2"/>
        <v>23</v>
      </c>
      <c r="R115">
        <v>3</v>
      </c>
      <c r="X115" t="s">
        <v>277</v>
      </c>
      <c r="Y115" t="s">
        <v>263</v>
      </c>
      <c r="AB115" t="s">
        <v>275</v>
      </c>
      <c r="AC115" t="str">
        <f>CONCATENATE($R115,$R116,$R117,$R118)</f>
        <v>3214</v>
      </c>
      <c r="BG115">
        <v>3</v>
      </c>
      <c r="BH115">
        <v>681</v>
      </c>
      <c r="BI115">
        <f>($BH$135-$BH$132)/200</f>
        <v>7.0000000000000007E-2</v>
      </c>
    </row>
    <row r="116" spans="1:61" x14ac:dyDescent="0.25">
      <c r="A116">
        <v>115</v>
      </c>
      <c r="D116">
        <v>169.66146500000002</v>
      </c>
      <c r="E116" s="5">
        <v>2</v>
      </c>
      <c r="F116">
        <v>182.24030199999999</v>
      </c>
      <c r="G116" s="4">
        <v>3</v>
      </c>
      <c r="P116">
        <v>2</v>
      </c>
      <c r="Q116" t="str">
        <f t="shared" si="2"/>
        <v>23</v>
      </c>
      <c r="R116">
        <v>2</v>
      </c>
      <c r="X116" t="s">
        <v>277</v>
      </c>
      <c r="Y116" t="s">
        <v>264</v>
      </c>
      <c r="BG116">
        <v>2</v>
      </c>
      <c r="BH116">
        <v>687</v>
      </c>
      <c r="BI116">
        <f>($BH$136-$BH$133)/200</f>
        <v>0.13</v>
      </c>
    </row>
    <row r="117" spans="1:61" x14ac:dyDescent="0.25">
      <c r="A117">
        <v>116</v>
      </c>
      <c r="D117">
        <v>169.66422</v>
      </c>
      <c r="E117" s="5">
        <v>2</v>
      </c>
      <c r="F117">
        <v>182.26152300000001</v>
      </c>
      <c r="G117" s="4">
        <v>3</v>
      </c>
      <c r="P117">
        <v>2</v>
      </c>
      <c r="Q117" t="str">
        <f t="shared" si="2"/>
        <v>23</v>
      </c>
      <c r="R117">
        <v>1</v>
      </c>
      <c r="X117" t="s">
        <v>277</v>
      </c>
      <c r="Y117" t="s">
        <v>265</v>
      </c>
      <c r="BG117">
        <v>1</v>
      </c>
      <c r="BH117">
        <v>693</v>
      </c>
      <c r="BI117">
        <f>($BH$137-$BH$134)/200</f>
        <v>6.5000000000000002E-2</v>
      </c>
    </row>
    <row r="118" spans="1:61" x14ac:dyDescent="0.25">
      <c r="A118">
        <v>117</v>
      </c>
      <c r="D118">
        <v>169.684066</v>
      </c>
      <c r="E118" s="5">
        <v>2</v>
      </c>
      <c r="F118">
        <v>182.222239</v>
      </c>
      <c r="G118" s="4">
        <v>3</v>
      </c>
      <c r="P118">
        <v>2</v>
      </c>
      <c r="Q118" t="str">
        <f t="shared" si="2"/>
        <v>23</v>
      </c>
      <c r="R118">
        <v>4</v>
      </c>
      <c r="X118" t="s">
        <v>277</v>
      </c>
      <c r="Y118" t="s">
        <v>273</v>
      </c>
      <c r="BG118">
        <v>4</v>
      </c>
      <c r="BH118">
        <v>701</v>
      </c>
      <c r="BI118">
        <f>($BH$138-$BH$135)/200</f>
        <v>0.125</v>
      </c>
    </row>
    <row r="119" spans="1:61" x14ac:dyDescent="0.25">
      <c r="A119">
        <v>118</v>
      </c>
      <c r="D119">
        <v>169.656363</v>
      </c>
      <c r="E119" s="5">
        <v>2</v>
      </c>
      <c r="F119">
        <v>182.24576100000002</v>
      </c>
      <c r="G119" s="4">
        <v>3</v>
      </c>
      <c r="P119">
        <v>2</v>
      </c>
      <c r="Q119" t="str">
        <f t="shared" si="2"/>
        <v>23</v>
      </c>
      <c r="R119">
        <v>3</v>
      </c>
      <c r="X119" t="s">
        <v>277</v>
      </c>
      <c r="Y119" t="s">
        <v>263</v>
      </c>
      <c r="AB119" t="s">
        <v>275</v>
      </c>
      <c r="AC119" t="str">
        <f>CONCATENATE($R119,$R120,$R121,$R122)</f>
        <v>3214</v>
      </c>
      <c r="BG119">
        <v>3</v>
      </c>
      <c r="BH119">
        <v>705</v>
      </c>
      <c r="BI119">
        <f>($BH$139-$BH$136)/200</f>
        <v>6.5000000000000002E-2</v>
      </c>
    </row>
    <row r="120" spans="1:61" x14ac:dyDescent="0.25">
      <c r="A120">
        <v>119</v>
      </c>
      <c r="D120">
        <v>169.67039399999999</v>
      </c>
      <c r="E120" s="5">
        <v>2</v>
      </c>
      <c r="P120">
        <v>1</v>
      </c>
      <c r="Q120" t="str">
        <f t="shared" si="2"/>
        <v>2</v>
      </c>
      <c r="R120">
        <v>2</v>
      </c>
      <c r="X120" t="s">
        <v>277</v>
      </c>
      <c r="Y120" t="s">
        <v>264</v>
      </c>
      <c r="BG120">
        <v>2</v>
      </c>
      <c r="BH120">
        <v>709</v>
      </c>
      <c r="BI120">
        <f>($BH$140-$BH$137)/200</f>
        <v>0.11</v>
      </c>
    </row>
    <row r="121" spans="1:61" x14ac:dyDescent="0.25">
      <c r="A121">
        <v>120</v>
      </c>
      <c r="D121">
        <v>169.67039399999999</v>
      </c>
      <c r="E121" s="5">
        <v>2</v>
      </c>
      <c r="P121">
        <v>1</v>
      </c>
      <c r="Q121" t="str">
        <f t="shared" si="2"/>
        <v>2</v>
      </c>
      <c r="R121">
        <v>1</v>
      </c>
      <c r="X121" t="s">
        <v>277</v>
      </c>
      <c r="Y121" t="s">
        <v>265</v>
      </c>
      <c r="BG121">
        <v>1</v>
      </c>
      <c r="BH121">
        <v>716</v>
      </c>
      <c r="BI121">
        <f>($BH$141-$BH$138)/200</f>
        <v>5.5E-2</v>
      </c>
    </row>
    <row r="122" spans="1:61" x14ac:dyDescent="0.25">
      <c r="A122">
        <v>121</v>
      </c>
      <c r="B122">
        <v>162.08201300000002</v>
      </c>
      <c r="C122" s="2">
        <v>1</v>
      </c>
      <c r="D122">
        <v>169.67039399999999</v>
      </c>
      <c r="E122" s="5">
        <v>2</v>
      </c>
      <c r="P122">
        <v>2</v>
      </c>
      <c r="Q122" t="str">
        <f t="shared" si="2"/>
        <v>12</v>
      </c>
      <c r="R122">
        <v>4</v>
      </c>
      <c r="X122" t="s">
        <v>277</v>
      </c>
      <c r="Y122" t="s">
        <v>273</v>
      </c>
      <c r="BG122">
        <v>4</v>
      </c>
      <c r="BH122">
        <v>723</v>
      </c>
      <c r="BI122">
        <f>($BH$142-$BH$139)/200</f>
        <v>0.115</v>
      </c>
    </row>
    <row r="123" spans="1:61" x14ac:dyDescent="0.25">
      <c r="A123">
        <v>122</v>
      </c>
      <c r="B123">
        <v>162.03278</v>
      </c>
      <c r="C123" s="2">
        <v>1</v>
      </c>
      <c r="D123">
        <v>169.67110700000001</v>
      </c>
      <c r="E123" s="5">
        <v>2</v>
      </c>
      <c r="P123">
        <v>2</v>
      </c>
      <c r="Q123" t="str">
        <f t="shared" si="2"/>
        <v>12</v>
      </c>
      <c r="R123">
        <v>3</v>
      </c>
      <c r="X123" t="s">
        <v>277</v>
      </c>
      <c r="Y123" t="s">
        <v>263</v>
      </c>
      <c r="BG123">
        <v>3</v>
      </c>
      <c r="BH123">
        <v>726</v>
      </c>
      <c r="BI123">
        <f>($BH$143-$BH$140)/200</f>
        <v>6.5000000000000002E-2</v>
      </c>
    </row>
    <row r="124" spans="1:61" x14ac:dyDescent="0.25">
      <c r="A124">
        <v>123</v>
      </c>
      <c r="B124">
        <v>162.039107</v>
      </c>
      <c r="C124" s="2">
        <v>1</v>
      </c>
      <c r="P124">
        <v>1</v>
      </c>
      <c r="Q124" t="str">
        <f t="shared" si="2"/>
        <v>1</v>
      </c>
      <c r="R124">
        <v>2</v>
      </c>
      <c r="X124" t="s">
        <v>277</v>
      </c>
      <c r="Y124" t="s">
        <v>264</v>
      </c>
      <c r="BG124">
        <v>2</v>
      </c>
      <c r="BH124">
        <v>732</v>
      </c>
      <c r="BI124">
        <f>($BH$144-$BH$141)/200</f>
        <v>0.1</v>
      </c>
    </row>
    <row r="125" spans="1:61" x14ac:dyDescent="0.25">
      <c r="A125">
        <v>124</v>
      </c>
      <c r="B125">
        <v>162.083033</v>
      </c>
      <c r="C125" s="2">
        <v>1</v>
      </c>
      <c r="P125">
        <v>1</v>
      </c>
      <c r="Q125" t="str">
        <f t="shared" si="2"/>
        <v>1</v>
      </c>
      <c r="R125">
        <v>1</v>
      </c>
      <c r="X125" t="s">
        <v>277</v>
      </c>
      <c r="Y125" t="s">
        <v>265</v>
      </c>
      <c r="BG125">
        <v>1</v>
      </c>
      <c r="BH125">
        <v>741</v>
      </c>
      <c r="BI125">
        <f>($BH$145-$BH$142)/200</f>
        <v>6.5000000000000002E-2</v>
      </c>
    </row>
    <row r="126" spans="1:61" x14ac:dyDescent="0.25">
      <c r="A126">
        <v>125</v>
      </c>
      <c r="B126">
        <v>162.08201300000002</v>
      </c>
      <c r="C126" s="2">
        <v>1</v>
      </c>
      <c r="H126">
        <v>168.48744299999998</v>
      </c>
      <c r="I126" s="3">
        <v>4</v>
      </c>
      <c r="P126">
        <v>2</v>
      </c>
      <c r="Q126" t="str">
        <f t="shared" si="2"/>
        <v>14</v>
      </c>
      <c r="R126" t="s">
        <v>22</v>
      </c>
      <c r="X126" t="s">
        <v>276</v>
      </c>
      <c r="Y126" t="s">
        <v>266</v>
      </c>
      <c r="BG126" t="s">
        <v>22</v>
      </c>
      <c r="BH126">
        <v>745</v>
      </c>
      <c r="BI126">
        <f>($BH$146-$BH$143)/200</f>
        <v>0.1</v>
      </c>
    </row>
    <row r="127" spans="1:61" x14ac:dyDescent="0.25">
      <c r="A127">
        <v>126</v>
      </c>
      <c r="B127">
        <v>162.08201300000002</v>
      </c>
      <c r="C127" s="2">
        <v>1</v>
      </c>
      <c r="H127">
        <v>168.48744299999998</v>
      </c>
      <c r="I127" s="3">
        <v>4</v>
      </c>
      <c r="P127">
        <v>2</v>
      </c>
      <c r="Q127" t="str">
        <f t="shared" si="2"/>
        <v>14</v>
      </c>
      <c r="R127">
        <v>1</v>
      </c>
      <c r="X127" t="s">
        <v>275</v>
      </c>
      <c r="Y127" t="s">
        <v>259</v>
      </c>
      <c r="BG127">
        <v>1</v>
      </c>
      <c r="BH127">
        <v>747</v>
      </c>
      <c r="BI127">
        <f>($BH$147-$BH$144)/200</f>
        <v>0.08</v>
      </c>
    </row>
    <row r="128" spans="1:61" x14ac:dyDescent="0.25">
      <c r="A128">
        <v>127</v>
      </c>
      <c r="B128">
        <v>162.114767</v>
      </c>
      <c r="C128" s="2">
        <v>1</v>
      </c>
      <c r="H128">
        <v>168.48744299999998</v>
      </c>
      <c r="I128" s="3">
        <v>4</v>
      </c>
      <c r="P128">
        <v>2</v>
      </c>
      <c r="Q128" t="str">
        <f t="shared" si="2"/>
        <v>14</v>
      </c>
      <c r="R128" t="s">
        <v>22</v>
      </c>
      <c r="X128" t="s">
        <v>275</v>
      </c>
      <c r="Y128" t="s">
        <v>260</v>
      </c>
      <c r="BG128" t="s">
        <v>22</v>
      </c>
      <c r="BH128">
        <v>747</v>
      </c>
      <c r="BI128">
        <f>($BH$148-$BH$145)/200</f>
        <v>0.09</v>
      </c>
    </row>
    <row r="129" spans="1:61" x14ac:dyDescent="0.25">
      <c r="A129">
        <v>128</v>
      </c>
      <c r="B129">
        <v>162.13093800000001</v>
      </c>
      <c r="C129" s="2">
        <v>1</v>
      </c>
      <c r="H129">
        <v>168.48744299999998</v>
      </c>
      <c r="I129" s="3">
        <v>4</v>
      </c>
      <c r="P129">
        <v>2</v>
      </c>
      <c r="Q129" t="str">
        <f t="shared" si="2"/>
        <v>14</v>
      </c>
      <c r="R129">
        <v>4</v>
      </c>
      <c r="X129" t="s">
        <v>275</v>
      </c>
      <c r="Y129" t="s">
        <v>261</v>
      </c>
      <c r="AB129" t="s">
        <v>277</v>
      </c>
      <c r="AC129" t="str">
        <f>CONCATENATE($R129,$R130,$R131,$R132)</f>
        <v>4231</v>
      </c>
      <c r="BG129">
        <v>4</v>
      </c>
      <c r="BH129">
        <v>750</v>
      </c>
      <c r="BI129">
        <f>($BH$149-$BH$146)/200</f>
        <v>8.5000000000000006E-2</v>
      </c>
    </row>
    <row r="130" spans="1:61" x14ac:dyDescent="0.25">
      <c r="A130">
        <v>129</v>
      </c>
      <c r="B130">
        <v>162.09767400000001</v>
      </c>
      <c r="C130" s="2">
        <v>1</v>
      </c>
      <c r="H130">
        <v>168.48744299999998</v>
      </c>
      <c r="I130" s="3">
        <v>4</v>
      </c>
      <c r="P130">
        <v>2</v>
      </c>
      <c r="Q130" t="str">
        <f t="shared" ref="Q130:Q193" si="3">CONCATENATE(C130,E130,G130,I130)</f>
        <v>14</v>
      </c>
      <c r="R130">
        <v>2</v>
      </c>
      <c r="X130" t="s">
        <v>275</v>
      </c>
      <c r="Y130" t="s">
        <v>267</v>
      </c>
      <c r="BG130">
        <v>2</v>
      </c>
      <c r="BH130">
        <v>764</v>
      </c>
      <c r="BI130">
        <f>($BH$150-$BH$147)/200</f>
        <v>7.4999999999999997E-2</v>
      </c>
    </row>
    <row r="131" spans="1:61" x14ac:dyDescent="0.25">
      <c r="A131">
        <v>130</v>
      </c>
      <c r="B131">
        <v>162.08201300000002</v>
      </c>
      <c r="C131" s="2">
        <v>1</v>
      </c>
      <c r="H131">
        <v>168.463773</v>
      </c>
      <c r="I131" s="3">
        <v>4</v>
      </c>
      <c r="P131">
        <v>2</v>
      </c>
      <c r="Q131" t="str">
        <f t="shared" si="3"/>
        <v>14</v>
      </c>
      <c r="R131">
        <v>3</v>
      </c>
      <c r="X131" t="s">
        <v>275</v>
      </c>
      <c r="Y131" t="s">
        <v>259</v>
      </c>
      <c r="BG131">
        <v>3</v>
      </c>
      <c r="BH131">
        <v>765</v>
      </c>
      <c r="BI131">
        <f>($BH$151-$BH$148)/200</f>
        <v>8.5000000000000006E-2</v>
      </c>
    </row>
    <row r="132" spans="1:61" x14ac:dyDescent="0.25">
      <c r="A132">
        <v>131</v>
      </c>
      <c r="B132">
        <v>162.08201300000002</v>
      </c>
      <c r="C132" s="2">
        <v>1</v>
      </c>
      <c r="H132">
        <v>168.50055600000002</v>
      </c>
      <c r="I132" s="3">
        <v>4</v>
      </c>
      <c r="P132">
        <v>2</v>
      </c>
      <c r="Q132" t="str">
        <f t="shared" si="3"/>
        <v>14</v>
      </c>
      <c r="R132">
        <v>1</v>
      </c>
      <c r="X132" t="s">
        <v>275</v>
      </c>
      <c r="Y132" t="s">
        <v>260</v>
      </c>
      <c r="BG132">
        <v>1</v>
      </c>
      <c r="BH132">
        <v>779</v>
      </c>
      <c r="BI132">
        <f>($BH$152-$BH$149)/200</f>
        <v>0.08</v>
      </c>
    </row>
    <row r="133" spans="1:61" x14ac:dyDescent="0.25">
      <c r="A133">
        <v>132</v>
      </c>
      <c r="B133">
        <v>162.08201300000002</v>
      </c>
      <c r="C133" s="2">
        <v>1</v>
      </c>
      <c r="H133">
        <v>168.48907700000001</v>
      </c>
      <c r="I133" s="3">
        <v>4</v>
      </c>
      <c r="P133">
        <v>2</v>
      </c>
      <c r="Q133" t="str">
        <f t="shared" si="3"/>
        <v>14</v>
      </c>
      <c r="R133">
        <v>4</v>
      </c>
      <c r="X133" t="s">
        <v>275</v>
      </c>
      <c r="Y133" t="s">
        <v>261</v>
      </c>
      <c r="AB133" t="s">
        <v>277</v>
      </c>
      <c r="AC133" t="str">
        <f>CONCATENATE($R133,$R134,$R135,$R136)</f>
        <v>4231</v>
      </c>
      <c r="BG133">
        <v>4</v>
      </c>
      <c r="BH133">
        <v>779</v>
      </c>
      <c r="BI133">
        <f>($BH$153-$BH$150)/200</f>
        <v>0.105</v>
      </c>
    </row>
    <row r="134" spans="1:61" x14ac:dyDescent="0.25">
      <c r="A134">
        <v>133</v>
      </c>
      <c r="H134">
        <v>168.49882200000002</v>
      </c>
      <c r="I134" s="3">
        <v>4</v>
      </c>
      <c r="P134">
        <v>1</v>
      </c>
      <c r="Q134" t="str">
        <f t="shared" si="3"/>
        <v>4</v>
      </c>
      <c r="R134">
        <v>2</v>
      </c>
      <c r="X134" t="s">
        <v>275</v>
      </c>
      <c r="Y134" t="s">
        <v>267</v>
      </c>
      <c r="BG134">
        <v>2</v>
      </c>
      <c r="BH134">
        <v>793</v>
      </c>
      <c r="BI134">
        <f>($BH$154-$BH$151)/200</f>
        <v>6.5000000000000002E-2</v>
      </c>
    </row>
    <row r="135" spans="1:61" x14ac:dyDescent="0.25">
      <c r="A135">
        <v>134</v>
      </c>
      <c r="F135">
        <v>161.493064</v>
      </c>
      <c r="G135" s="4">
        <v>3</v>
      </c>
      <c r="H135">
        <v>168.496117</v>
      </c>
      <c r="I135" s="3">
        <v>4</v>
      </c>
      <c r="P135">
        <v>2</v>
      </c>
      <c r="Q135" t="str">
        <f t="shared" si="3"/>
        <v>34</v>
      </c>
      <c r="R135">
        <v>3</v>
      </c>
      <c r="X135" t="s">
        <v>275</v>
      </c>
      <c r="Y135" t="s">
        <v>259</v>
      </c>
      <c r="BG135">
        <v>3</v>
      </c>
      <c r="BH135">
        <v>793</v>
      </c>
      <c r="BI135">
        <f>($BH$155-$BH$152)/200</f>
        <v>7.4999999999999997E-2</v>
      </c>
    </row>
    <row r="136" spans="1:61" x14ac:dyDescent="0.25">
      <c r="A136">
        <v>135</v>
      </c>
      <c r="F136">
        <v>161.55938700000002</v>
      </c>
      <c r="G136" s="4">
        <v>3</v>
      </c>
      <c r="H136">
        <v>168.48744299999998</v>
      </c>
      <c r="I136" s="3">
        <v>4</v>
      </c>
      <c r="P136">
        <v>2</v>
      </c>
      <c r="Q136" t="str">
        <f t="shared" si="3"/>
        <v>34</v>
      </c>
      <c r="R136">
        <v>1</v>
      </c>
      <c r="X136" t="s">
        <v>275</v>
      </c>
      <c r="Y136" t="s">
        <v>260</v>
      </c>
      <c r="BG136">
        <v>1</v>
      </c>
      <c r="BH136">
        <v>805</v>
      </c>
      <c r="BI136">
        <f>($BH$156-$BH$153)/200</f>
        <v>7.0000000000000007E-2</v>
      </c>
    </row>
    <row r="137" spans="1:61" x14ac:dyDescent="0.25">
      <c r="A137">
        <v>136</v>
      </c>
      <c r="D137">
        <v>151.498942</v>
      </c>
      <c r="E137" s="5">
        <v>2</v>
      </c>
      <c r="F137">
        <v>161.50464399999998</v>
      </c>
      <c r="G137" s="4">
        <v>3</v>
      </c>
      <c r="H137">
        <v>168.48744299999998</v>
      </c>
      <c r="I137" s="3">
        <v>4</v>
      </c>
      <c r="P137">
        <v>3</v>
      </c>
      <c r="Q137" t="str">
        <f t="shared" si="3"/>
        <v>234</v>
      </c>
      <c r="R137">
        <v>4</v>
      </c>
      <c r="X137" t="s">
        <v>275</v>
      </c>
      <c r="Y137" t="s">
        <v>261</v>
      </c>
      <c r="AB137" t="s">
        <v>277</v>
      </c>
      <c r="AC137" t="str">
        <f>CONCATENATE($R137,$R138,$R139,$R140)</f>
        <v>4231</v>
      </c>
      <c r="BG137">
        <v>4</v>
      </c>
      <c r="BH137">
        <v>806</v>
      </c>
      <c r="BI137">
        <f>($BH$157-$BH$154)/200</f>
        <v>0.1</v>
      </c>
    </row>
    <row r="138" spans="1:61" x14ac:dyDescent="0.25">
      <c r="A138">
        <v>137</v>
      </c>
      <c r="D138">
        <v>151.498942</v>
      </c>
      <c r="E138" s="5">
        <v>2</v>
      </c>
      <c r="F138">
        <v>161.48056400000002</v>
      </c>
      <c r="G138" s="4">
        <v>3</v>
      </c>
      <c r="P138">
        <v>2</v>
      </c>
      <c r="Q138" t="str">
        <f t="shared" si="3"/>
        <v>23</v>
      </c>
      <c r="R138">
        <v>2</v>
      </c>
      <c r="X138" t="s">
        <v>275</v>
      </c>
      <c r="Y138" t="s">
        <v>267</v>
      </c>
      <c r="BG138">
        <v>2</v>
      </c>
      <c r="BH138">
        <v>818</v>
      </c>
      <c r="BI138">
        <f>($BH$158-$BH$155)/200</f>
        <v>7.4999999999999997E-2</v>
      </c>
    </row>
    <row r="139" spans="1:61" x14ac:dyDescent="0.25">
      <c r="A139">
        <v>138</v>
      </c>
      <c r="D139">
        <v>151.49179900000001</v>
      </c>
      <c r="E139" s="5">
        <v>2</v>
      </c>
      <c r="F139">
        <v>161.489238</v>
      </c>
      <c r="G139" s="4">
        <v>3</v>
      </c>
      <c r="P139">
        <v>2</v>
      </c>
      <c r="Q139" t="str">
        <f t="shared" si="3"/>
        <v>23</v>
      </c>
      <c r="R139">
        <v>3</v>
      </c>
      <c r="X139" t="s">
        <v>275</v>
      </c>
      <c r="Y139" t="s">
        <v>259</v>
      </c>
      <c r="BG139">
        <v>3</v>
      </c>
      <c r="BH139">
        <v>818</v>
      </c>
      <c r="BI139">
        <f>($BH$159-$BH$156)/200</f>
        <v>7.4999999999999997E-2</v>
      </c>
    </row>
    <row r="140" spans="1:61" x14ac:dyDescent="0.25">
      <c r="A140">
        <v>139</v>
      </c>
      <c r="D140">
        <v>151.49179900000001</v>
      </c>
      <c r="E140" s="5">
        <v>2</v>
      </c>
      <c r="F140">
        <v>161.473524</v>
      </c>
      <c r="G140" s="4">
        <v>3</v>
      </c>
      <c r="P140">
        <v>2</v>
      </c>
      <c r="Q140" t="str">
        <f t="shared" si="3"/>
        <v>23</v>
      </c>
      <c r="R140">
        <v>1</v>
      </c>
      <c r="X140" t="s">
        <v>275</v>
      </c>
      <c r="Y140" t="s">
        <v>260</v>
      </c>
      <c r="BG140">
        <v>1</v>
      </c>
      <c r="BH140">
        <v>828</v>
      </c>
      <c r="BI140">
        <f>($BH$160-$BH$157)/200</f>
        <v>7.4999999999999997E-2</v>
      </c>
    </row>
    <row r="141" spans="1:61" x14ac:dyDescent="0.25">
      <c r="A141">
        <v>140</v>
      </c>
      <c r="D141">
        <v>151.49179900000001</v>
      </c>
      <c r="E141" s="5">
        <v>2</v>
      </c>
      <c r="F141">
        <v>161.508726</v>
      </c>
      <c r="G141" s="4">
        <v>3</v>
      </c>
      <c r="P141">
        <v>2</v>
      </c>
      <c r="Q141" t="str">
        <f t="shared" si="3"/>
        <v>23</v>
      </c>
      <c r="R141">
        <v>4</v>
      </c>
      <c r="X141" t="s">
        <v>275</v>
      </c>
      <c r="Y141" t="s">
        <v>261</v>
      </c>
      <c r="AB141" t="s">
        <v>277</v>
      </c>
      <c r="AC141" t="str">
        <f>CONCATENATE($R141,$R142,$R143,$R144)</f>
        <v>4231</v>
      </c>
      <c r="BG141">
        <v>4</v>
      </c>
      <c r="BH141">
        <v>829</v>
      </c>
      <c r="BI141">
        <f>($BH$161-$BH$158)/200</f>
        <v>0.1</v>
      </c>
    </row>
    <row r="142" spans="1:61" x14ac:dyDescent="0.25">
      <c r="A142">
        <v>141</v>
      </c>
      <c r="D142">
        <v>151.49179900000001</v>
      </c>
      <c r="E142" s="5">
        <v>2</v>
      </c>
      <c r="F142">
        <v>161.573621</v>
      </c>
      <c r="G142" s="4">
        <v>3</v>
      </c>
      <c r="P142">
        <v>2</v>
      </c>
      <c r="Q142" t="str">
        <f t="shared" si="3"/>
        <v>23</v>
      </c>
      <c r="R142">
        <v>2</v>
      </c>
      <c r="X142" t="s">
        <v>275</v>
      </c>
      <c r="Y142" t="s">
        <v>267</v>
      </c>
      <c r="BG142">
        <v>2</v>
      </c>
      <c r="BH142">
        <v>841</v>
      </c>
      <c r="BI142">
        <f>($BH$162-$BH$159)/200</f>
        <v>8.5000000000000006E-2</v>
      </c>
    </row>
    <row r="143" spans="1:61" x14ac:dyDescent="0.25">
      <c r="A143">
        <v>142</v>
      </c>
      <c r="D143">
        <v>151.49179900000001</v>
      </c>
      <c r="E143" s="5">
        <v>2</v>
      </c>
      <c r="F143">
        <v>161.54923400000001</v>
      </c>
      <c r="G143" s="4">
        <v>3</v>
      </c>
      <c r="P143">
        <v>2</v>
      </c>
      <c r="Q143" t="str">
        <f t="shared" si="3"/>
        <v>23</v>
      </c>
      <c r="R143">
        <v>3</v>
      </c>
      <c r="X143" t="s">
        <v>275</v>
      </c>
      <c r="Y143" t="s">
        <v>259</v>
      </c>
      <c r="BG143">
        <v>3</v>
      </c>
      <c r="BH143">
        <v>841</v>
      </c>
      <c r="BI143">
        <f>($BH$163-$BH$160)/200</f>
        <v>7.0000000000000007E-2</v>
      </c>
    </row>
    <row r="144" spans="1:61" x14ac:dyDescent="0.25">
      <c r="A144">
        <v>143</v>
      </c>
      <c r="D144">
        <v>151.49179900000001</v>
      </c>
      <c r="E144" s="5">
        <v>2</v>
      </c>
      <c r="F144">
        <v>161.493064</v>
      </c>
      <c r="G144" s="4">
        <v>3</v>
      </c>
      <c r="P144">
        <v>2</v>
      </c>
      <c r="Q144" t="str">
        <f t="shared" si="3"/>
        <v>23</v>
      </c>
      <c r="R144">
        <v>1</v>
      </c>
      <c r="X144" t="s">
        <v>275</v>
      </c>
      <c r="Y144" t="s">
        <v>260</v>
      </c>
      <c r="BG144">
        <v>1</v>
      </c>
      <c r="BH144">
        <v>849</v>
      </c>
      <c r="BI144">
        <f>($BH$164-$BH$161)/200</f>
        <v>7.4999999999999997E-2</v>
      </c>
    </row>
    <row r="145" spans="1:61" x14ac:dyDescent="0.25">
      <c r="A145">
        <v>144</v>
      </c>
      <c r="D145">
        <v>151.49179900000001</v>
      </c>
      <c r="E145" s="5">
        <v>2</v>
      </c>
      <c r="F145">
        <v>161.493064</v>
      </c>
      <c r="G145" s="4">
        <v>3</v>
      </c>
      <c r="P145">
        <v>2</v>
      </c>
      <c r="Q145" t="str">
        <f t="shared" si="3"/>
        <v>23</v>
      </c>
      <c r="R145">
        <v>4</v>
      </c>
      <c r="X145" t="s">
        <v>277</v>
      </c>
      <c r="Y145" t="s">
        <v>265</v>
      </c>
      <c r="AB145" t="s">
        <v>275</v>
      </c>
      <c r="AC145" t="str">
        <f>CONCATENATE($R145,$R146,$R147,$R148)</f>
        <v>4321</v>
      </c>
      <c r="BG145">
        <v>4</v>
      </c>
      <c r="BH145">
        <v>854</v>
      </c>
      <c r="BI145">
        <f>($BH$170-$BH$167)/200</f>
        <v>0.08</v>
      </c>
    </row>
    <row r="146" spans="1:61" x14ac:dyDescent="0.25">
      <c r="A146">
        <v>145</v>
      </c>
      <c r="D146">
        <v>151.49179900000001</v>
      </c>
      <c r="E146" s="5">
        <v>2</v>
      </c>
      <c r="P146">
        <v>1</v>
      </c>
      <c r="Q146" t="str">
        <f t="shared" si="3"/>
        <v>2</v>
      </c>
      <c r="R146">
        <v>3</v>
      </c>
      <c r="X146" t="s">
        <v>277</v>
      </c>
      <c r="Y146" t="s">
        <v>273</v>
      </c>
      <c r="BG146">
        <v>3</v>
      </c>
      <c r="BH146">
        <v>861</v>
      </c>
      <c r="BI146">
        <f>($BH$171-$BH$168)/200</f>
        <v>0.13</v>
      </c>
    </row>
    <row r="147" spans="1:61" x14ac:dyDescent="0.25">
      <c r="A147">
        <v>146</v>
      </c>
      <c r="B147">
        <v>133.707145</v>
      </c>
      <c r="C147" s="2">
        <v>1</v>
      </c>
      <c r="D147">
        <v>151.49179900000001</v>
      </c>
      <c r="E147" s="5">
        <v>2</v>
      </c>
      <c r="P147">
        <v>2</v>
      </c>
      <c r="Q147" t="str">
        <f t="shared" si="3"/>
        <v>12</v>
      </c>
      <c r="R147">
        <v>2</v>
      </c>
      <c r="X147" t="s">
        <v>277</v>
      </c>
      <c r="Y147" t="s">
        <v>263</v>
      </c>
      <c r="BG147">
        <v>2</v>
      </c>
      <c r="BH147">
        <v>865</v>
      </c>
      <c r="BI147">
        <f>($BH$172-$BH$169)/200</f>
        <v>0.09</v>
      </c>
    </row>
    <row r="148" spans="1:61" x14ac:dyDescent="0.25">
      <c r="A148">
        <v>147</v>
      </c>
      <c r="B148">
        <v>133.707145</v>
      </c>
      <c r="C148" s="2">
        <v>1</v>
      </c>
      <c r="D148">
        <v>151.49179900000001</v>
      </c>
      <c r="E148" s="5">
        <v>2</v>
      </c>
      <c r="P148">
        <v>2</v>
      </c>
      <c r="Q148" t="str">
        <f t="shared" si="3"/>
        <v>12</v>
      </c>
      <c r="R148">
        <v>1</v>
      </c>
      <c r="X148" t="s">
        <v>276</v>
      </c>
      <c r="Y148" t="s">
        <v>268</v>
      </c>
      <c r="BG148">
        <v>1</v>
      </c>
      <c r="BH148">
        <v>872</v>
      </c>
      <c r="BI148">
        <f>($BH$173-$BH$170)/200</f>
        <v>0.14499999999999999</v>
      </c>
    </row>
    <row r="149" spans="1:61" x14ac:dyDescent="0.25">
      <c r="A149">
        <v>148</v>
      </c>
      <c r="B149">
        <v>133.707145</v>
      </c>
      <c r="C149" s="2">
        <v>1</v>
      </c>
      <c r="D149">
        <v>151.49179900000001</v>
      </c>
      <c r="E149" s="5">
        <v>2</v>
      </c>
      <c r="P149">
        <v>2</v>
      </c>
      <c r="Q149" t="str">
        <f t="shared" si="3"/>
        <v>12</v>
      </c>
      <c r="R149">
        <v>4</v>
      </c>
      <c r="X149" t="s">
        <v>278</v>
      </c>
      <c r="Y149" t="s">
        <v>269</v>
      </c>
      <c r="AB149" t="s">
        <v>275</v>
      </c>
      <c r="AC149" t="str">
        <f>CONCATENATE($R149,$R150,$R151,$R152)</f>
        <v>4321</v>
      </c>
      <c r="BG149">
        <v>4</v>
      </c>
      <c r="BH149">
        <v>878</v>
      </c>
      <c r="BI149">
        <f>($BH$174-$BH$171)/200</f>
        <v>0.08</v>
      </c>
    </row>
    <row r="150" spans="1:61" x14ac:dyDescent="0.25">
      <c r="A150">
        <v>149</v>
      </c>
      <c r="B150">
        <v>133.707145</v>
      </c>
      <c r="C150" s="2">
        <v>1</v>
      </c>
      <c r="D150">
        <v>151.498942</v>
      </c>
      <c r="E150" s="5">
        <v>2</v>
      </c>
      <c r="P150">
        <v>2</v>
      </c>
      <c r="Q150" t="str">
        <f t="shared" si="3"/>
        <v>12</v>
      </c>
      <c r="R150">
        <v>3</v>
      </c>
      <c r="X150" t="s">
        <v>278</v>
      </c>
      <c r="Y150" t="s">
        <v>270</v>
      </c>
      <c r="BG150">
        <v>3</v>
      </c>
      <c r="BH150">
        <v>880</v>
      </c>
      <c r="BI150">
        <f>($BH$175-$BH$172)/200</f>
        <v>0.13</v>
      </c>
    </row>
    <row r="151" spans="1:61" x14ac:dyDescent="0.25">
      <c r="A151">
        <v>150</v>
      </c>
      <c r="B151">
        <v>133.707145</v>
      </c>
      <c r="C151" s="2">
        <v>1</v>
      </c>
      <c r="P151">
        <v>1</v>
      </c>
      <c r="Q151" t="str">
        <f t="shared" si="3"/>
        <v>1</v>
      </c>
      <c r="R151">
        <v>2</v>
      </c>
      <c r="X151" t="s">
        <v>278</v>
      </c>
      <c r="Y151" t="s">
        <v>271</v>
      </c>
      <c r="BG151">
        <v>2</v>
      </c>
      <c r="BH151">
        <v>889</v>
      </c>
      <c r="BI151">
        <f>($BH$176-$BH$173)/200</f>
        <v>0.09</v>
      </c>
    </row>
    <row r="152" spans="1:61" x14ac:dyDescent="0.25">
      <c r="A152">
        <v>151</v>
      </c>
      <c r="B152">
        <v>133.707145</v>
      </c>
      <c r="C152" s="2">
        <v>1</v>
      </c>
      <c r="P152">
        <v>1</v>
      </c>
      <c r="Q152" t="str">
        <f t="shared" si="3"/>
        <v>1</v>
      </c>
      <c r="R152">
        <v>1</v>
      </c>
      <c r="X152" t="s">
        <v>278</v>
      </c>
      <c r="Y152" t="s">
        <v>272</v>
      </c>
      <c r="BG152">
        <v>1</v>
      </c>
      <c r="BH152">
        <v>894</v>
      </c>
      <c r="BI152">
        <f>($BH$177-$BH$174)/200</f>
        <v>0.125</v>
      </c>
    </row>
    <row r="153" spans="1:61" x14ac:dyDescent="0.25">
      <c r="A153">
        <v>152</v>
      </c>
      <c r="B153">
        <v>133.707145</v>
      </c>
      <c r="C153" s="2">
        <v>1</v>
      </c>
      <c r="H153">
        <v>150.349512</v>
      </c>
      <c r="I153" s="3">
        <v>4</v>
      </c>
      <c r="P153">
        <v>2</v>
      </c>
      <c r="Q153" t="str">
        <f t="shared" si="3"/>
        <v>14</v>
      </c>
      <c r="R153">
        <v>4</v>
      </c>
      <c r="X153" t="s">
        <v>278</v>
      </c>
      <c r="Y153" t="s">
        <v>269</v>
      </c>
      <c r="AB153" t="s">
        <v>275</v>
      </c>
      <c r="AC153" t="str">
        <f>CONCATENATE($R153,$R154,$R155,$R156)</f>
        <v>4321</v>
      </c>
      <c r="BG153">
        <v>4</v>
      </c>
      <c r="BH153">
        <v>901</v>
      </c>
      <c r="BI153">
        <f>($BH$178-$BH$175)/200</f>
        <v>7.4999999999999997E-2</v>
      </c>
    </row>
    <row r="154" spans="1:61" x14ac:dyDescent="0.25">
      <c r="A154">
        <v>153</v>
      </c>
      <c r="B154">
        <v>133.707145</v>
      </c>
      <c r="C154" s="2">
        <v>1</v>
      </c>
      <c r="H154">
        <v>150.349512</v>
      </c>
      <c r="I154" s="3">
        <v>4</v>
      </c>
      <c r="P154">
        <v>2</v>
      </c>
      <c r="Q154" t="str">
        <f t="shared" si="3"/>
        <v>14</v>
      </c>
      <c r="R154">
        <v>3</v>
      </c>
      <c r="X154" t="s">
        <v>278</v>
      </c>
      <c r="Y154" t="s">
        <v>270</v>
      </c>
      <c r="BG154">
        <v>3</v>
      </c>
      <c r="BH154">
        <v>902</v>
      </c>
      <c r="BI154">
        <f>($BH$179-$BH$176)/200</f>
        <v>0.12</v>
      </c>
    </row>
    <row r="155" spans="1:61" x14ac:dyDescent="0.25">
      <c r="A155">
        <v>154</v>
      </c>
      <c r="B155">
        <v>133.707145</v>
      </c>
      <c r="C155" s="2">
        <v>1</v>
      </c>
      <c r="H155">
        <v>150.349512</v>
      </c>
      <c r="I155" s="3">
        <v>4</v>
      </c>
      <c r="P155">
        <v>2</v>
      </c>
      <c r="Q155" t="str">
        <f t="shared" si="3"/>
        <v>14</v>
      </c>
      <c r="R155">
        <v>2</v>
      </c>
      <c r="X155" t="s">
        <v>278</v>
      </c>
      <c r="Y155" t="s">
        <v>271</v>
      </c>
      <c r="BG155">
        <v>2</v>
      </c>
      <c r="BH155">
        <v>909</v>
      </c>
      <c r="BI155">
        <f>($BH$180-$BH$177)/200</f>
        <v>0.09</v>
      </c>
    </row>
    <row r="156" spans="1:61" x14ac:dyDescent="0.25">
      <c r="A156">
        <v>155</v>
      </c>
      <c r="B156">
        <v>133.707145</v>
      </c>
      <c r="C156" s="2">
        <v>1</v>
      </c>
      <c r="H156">
        <v>150.349512</v>
      </c>
      <c r="I156" s="3">
        <v>4</v>
      </c>
      <c r="P156">
        <v>2</v>
      </c>
      <c r="Q156" t="str">
        <f t="shared" si="3"/>
        <v>14</v>
      </c>
      <c r="R156">
        <v>1</v>
      </c>
      <c r="X156" t="s">
        <v>278</v>
      </c>
      <c r="Y156" t="s">
        <v>272</v>
      </c>
      <c r="BG156">
        <v>1</v>
      </c>
      <c r="BH156">
        <v>915</v>
      </c>
      <c r="BI156">
        <f>($BH$181-$BH$178)/200</f>
        <v>0.115</v>
      </c>
    </row>
    <row r="157" spans="1:61" x14ac:dyDescent="0.25">
      <c r="A157">
        <v>156</v>
      </c>
      <c r="B157">
        <v>133.707145</v>
      </c>
      <c r="C157" s="2">
        <v>1</v>
      </c>
      <c r="H157">
        <v>150.349512</v>
      </c>
      <c r="I157" s="3">
        <v>4</v>
      </c>
      <c r="P157">
        <v>2</v>
      </c>
      <c r="Q157" t="str">
        <f t="shared" si="3"/>
        <v>14</v>
      </c>
      <c r="R157">
        <v>4</v>
      </c>
      <c r="X157" t="s">
        <v>278</v>
      </c>
      <c r="Y157" t="s">
        <v>269</v>
      </c>
      <c r="AB157" t="s">
        <v>275</v>
      </c>
      <c r="AC157" t="str">
        <f>CONCATENATE($R157,$R158,$R159,$R160)</f>
        <v>4321</v>
      </c>
      <c r="BG157">
        <v>4</v>
      </c>
      <c r="BH157">
        <v>922</v>
      </c>
      <c r="BI157">
        <f>($BH$182-$BH$179)/200</f>
        <v>7.0000000000000007E-2</v>
      </c>
    </row>
    <row r="158" spans="1:61" x14ac:dyDescent="0.25">
      <c r="A158">
        <v>157</v>
      </c>
      <c r="B158">
        <v>133.707145</v>
      </c>
      <c r="C158" s="2">
        <v>1</v>
      </c>
      <c r="H158">
        <v>150.349512</v>
      </c>
      <c r="I158" s="3">
        <v>4</v>
      </c>
      <c r="P158">
        <v>2</v>
      </c>
      <c r="Q158" t="str">
        <f t="shared" si="3"/>
        <v>14</v>
      </c>
      <c r="R158">
        <v>3</v>
      </c>
      <c r="X158" t="s">
        <v>278</v>
      </c>
      <c r="Y158" t="s">
        <v>270</v>
      </c>
      <c r="BG158">
        <v>3</v>
      </c>
      <c r="BH158">
        <v>924</v>
      </c>
      <c r="BI158">
        <f>($BH$183-$BH$180)/200</f>
        <v>0.11</v>
      </c>
    </row>
    <row r="159" spans="1:61" x14ac:dyDescent="0.25">
      <c r="A159">
        <v>158</v>
      </c>
      <c r="F159">
        <v>133.72755800000002</v>
      </c>
      <c r="G159" s="4">
        <v>3</v>
      </c>
      <c r="H159">
        <v>150.349512</v>
      </c>
      <c r="I159" s="3">
        <v>4</v>
      </c>
      <c r="P159">
        <v>2</v>
      </c>
      <c r="Q159" t="str">
        <f t="shared" si="3"/>
        <v>34</v>
      </c>
      <c r="R159">
        <v>2</v>
      </c>
      <c r="X159" t="s">
        <v>278</v>
      </c>
      <c r="Y159" t="s">
        <v>271</v>
      </c>
      <c r="BG159">
        <v>2</v>
      </c>
      <c r="BH159">
        <v>930</v>
      </c>
      <c r="BI159">
        <f>($BH$184-$BH$181)/200</f>
        <v>0.09</v>
      </c>
    </row>
    <row r="160" spans="1:61" x14ac:dyDescent="0.25">
      <c r="A160">
        <v>159</v>
      </c>
      <c r="F160">
        <v>133.72755800000002</v>
      </c>
      <c r="G160" s="4">
        <v>3</v>
      </c>
      <c r="H160">
        <v>150.349512</v>
      </c>
      <c r="I160" s="3">
        <v>4</v>
      </c>
      <c r="P160">
        <v>2</v>
      </c>
      <c r="Q160" t="str">
        <f t="shared" si="3"/>
        <v>34</v>
      </c>
      <c r="R160">
        <v>1</v>
      </c>
      <c r="X160" t="s">
        <v>278</v>
      </c>
      <c r="Y160" t="s">
        <v>272</v>
      </c>
      <c r="BG160">
        <v>1</v>
      </c>
      <c r="BH160">
        <v>937</v>
      </c>
      <c r="BI160">
        <f>($BH$185-$BH$182)/200</f>
        <v>9.5000000000000001E-2</v>
      </c>
    </row>
    <row r="161" spans="1:61" x14ac:dyDescent="0.25">
      <c r="A161">
        <v>160</v>
      </c>
      <c r="F161">
        <v>133.77244899999999</v>
      </c>
      <c r="G161" s="4">
        <v>3</v>
      </c>
      <c r="H161">
        <v>150.349512</v>
      </c>
      <c r="I161" s="3">
        <v>4</v>
      </c>
      <c r="P161">
        <v>2</v>
      </c>
      <c r="Q161" t="str">
        <f t="shared" si="3"/>
        <v>34</v>
      </c>
      <c r="R161">
        <v>4</v>
      </c>
      <c r="X161" t="s">
        <v>278</v>
      </c>
      <c r="Y161" t="s">
        <v>269</v>
      </c>
      <c r="AB161" t="s">
        <v>275</v>
      </c>
      <c r="AC161" t="str">
        <f>CONCATENATE($R161,$R162,$R163,$R164)</f>
        <v>4321</v>
      </c>
      <c r="BG161">
        <v>4</v>
      </c>
      <c r="BH161">
        <v>944</v>
      </c>
      <c r="BI161">
        <f>($BH$186-$BH$183)/200</f>
        <v>0.08</v>
      </c>
    </row>
    <row r="162" spans="1:61" x14ac:dyDescent="0.25">
      <c r="A162">
        <v>161</v>
      </c>
      <c r="F162">
        <v>133.75962000000001</v>
      </c>
      <c r="G162" s="4">
        <v>3</v>
      </c>
      <c r="H162">
        <v>150.349512</v>
      </c>
      <c r="I162" s="3">
        <v>4</v>
      </c>
      <c r="P162">
        <v>2</v>
      </c>
      <c r="Q162" t="str">
        <f t="shared" si="3"/>
        <v>34</v>
      </c>
      <c r="R162">
        <v>3</v>
      </c>
      <c r="X162" t="s">
        <v>278</v>
      </c>
      <c r="Y162" t="s">
        <v>270</v>
      </c>
      <c r="BG162">
        <v>3</v>
      </c>
      <c r="BH162">
        <v>947</v>
      </c>
      <c r="BI162">
        <f>($BH$187-$BH$184)/200</f>
        <v>0.105</v>
      </c>
    </row>
    <row r="163" spans="1:61" x14ac:dyDescent="0.25">
      <c r="A163">
        <v>162</v>
      </c>
      <c r="F163">
        <v>133.78601</v>
      </c>
      <c r="G163" s="4">
        <v>3</v>
      </c>
      <c r="H163">
        <v>150.349512</v>
      </c>
      <c r="I163" s="3">
        <v>4</v>
      </c>
      <c r="P163">
        <v>2</v>
      </c>
      <c r="Q163" t="str">
        <f t="shared" si="3"/>
        <v>34</v>
      </c>
      <c r="R163">
        <v>2</v>
      </c>
      <c r="X163" t="s">
        <v>278</v>
      </c>
      <c r="Y163" t="s">
        <v>271</v>
      </c>
      <c r="BG163">
        <v>2</v>
      </c>
      <c r="BH163">
        <v>951</v>
      </c>
      <c r="BI163">
        <f>($BH$188-$BH$185)/200</f>
        <v>9.5000000000000001E-2</v>
      </c>
    </row>
    <row r="164" spans="1:61" x14ac:dyDescent="0.25">
      <c r="A164">
        <v>163</v>
      </c>
      <c r="D164">
        <v>119.56547500000001</v>
      </c>
      <c r="E164" s="5">
        <v>2</v>
      </c>
      <c r="F164">
        <v>133.88796600000001</v>
      </c>
      <c r="G164" s="4">
        <v>3</v>
      </c>
      <c r="P164">
        <v>2</v>
      </c>
      <c r="Q164" t="str">
        <f t="shared" si="3"/>
        <v>23</v>
      </c>
      <c r="R164">
        <v>1</v>
      </c>
      <c r="X164" t="s">
        <v>278</v>
      </c>
      <c r="Y164" t="s">
        <v>272</v>
      </c>
      <c r="BG164">
        <v>1</v>
      </c>
      <c r="BH164">
        <v>959</v>
      </c>
      <c r="BI164">
        <f>($BH$189-$BH$186)/200</f>
        <v>0.08</v>
      </c>
    </row>
    <row r="165" spans="1:61" x14ac:dyDescent="0.25">
      <c r="A165">
        <v>164</v>
      </c>
      <c r="D165">
        <v>119.585319</v>
      </c>
      <c r="E165" s="5">
        <v>2</v>
      </c>
      <c r="F165">
        <v>134.219493</v>
      </c>
      <c r="G165" s="4">
        <v>3</v>
      </c>
      <c r="P165">
        <v>2</v>
      </c>
      <c r="Q165" t="str">
        <f t="shared" si="3"/>
        <v>23</v>
      </c>
      <c r="R165" t="s">
        <v>22</v>
      </c>
      <c r="X165" t="s">
        <v>278</v>
      </c>
      <c r="Y165" t="s">
        <v>269</v>
      </c>
      <c r="BG165" t="s">
        <v>22</v>
      </c>
      <c r="BH165">
        <v>965</v>
      </c>
      <c r="BI165">
        <f>($BH$190-$BH$187)/200</f>
        <v>0.09</v>
      </c>
    </row>
    <row r="166" spans="1:61" x14ac:dyDescent="0.25">
      <c r="A166">
        <v>165</v>
      </c>
      <c r="D166">
        <v>119.58037100000001</v>
      </c>
      <c r="E166" s="5">
        <v>2</v>
      </c>
      <c r="F166">
        <v>134.177639</v>
      </c>
      <c r="G166" s="4">
        <v>3</v>
      </c>
      <c r="P166">
        <v>2</v>
      </c>
      <c r="Q166" t="str">
        <f t="shared" si="3"/>
        <v>23</v>
      </c>
      <c r="R166" t="s">
        <v>22</v>
      </c>
      <c r="X166" t="s">
        <v>278</v>
      </c>
      <c r="Y166" t="s">
        <v>270</v>
      </c>
      <c r="BG166" t="s">
        <v>22</v>
      </c>
      <c r="BH166">
        <v>967</v>
      </c>
      <c r="BI166">
        <f>($BH$191-$BH$188)/200</f>
        <v>0.105</v>
      </c>
    </row>
    <row r="167" spans="1:61" x14ac:dyDescent="0.25">
      <c r="A167">
        <v>166</v>
      </c>
      <c r="D167">
        <v>119.58856500000002</v>
      </c>
      <c r="E167" s="5">
        <v>2</v>
      </c>
      <c r="F167">
        <v>133.72755800000002</v>
      </c>
      <c r="G167" s="4">
        <v>3</v>
      </c>
      <c r="P167">
        <v>2</v>
      </c>
      <c r="Q167" t="str">
        <f t="shared" si="3"/>
        <v>23</v>
      </c>
      <c r="R167">
        <v>2</v>
      </c>
      <c r="X167" t="s">
        <v>278</v>
      </c>
      <c r="Y167" t="s">
        <v>271</v>
      </c>
      <c r="AB167" t="s">
        <v>277</v>
      </c>
      <c r="AC167" t="str">
        <f>CONCATENATE($R167,$R168,$R169,$R170)</f>
        <v>2314</v>
      </c>
      <c r="BG167">
        <v>2</v>
      </c>
      <c r="BH167">
        <v>968</v>
      </c>
      <c r="BI167">
        <f>($BH$192-$BH$189)/200</f>
        <v>0.105</v>
      </c>
    </row>
    <row r="168" spans="1:61" x14ac:dyDescent="0.25">
      <c r="A168">
        <v>167</v>
      </c>
      <c r="D168">
        <v>119.58057700000001</v>
      </c>
      <c r="E168" s="5">
        <v>2</v>
      </c>
      <c r="F168">
        <v>133.72755800000002</v>
      </c>
      <c r="G168" s="4">
        <v>3</v>
      </c>
      <c r="P168">
        <v>2</v>
      </c>
      <c r="Q168" t="str">
        <f t="shared" si="3"/>
        <v>23</v>
      </c>
      <c r="R168">
        <v>3</v>
      </c>
      <c r="X168" t="s">
        <v>278</v>
      </c>
      <c r="Y168" t="s">
        <v>272</v>
      </c>
      <c r="BG168">
        <v>3</v>
      </c>
      <c r="BH168">
        <v>972</v>
      </c>
      <c r="BI168">
        <f>($BH$193-$BH$190)/200</f>
        <v>6.5000000000000002E-2</v>
      </c>
    </row>
    <row r="169" spans="1:61" x14ac:dyDescent="0.25">
      <c r="A169">
        <v>168</v>
      </c>
      <c r="D169">
        <v>119.59531700000001</v>
      </c>
      <c r="E169" s="5">
        <v>2</v>
      </c>
      <c r="F169">
        <v>133.678901</v>
      </c>
      <c r="G169" s="4">
        <v>3</v>
      </c>
      <c r="P169">
        <v>2</v>
      </c>
      <c r="Q169" t="str">
        <f t="shared" si="3"/>
        <v>23</v>
      </c>
      <c r="R169">
        <v>1</v>
      </c>
      <c r="X169" t="s">
        <v>278</v>
      </c>
      <c r="Y169" t="s">
        <v>269</v>
      </c>
      <c r="BG169">
        <v>1</v>
      </c>
      <c r="BH169">
        <v>983</v>
      </c>
      <c r="BI169">
        <f>($BH$194-$BH$191)/200</f>
        <v>0.08</v>
      </c>
    </row>
    <row r="170" spans="1:61" x14ac:dyDescent="0.25">
      <c r="A170">
        <v>169</v>
      </c>
      <c r="D170">
        <v>119.62799800000001</v>
      </c>
      <c r="E170" s="5">
        <v>2</v>
      </c>
      <c r="P170">
        <v>1</v>
      </c>
      <c r="Q170" t="str">
        <f t="shared" si="3"/>
        <v>2</v>
      </c>
      <c r="R170">
        <v>4</v>
      </c>
      <c r="X170" t="s">
        <v>278</v>
      </c>
      <c r="Y170" t="s">
        <v>270</v>
      </c>
      <c r="BG170">
        <v>4</v>
      </c>
      <c r="BH170">
        <v>984</v>
      </c>
      <c r="BI170">
        <f>($BH$195-$BH$192)/200</f>
        <v>9.5000000000000001E-2</v>
      </c>
    </row>
    <row r="171" spans="1:61" x14ac:dyDescent="0.25">
      <c r="A171">
        <v>170</v>
      </c>
      <c r="D171">
        <v>119.62078000000001</v>
      </c>
      <c r="E171" s="5">
        <v>2</v>
      </c>
      <c r="P171">
        <v>1</v>
      </c>
      <c r="Q171" t="str">
        <f t="shared" si="3"/>
        <v>2</v>
      </c>
      <c r="R171">
        <v>2</v>
      </c>
      <c r="X171" t="s">
        <v>278</v>
      </c>
      <c r="Y171" t="s">
        <v>271</v>
      </c>
      <c r="AB171" t="s">
        <v>278</v>
      </c>
      <c r="AC171" t="str">
        <f>CONCATENATE($R171,$R172,$R173,$R174)</f>
        <v>2341</v>
      </c>
      <c r="BG171">
        <v>2</v>
      </c>
      <c r="BH171">
        <v>998</v>
      </c>
      <c r="BI171">
        <f>($BH$196-$BH$193)/200</f>
        <v>0.105</v>
      </c>
    </row>
    <row r="172" spans="1:61" x14ac:dyDescent="0.25">
      <c r="A172">
        <v>171</v>
      </c>
      <c r="D172">
        <v>119.60897800000001</v>
      </c>
      <c r="E172" s="5">
        <v>2</v>
      </c>
      <c r="P172">
        <v>1</v>
      </c>
      <c r="Q172" t="str">
        <f t="shared" si="3"/>
        <v>2</v>
      </c>
      <c r="R172">
        <v>3</v>
      </c>
      <c r="X172" t="s">
        <v>278</v>
      </c>
      <c r="Y172" t="s">
        <v>272</v>
      </c>
      <c r="BG172">
        <v>3</v>
      </c>
      <c r="BH172">
        <v>1001</v>
      </c>
      <c r="BI172">
        <f>($BH$197-$BH$194)/200</f>
        <v>7.4999999999999997E-2</v>
      </c>
    </row>
    <row r="173" spans="1:61" x14ac:dyDescent="0.25">
      <c r="A173">
        <v>172</v>
      </c>
      <c r="D173">
        <v>119.56403300000001</v>
      </c>
      <c r="E173" s="5">
        <v>2</v>
      </c>
      <c r="P173">
        <v>1</v>
      </c>
      <c r="Q173" t="str">
        <f t="shared" si="3"/>
        <v>2</v>
      </c>
      <c r="R173">
        <v>4</v>
      </c>
      <c r="X173" t="s">
        <v>278</v>
      </c>
      <c r="Y173" t="s">
        <v>269</v>
      </c>
      <c r="BG173">
        <v>4</v>
      </c>
      <c r="BH173">
        <v>1013</v>
      </c>
      <c r="BI173">
        <f>($BH$198-$BH$195)/200</f>
        <v>7.4999999999999997E-2</v>
      </c>
    </row>
    <row r="174" spans="1:61" x14ac:dyDescent="0.25">
      <c r="A174">
        <v>173</v>
      </c>
      <c r="B174">
        <v>111.500698</v>
      </c>
      <c r="C174" s="2">
        <v>1</v>
      </c>
      <c r="D174">
        <v>119.56547500000001</v>
      </c>
      <c r="E174" s="5">
        <v>2</v>
      </c>
      <c r="P174">
        <v>2</v>
      </c>
      <c r="Q174" t="str">
        <f t="shared" si="3"/>
        <v>12</v>
      </c>
      <c r="R174">
        <v>1</v>
      </c>
      <c r="X174" t="s">
        <v>278</v>
      </c>
      <c r="Y174" t="s">
        <v>270</v>
      </c>
      <c r="BG174">
        <v>1</v>
      </c>
      <c r="BH174">
        <v>1014</v>
      </c>
      <c r="BI174">
        <f>($BH$199-$BH$196)/200</f>
        <v>8.5000000000000006E-2</v>
      </c>
    </row>
    <row r="175" spans="1:61" x14ac:dyDescent="0.25">
      <c r="A175">
        <v>174</v>
      </c>
      <c r="B175">
        <v>111.507141</v>
      </c>
      <c r="C175" s="2">
        <v>1</v>
      </c>
      <c r="D175">
        <v>119.56547500000001</v>
      </c>
      <c r="E175" s="5">
        <v>2</v>
      </c>
      <c r="P175">
        <v>2</v>
      </c>
      <c r="Q175" t="str">
        <f t="shared" si="3"/>
        <v>12</v>
      </c>
      <c r="R175">
        <v>2</v>
      </c>
      <c r="X175" t="s">
        <v>278</v>
      </c>
      <c r="Y175" t="s">
        <v>271</v>
      </c>
      <c r="AB175" t="s">
        <v>278</v>
      </c>
      <c r="AC175" t="str">
        <f>CONCATENATE($R175,$R176,$R177,$R178)</f>
        <v>2341</v>
      </c>
      <c r="BG175">
        <v>2</v>
      </c>
      <c r="BH175">
        <v>1027</v>
      </c>
      <c r="BI175">
        <f>($BH$200-$BH$197)/200</f>
        <v>0.1</v>
      </c>
    </row>
    <row r="176" spans="1:61" x14ac:dyDescent="0.25">
      <c r="A176">
        <v>175</v>
      </c>
      <c r="B176">
        <v>111.45544000000001</v>
      </c>
      <c r="C176" s="2">
        <v>1</v>
      </c>
      <c r="P176">
        <v>1</v>
      </c>
      <c r="Q176" t="str">
        <f t="shared" si="3"/>
        <v>1</v>
      </c>
      <c r="R176">
        <v>3</v>
      </c>
      <c r="X176" t="s">
        <v>278</v>
      </c>
      <c r="Y176" t="s">
        <v>272</v>
      </c>
      <c r="BG176">
        <v>3</v>
      </c>
      <c r="BH176">
        <v>1031</v>
      </c>
      <c r="BI176">
        <f>($BH$201-$BH$198)/200</f>
        <v>8.5000000000000006E-2</v>
      </c>
    </row>
    <row r="177" spans="1:61" x14ac:dyDescent="0.25">
      <c r="A177">
        <v>176</v>
      </c>
      <c r="B177">
        <v>111.446731</v>
      </c>
      <c r="C177" s="2">
        <v>1</v>
      </c>
      <c r="P177">
        <v>1</v>
      </c>
      <c r="Q177" t="str">
        <f t="shared" si="3"/>
        <v>1</v>
      </c>
      <c r="R177">
        <v>4</v>
      </c>
      <c r="X177" t="s">
        <v>278</v>
      </c>
      <c r="Y177" t="s">
        <v>269</v>
      </c>
      <c r="BG177">
        <v>4</v>
      </c>
      <c r="BH177">
        <v>1039</v>
      </c>
      <c r="BI177">
        <f>($BH$202-$BH$199)/200</f>
        <v>7.0000000000000007E-2</v>
      </c>
    </row>
    <row r="178" spans="1:61" x14ac:dyDescent="0.25">
      <c r="A178">
        <v>177</v>
      </c>
      <c r="B178">
        <v>111.403537</v>
      </c>
      <c r="C178" s="2">
        <v>1</v>
      </c>
      <c r="H178">
        <v>117.14091400000001</v>
      </c>
      <c r="I178" s="3">
        <v>4</v>
      </c>
      <c r="P178">
        <v>2</v>
      </c>
      <c r="Q178" t="str">
        <f t="shared" si="3"/>
        <v>14</v>
      </c>
      <c r="R178">
        <v>1</v>
      </c>
      <c r="X178" t="s">
        <v>278</v>
      </c>
      <c r="Y178" t="s">
        <v>270</v>
      </c>
      <c r="BG178">
        <v>1</v>
      </c>
      <c r="BH178">
        <v>1042</v>
      </c>
      <c r="BI178">
        <f>($BH$203-$BH$200)/200</f>
        <v>8.5000000000000006E-2</v>
      </c>
    </row>
    <row r="179" spans="1:61" x14ac:dyDescent="0.25">
      <c r="A179">
        <v>178</v>
      </c>
      <c r="B179">
        <v>111.45843500000001</v>
      </c>
      <c r="C179" s="2">
        <v>1</v>
      </c>
      <c r="H179">
        <v>117.15308000000002</v>
      </c>
      <c r="I179" s="3">
        <v>4</v>
      </c>
      <c r="P179">
        <v>2</v>
      </c>
      <c r="Q179" t="str">
        <f t="shared" si="3"/>
        <v>14</v>
      </c>
      <c r="R179">
        <v>2</v>
      </c>
      <c r="X179" t="s">
        <v>278</v>
      </c>
      <c r="Y179" t="s">
        <v>271</v>
      </c>
      <c r="AB179" t="s">
        <v>278</v>
      </c>
      <c r="AC179" t="str">
        <f>CONCATENATE($R179,$R180,$R181,$R182)</f>
        <v>2341</v>
      </c>
      <c r="BG179">
        <v>2</v>
      </c>
      <c r="BH179">
        <v>1055</v>
      </c>
      <c r="BI179">
        <f>($BH$204-$BH$201)/200</f>
        <v>0.1</v>
      </c>
    </row>
    <row r="180" spans="1:61" x14ac:dyDescent="0.25">
      <c r="A180">
        <v>179</v>
      </c>
      <c r="B180">
        <v>111.45915200000002</v>
      </c>
      <c r="C180" s="2">
        <v>1</v>
      </c>
      <c r="H180">
        <v>117.17044800000001</v>
      </c>
      <c r="I180" s="3">
        <v>4</v>
      </c>
      <c r="P180">
        <v>2</v>
      </c>
      <c r="Q180" t="str">
        <f t="shared" si="3"/>
        <v>14</v>
      </c>
      <c r="R180">
        <v>3</v>
      </c>
      <c r="X180" t="s">
        <v>278</v>
      </c>
      <c r="Y180" t="s">
        <v>272</v>
      </c>
      <c r="BG180">
        <v>3</v>
      </c>
      <c r="BH180">
        <v>1057</v>
      </c>
      <c r="BI180">
        <f>($BH$205-$BH$202)/200</f>
        <v>9.5000000000000001E-2</v>
      </c>
    </row>
    <row r="181" spans="1:61" x14ac:dyDescent="0.25">
      <c r="A181">
        <v>180</v>
      </c>
      <c r="B181">
        <v>111.44776100000001</v>
      </c>
      <c r="C181" s="2">
        <v>1</v>
      </c>
      <c r="H181">
        <v>117.17725300000001</v>
      </c>
      <c r="I181" s="3">
        <v>4</v>
      </c>
      <c r="P181">
        <v>2</v>
      </c>
      <c r="Q181" t="str">
        <f t="shared" si="3"/>
        <v>14</v>
      </c>
      <c r="R181">
        <v>4</v>
      </c>
      <c r="X181" t="s">
        <v>278</v>
      </c>
      <c r="Y181" t="s">
        <v>272</v>
      </c>
      <c r="BG181">
        <v>4</v>
      </c>
      <c r="BH181">
        <v>1065</v>
      </c>
      <c r="BI181">
        <f>($BH$211-$BH$208)/200</f>
        <v>0.09</v>
      </c>
    </row>
    <row r="182" spans="1:61" x14ac:dyDescent="0.25">
      <c r="A182">
        <v>181</v>
      </c>
      <c r="B182">
        <v>111.510131</v>
      </c>
      <c r="C182" s="2">
        <v>1</v>
      </c>
      <c r="H182">
        <v>117.209621</v>
      </c>
      <c r="I182" s="3">
        <v>4</v>
      </c>
      <c r="P182">
        <v>2</v>
      </c>
      <c r="Q182" t="str">
        <f t="shared" si="3"/>
        <v>14</v>
      </c>
      <c r="R182">
        <v>1</v>
      </c>
      <c r="X182" t="s">
        <v>278</v>
      </c>
      <c r="Y182" t="s">
        <v>269</v>
      </c>
      <c r="BG182">
        <v>1</v>
      </c>
      <c r="BH182">
        <v>1069</v>
      </c>
      <c r="BI182">
        <f>($BH$212-$BH$209)/200</f>
        <v>0.06</v>
      </c>
    </row>
    <row r="183" spans="1:61" x14ac:dyDescent="0.25">
      <c r="A183">
        <v>182</v>
      </c>
      <c r="B183">
        <v>111.500698</v>
      </c>
      <c r="C183" s="2">
        <v>1</v>
      </c>
      <c r="F183">
        <v>111.779495</v>
      </c>
      <c r="G183" s="4">
        <v>3</v>
      </c>
      <c r="H183">
        <v>117.22560100000001</v>
      </c>
      <c r="I183" s="3">
        <v>4</v>
      </c>
      <c r="P183">
        <v>3</v>
      </c>
      <c r="Q183" t="str">
        <f t="shared" si="3"/>
        <v>134</v>
      </c>
      <c r="R183">
        <v>2</v>
      </c>
      <c r="X183" t="s">
        <v>278</v>
      </c>
      <c r="Y183" t="s">
        <v>270</v>
      </c>
      <c r="AB183" t="s">
        <v>278</v>
      </c>
      <c r="AC183" t="str">
        <f>CONCATENATE($R183,$R184,$R185,$R186)</f>
        <v>2341</v>
      </c>
      <c r="BG183">
        <v>2</v>
      </c>
      <c r="BH183">
        <v>1079</v>
      </c>
      <c r="BI183">
        <f>($BH$213-$BH$210)/200</f>
        <v>9.5000000000000001E-2</v>
      </c>
    </row>
    <row r="184" spans="1:61" x14ac:dyDescent="0.25">
      <c r="A184">
        <v>183</v>
      </c>
      <c r="F184">
        <v>111.81191600000001</v>
      </c>
      <c r="G184" s="4">
        <v>3</v>
      </c>
      <c r="H184">
        <v>117.18977700000001</v>
      </c>
      <c r="I184" s="3">
        <v>4</v>
      </c>
      <c r="P184">
        <v>2</v>
      </c>
      <c r="Q184" t="str">
        <f t="shared" si="3"/>
        <v>34</v>
      </c>
      <c r="R184">
        <v>3</v>
      </c>
      <c r="X184" t="s">
        <v>278</v>
      </c>
      <c r="Y184" t="s">
        <v>271</v>
      </c>
      <c r="BG184">
        <v>3</v>
      </c>
      <c r="BH184">
        <v>1083</v>
      </c>
      <c r="BI184">
        <f>($BH$214-$BH$211)/200</f>
        <v>0.1</v>
      </c>
    </row>
    <row r="185" spans="1:61" x14ac:dyDescent="0.25">
      <c r="A185">
        <v>184</v>
      </c>
      <c r="F185">
        <v>111.773674</v>
      </c>
      <c r="G185" s="4">
        <v>3</v>
      </c>
      <c r="H185">
        <v>117.13869800000001</v>
      </c>
      <c r="I185" s="3">
        <v>4</v>
      </c>
      <c r="P185">
        <v>2</v>
      </c>
      <c r="Q185" t="str">
        <f t="shared" si="3"/>
        <v>34</v>
      </c>
      <c r="R185">
        <v>4</v>
      </c>
      <c r="X185" t="s">
        <v>278</v>
      </c>
      <c r="Y185" t="s">
        <v>272</v>
      </c>
      <c r="BG185">
        <v>4</v>
      </c>
      <c r="BH185">
        <v>1088</v>
      </c>
      <c r="BI185">
        <f>($BH$215-$BH$212)/200</f>
        <v>0.1</v>
      </c>
    </row>
    <row r="186" spans="1:61" x14ac:dyDescent="0.25">
      <c r="A186">
        <v>185</v>
      </c>
      <c r="F186">
        <v>111.75635500000001</v>
      </c>
      <c r="G186" s="4">
        <v>3</v>
      </c>
      <c r="H186">
        <v>117.12503800000002</v>
      </c>
      <c r="I186" s="3">
        <v>4</v>
      </c>
      <c r="P186">
        <v>2</v>
      </c>
      <c r="Q186" t="str">
        <f t="shared" si="3"/>
        <v>34</v>
      </c>
      <c r="R186">
        <v>1</v>
      </c>
      <c r="X186" t="s">
        <v>278</v>
      </c>
      <c r="Y186" t="s">
        <v>269</v>
      </c>
      <c r="BG186">
        <v>1</v>
      </c>
      <c r="BH186">
        <v>1095</v>
      </c>
      <c r="BI186">
        <f>($BH$216-$BH$213)/200</f>
        <v>7.4999999999999997E-2</v>
      </c>
    </row>
    <row r="187" spans="1:61" x14ac:dyDescent="0.25">
      <c r="A187">
        <v>186</v>
      </c>
      <c r="F187">
        <v>111.773674</v>
      </c>
      <c r="G187" s="4">
        <v>3</v>
      </c>
      <c r="H187">
        <v>117.14313100000001</v>
      </c>
      <c r="I187" s="3">
        <v>4</v>
      </c>
      <c r="P187">
        <v>2</v>
      </c>
      <c r="Q187" t="str">
        <f t="shared" si="3"/>
        <v>34</v>
      </c>
      <c r="R187">
        <v>2</v>
      </c>
      <c r="X187" t="s">
        <v>278</v>
      </c>
      <c r="Y187" t="s">
        <v>270</v>
      </c>
      <c r="AB187" t="s">
        <v>278</v>
      </c>
      <c r="AC187" t="str">
        <f>CONCATENATE($R187,$R188,$R189,$R190)</f>
        <v>2341</v>
      </c>
      <c r="BG187">
        <v>2</v>
      </c>
      <c r="BH187">
        <v>1104</v>
      </c>
      <c r="BI187">
        <f>($BH$217-$BH$214)/200</f>
        <v>0.105</v>
      </c>
    </row>
    <row r="188" spans="1:61" x14ac:dyDescent="0.25">
      <c r="A188">
        <v>187</v>
      </c>
      <c r="F188">
        <v>111.744499</v>
      </c>
      <c r="G188" s="4">
        <v>3</v>
      </c>
      <c r="H188">
        <v>117.14091400000001</v>
      </c>
      <c r="I188" s="3">
        <v>4</v>
      </c>
      <c r="P188">
        <v>2</v>
      </c>
      <c r="Q188" t="str">
        <f t="shared" si="3"/>
        <v>34</v>
      </c>
      <c r="R188">
        <v>3</v>
      </c>
      <c r="X188" t="s">
        <v>278</v>
      </c>
      <c r="Y188" t="s">
        <v>271</v>
      </c>
      <c r="BG188">
        <v>3</v>
      </c>
      <c r="BH188">
        <v>1107</v>
      </c>
      <c r="BI188">
        <f>($BH$218-$BH$215)/200</f>
        <v>0.1</v>
      </c>
    </row>
    <row r="189" spans="1:61" x14ac:dyDescent="0.25">
      <c r="A189">
        <v>188</v>
      </c>
      <c r="F189">
        <v>111.75697300000002</v>
      </c>
      <c r="G189" s="4">
        <v>3</v>
      </c>
      <c r="P189">
        <v>1</v>
      </c>
      <c r="Q189" t="str">
        <f t="shared" si="3"/>
        <v>3</v>
      </c>
      <c r="R189">
        <v>4</v>
      </c>
      <c r="X189" t="s">
        <v>278</v>
      </c>
      <c r="Y189" t="s">
        <v>272</v>
      </c>
      <c r="BG189">
        <v>4</v>
      </c>
      <c r="BH189">
        <v>1111</v>
      </c>
      <c r="BI189">
        <f>($BH$219-$BH$216)/200</f>
        <v>0.1</v>
      </c>
    </row>
    <row r="190" spans="1:61" x14ac:dyDescent="0.25">
      <c r="A190">
        <v>189</v>
      </c>
      <c r="F190">
        <v>111.75192200000001</v>
      </c>
      <c r="G190" s="4">
        <v>3</v>
      </c>
      <c r="P190">
        <v>1</v>
      </c>
      <c r="Q190" t="str">
        <f t="shared" si="3"/>
        <v>3</v>
      </c>
      <c r="R190">
        <v>1</v>
      </c>
      <c r="X190" t="s">
        <v>278</v>
      </c>
      <c r="Y190" t="s">
        <v>269</v>
      </c>
      <c r="BG190">
        <v>1</v>
      </c>
      <c r="BH190">
        <v>1122</v>
      </c>
      <c r="BI190">
        <f>($BH$220-$BH$217)/200</f>
        <v>7.4999999999999997E-2</v>
      </c>
    </row>
    <row r="191" spans="1:61" x14ac:dyDescent="0.25">
      <c r="A191">
        <v>190</v>
      </c>
      <c r="D191">
        <v>94.312950000000001</v>
      </c>
      <c r="E191" s="5">
        <v>2</v>
      </c>
      <c r="F191">
        <v>111.779495</v>
      </c>
      <c r="G191" s="4">
        <v>3</v>
      </c>
      <c r="P191">
        <v>2</v>
      </c>
      <c r="Q191" t="str">
        <f t="shared" si="3"/>
        <v>23</v>
      </c>
      <c r="R191">
        <v>2</v>
      </c>
      <c r="X191" t="s">
        <v>278</v>
      </c>
      <c r="Y191" t="s">
        <v>270</v>
      </c>
      <c r="AB191" t="s">
        <v>278</v>
      </c>
      <c r="AC191" t="str">
        <f>CONCATENATE($R191,$R192,$R193,$R194)</f>
        <v>2341</v>
      </c>
      <c r="BG191">
        <v>2</v>
      </c>
      <c r="BH191">
        <v>1128</v>
      </c>
      <c r="BI191">
        <f>($BH$221-$BH$218)/200</f>
        <v>0.105</v>
      </c>
    </row>
    <row r="192" spans="1:61" x14ac:dyDescent="0.25">
      <c r="A192">
        <v>191</v>
      </c>
      <c r="D192">
        <v>94.300735000000003</v>
      </c>
      <c r="E192" s="5">
        <v>2</v>
      </c>
      <c r="F192">
        <v>111.779495</v>
      </c>
      <c r="G192" s="4">
        <v>3</v>
      </c>
      <c r="P192">
        <v>2</v>
      </c>
      <c r="Q192" t="str">
        <f t="shared" si="3"/>
        <v>23</v>
      </c>
      <c r="R192">
        <v>3</v>
      </c>
      <c r="X192" t="s">
        <v>278</v>
      </c>
      <c r="Y192" t="s">
        <v>271</v>
      </c>
      <c r="BG192">
        <v>3</v>
      </c>
      <c r="BH192">
        <v>1132</v>
      </c>
      <c r="BI192">
        <f>($BH$222-$BH$219)/200</f>
        <v>0.1</v>
      </c>
    </row>
    <row r="193" spans="1:61" x14ac:dyDescent="0.25">
      <c r="A193">
        <v>192</v>
      </c>
      <c r="D193">
        <v>94.270221000000006</v>
      </c>
      <c r="E193" s="5">
        <v>2</v>
      </c>
      <c r="F193">
        <v>111.779495</v>
      </c>
      <c r="G193" s="4">
        <v>3</v>
      </c>
      <c r="P193">
        <v>2</v>
      </c>
      <c r="Q193" t="str">
        <f t="shared" si="3"/>
        <v>23</v>
      </c>
      <c r="R193">
        <v>4</v>
      </c>
      <c r="X193" t="s">
        <v>278</v>
      </c>
      <c r="Y193" t="s">
        <v>272</v>
      </c>
      <c r="BG193">
        <v>4</v>
      </c>
      <c r="BH193">
        <v>1135</v>
      </c>
      <c r="BI193">
        <f>($BH$223-$BH$220)/200</f>
        <v>0.09</v>
      </c>
    </row>
    <row r="194" spans="1:61" x14ac:dyDescent="0.25">
      <c r="A194">
        <v>193</v>
      </c>
      <c r="D194">
        <v>94.283519000000013</v>
      </c>
      <c r="E194" s="5">
        <v>2</v>
      </c>
      <c r="P194">
        <v>1</v>
      </c>
      <c r="Q194" t="str">
        <f t="shared" ref="Q194:Q257" si="4">CONCATENATE(C194,E194,G194,I194)</f>
        <v>2</v>
      </c>
      <c r="R194">
        <v>1</v>
      </c>
      <c r="X194" t="s">
        <v>278</v>
      </c>
      <c r="Y194" t="s">
        <v>269</v>
      </c>
      <c r="BG194">
        <v>1</v>
      </c>
      <c r="BH194">
        <v>1144</v>
      </c>
      <c r="BI194">
        <f>($BH$224-$BH$221)/200</f>
        <v>7.0000000000000007E-2</v>
      </c>
    </row>
    <row r="195" spans="1:61" x14ac:dyDescent="0.25">
      <c r="A195">
        <v>194</v>
      </c>
      <c r="D195">
        <v>94.278003000000012</v>
      </c>
      <c r="E195" s="5">
        <v>2</v>
      </c>
      <c r="P195">
        <v>1</v>
      </c>
      <c r="Q195" t="str">
        <f t="shared" si="4"/>
        <v>2</v>
      </c>
      <c r="R195">
        <v>2</v>
      </c>
      <c r="X195" t="s">
        <v>278</v>
      </c>
      <c r="Y195" t="s">
        <v>270</v>
      </c>
      <c r="AB195" t="s">
        <v>278</v>
      </c>
      <c r="AC195" t="str">
        <f>CONCATENATE($R195,$R196,$R197,$R198)</f>
        <v>2341</v>
      </c>
      <c r="BG195">
        <v>2</v>
      </c>
      <c r="BH195">
        <v>1151</v>
      </c>
      <c r="BI195">
        <f>($BH$225-$BH$222)/200</f>
        <v>0.1</v>
      </c>
    </row>
    <row r="196" spans="1:61" x14ac:dyDescent="0.25">
      <c r="A196">
        <v>195</v>
      </c>
      <c r="D196">
        <v>94.244913000000011</v>
      </c>
      <c r="E196" s="5">
        <v>2</v>
      </c>
      <c r="P196">
        <v>1</v>
      </c>
      <c r="Q196" t="str">
        <f t="shared" si="4"/>
        <v>2</v>
      </c>
      <c r="R196">
        <v>3</v>
      </c>
      <c r="X196" t="s">
        <v>278</v>
      </c>
      <c r="Y196" t="s">
        <v>271</v>
      </c>
      <c r="BG196">
        <v>3</v>
      </c>
      <c r="BH196">
        <v>1156</v>
      </c>
      <c r="BI196">
        <f>($BH$226-$BH$223)/200</f>
        <v>0.09</v>
      </c>
    </row>
    <row r="197" spans="1:61" x14ac:dyDescent="0.25">
      <c r="A197">
        <v>196</v>
      </c>
      <c r="D197">
        <v>94.252592000000007</v>
      </c>
      <c r="E197" s="5">
        <v>2</v>
      </c>
      <c r="P197">
        <v>1</v>
      </c>
      <c r="Q197" t="str">
        <f t="shared" si="4"/>
        <v>2</v>
      </c>
      <c r="R197">
        <v>4</v>
      </c>
      <c r="X197" t="s">
        <v>278</v>
      </c>
      <c r="Y197" t="s">
        <v>272</v>
      </c>
      <c r="BG197">
        <v>4</v>
      </c>
      <c r="BH197">
        <v>1159</v>
      </c>
      <c r="BI197">
        <f>($BH$227-$BH$224)/200</f>
        <v>0.09</v>
      </c>
    </row>
    <row r="198" spans="1:61" x14ac:dyDescent="0.25">
      <c r="A198">
        <v>197</v>
      </c>
      <c r="D198">
        <v>94.271354000000002</v>
      </c>
      <c r="E198" s="5">
        <v>2</v>
      </c>
      <c r="P198">
        <v>1</v>
      </c>
      <c r="Q198" t="str">
        <f t="shared" si="4"/>
        <v>2</v>
      </c>
      <c r="R198">
        <v>1</v>
      </c>
      <c r="X198" t="s">
        <v>278</v>
      </c>
      <c r="Y198" t="s">
        <v>269</v>
      </c>
      <c r="BG198">
        <v>1</v>
      </c>
      <c r="BH198">
        <v>1166</v>
      </c>
      <c r="BI198">
        <f>($BH$228-$BH$225)/200</f>
        <v>0.08</v>
      </c>
    </row>
    <row r="199" spans="1:61" x14ac:dyDescent="0.25">
      <c r="A199">
        <v>198</v>
      </c>
      <c r="B199">
        <v>86.869274000000004</v>
      </c>
      <c r="C199" s="2">
        <v>1</v>
      </c>
      <c r="D199">
        <v>94.241149000000007</v>
      </c>
      <c r="E199" s="5">
        <v>2</v>
      </c>
      <c r="P199">
        <v>2</v>
      </c>
      <c r="Q199" t="str">
        <f t="shared" si="4"/>
        <v>12</v>
      </c>
      <c r="R199">
        <v>2</v>
      </c>
      <c r="X199" t="s">
        <v>278</v>
      </c>
      <c r="Y199" t="s">
        <v>270</v>
      </c>
      <c r="AB199" t="s">
        <v>278</v>
      </c>
      <c r="AC199" t="str">
        <f>CONCATENATE($R199,$R200,$R201,$R202)</f>
        <v>2341</v>
      </c>
      <c r="BG199">
        <v>2</v>
      </c>
      <c r="BH199">
        <v>1173</v>
      </c>
      <c r="BI199">
        <f>($BH$229-$BH$226)/200</f>
        <v>0.105</v>
      </c>
    </row>
    <row r="200" spans="1:61" x14ac:dyDescent="0.25">
      <c r="A200">
        <v>199</v>
      </c>
      <c r="B200">
        <v>86.816337000000004</v>
      </c>
      <c r="C200" s="2">
        <v>1</v>
      </c>
      <c r="D200">
        <v>94.301096000000001</v>
      </c>
      <c r="E200" s="5">
        <v>2</v>
      </c>
      <c r="P200">
        <v>2</v>
      </c>
      <c r="Q200" t="str">
        <f t="shared" si="4"/>
        <v>12</v>
      </c>
      <c r="R200">
        <v>3</v>
      </c>
      <c r="X200" t="s">
        <v>278</v>
      </c>
      <c r="Y200" t="s">
        <v>271</v>
      </c>
      <c r="BG200">
        <v>3</v>
      </c>
      <c r="BH200">
        <v>1179</v>
      </c>
      <c r="BI200">
        <f>($BH$230-$BH$227)/200</f>
        <v>0.1</v>
      </c>
    </row>
    <row r="201" spans="1:61" x14ac:dyDescent="0.25">
      <c r="A201">
        <v>200</v>
      </c>
      <c r="B201">
        <v>86.859685000000013</v>
      </c>
      <c r="C201" s="2">
        <v>1</v>
      </c>
      <c r="D201">
        <v>94.312950000000001</v>
      </c>
      <c r="E201" s="5">
        <v>2</v>
      </c>
      <c r="P201">
        <v>2</v>
      </c>
      <c r="Q201" t="str">
        <f t="shared" si="4"/>
        <v>12</v>
      </c>
      <c r="R201">
        <v>4</v>
      </c>
      <c r="X201" t="s">
        <v>278</v>
      </c>
      <c r="Y201" t="s">
        <v>272</v>
      </c>
      <c r="BG201">
        <v>4</v>
      </c>
      <c r="BH201">
        <v>1183</v>
      </c>
      <c r="BI201">
        <f>($BH$231-$BH$228)/200</f>
        <v>0.08</v>
      </c>
    </row>
    <row r="202" spans="1:61" x14ac:dyDescent="0.25">
      <c r="A202">
        <v>201</v>
      </c>
      <c r="B202">
        <v>86.85741800000001</v>
      </c>
      <c r="C202" s="2">
        <v>1</v>
      </c>
      <c r="P202">
        <v>1</v>
      </c>
      <c r="Q202" t="str">
        <f t="shared" si="4"/>
        <v>1</v>
      </c>
      <c r="R202">
        <v>1</v>
      </c>
      <c r="X202" t="s">
        <v>278</v>
      </c>
      <c r="Y202" t="s">
        <v>269</v>
      </c>
      <c r="BG202">
        <v>1</v>
      </c>
      <c r="BH202">
        <v>1187</v>
      </c>
      <c r="BI202">
        <f>($BH$232-$BH$229)/200</f>
        <v>8.5000000000000006E-2</v>
      </c>
    </row>
    <row r="203" spans="1:61" x14ac:dyDescent="0.25">
      <c r="A203">
        <v>202</v>
      </c>
      <c r="B203">
        <v>86.867418000000015</v>
      </c>
      <c r="C203" s="2">
        <v>1</v>
      </c>
      <c r="P203">
        <v>1</v>
      </c>
      <c r="Q203" t="str">
        <f t="shared" si="4"/>
        <v>1</v>
      </c>
      <c r="R203">
        <v>2</v>
      </c>
      <c r="X203" t="s">
        <v>278</v>
      </c>
      <c r="Y203" t="s">
        <v>270</v>
      </c>
      <c r="BG203">
        <v>2</v>
      </c>
      <c r="BH203">
        <v>1196</v>
      </c>
      <c r="BI203">
        <f>($BH$233-$BH$230)/200</f>
        <v>0.1</v>
      </c>
    </row>
    <row r="204" spans="1:61" x14ac:dyDescent="0.25">
      <c r="A204">
        <v>203</v>
      </c>
      <c r="B204">
        <v>86.819070000000011</v>
      </c>
      <c r="C204" s="2">
        <v>1</v>
      </c>
      <c r="H204">
        <v>90.839370000000002</v>
      </c>
      <c r="I204" s="3">
        <v>4</v>
      </c>
      <c r="P204">
        <v>2</v>
      </c>
      <c r="Q204" t="str">
        <f t="shared" si="4"/>
        <v>14</v>
      </c>
      <c r="R204">
        <v>3</v>
      </c>
      <c r="X204" t="s">
        <v>278</v>
      </c>
      <c r="Y204" t="s">
        <v>271</v>
      </c>
      <c r="BG204">
        <v>3</v>
      </c>
      <c r="BH204">
        <v>1203</v>
      </c>
      <c r="BI204">
        <f>($BH$234-$BH$231)/200</f>
        <v>0.105</v>
      </c>
    </row>
    <row r="205" spans="1:61" x14ac:dyDescent="0.25">
      <c r="A205">
        <v>204</v>
      </c>
      <c r="B205">
        <v>86.805255000000002</v>
      </c>
      <c r="C205" s="2">
        <v>1</v>
      </c>
      <c r="H205">
        <v>90.792930000000013</v>
      </c>
      <c r="I205" s="3">
        <v>4</v>
      </c>
      <c r="P205">
        <v>2</v>
      </c>
      <c r="Q205" t="str">
        <f t="shared" si="4"/>
        <v>14</v>
      </c>
      <c r="R205">
        <v>4</v>
      </c>
      <c r="X205" t="s">
        <v>278</v>
      </c>
      <c r="Y205" t="s">
        <v>272</v>
      </c>
      <c r="BG205">
        <v>4</v>
      </c>
      <c r="BH205">
        <v>1206</v>
      </c>
      <c r="BI205">
        <f>($BH$235-$BH$232)/200</f>
        <v>7.0000000000000007E-2</v>
      </c>
    </row>
    <row r="206" spans="1:61" x14ac:dyDescent="0.25">
      <c r="A206">
        <v>205</v>
      </c>
      <c r="B206">
        <v>86.80474000000001</v>
      </c>
      <c r="C206" s="2">
        <v>1</v>
      </c>
      <c r="H206">
        <v>90.82045500000001</v>
      </c>
      <c r="I206" s="3">
        <v>4</v>
      </c>
      <c r="P206">
        <v>2</v>
      </c>
      <c r="Q206" t="str">
        <f t="shared" si="4"/>
        <v>14</v>
      </c>
      <c r="R206" t="s">
        <v>22</v>
      </c>
      <c r="X206" t="s">
        <v>278</v>
      </c>
      <c r="Y206" t="s">
        <v>269</v>
      </c>
      <c r="BG206" t="s">
        <v>22</v>
      </c>
      <c r="BH206">
        <v>1207</v>
      </c>
      <c r="BI206">
        <f>($BH$236-$BH$233)/200</f>
        <v>0.08</v>
      </c>
    </row>
    <row r="207" spans="1:61" x14ac:dyDescent="0.25">
      <c r="A207">
        <v>206</v>
      </c>
      <c r="B207">
        <v>86.812522000000001</v>
      </c>
      <c r="C207" s="2">
        <v>1</v>
      </c>
      <c r="H207">
        <v>90.837619000000004</v>
      </c>
      <c r="I207" s="3">
        <v>4</v>
      </c>
      <c r="P207">
        <v>2</v>
      </c>
      <c r="Q207" t="str">
        <f t="shared" si="4"/>
        <v>14</v>
      </c>
      <c r="R207" t="s">
        <v>22</v>
      </c>
      <c r="X207" t="s">
        <v>278</v>
      </c>
      <c r="Y207" t="s">
        <v>270</v>
      </c>
      <c r="BG207" t="s">
        <v>22</v>
      </c>
      <c r="BH207">
        <v>1209</v>
      </c>
      <c r="BI207">
        <f>($BH$237-$BH$234)/200</f>
        <v>0.09</v>
      </c>
    </row>
    <row r="208" spans="1:61" x14ac:dyDescent="0.25">
      <c r="A208">
        <v>207</v>
      </c>
      <c r="B208">
        <v>86.869274000000004</v>
      </c>
      <c r="C208" s="2">
        <v>1</v>
      </c>
      <c r="H208">
        <v>90.845247000000001</v>
      </c>
      <c r="I208" s="3">
        <v>4</v>
      </c>
      <c r="P208">
        <v>2</v>
      </c>
      <c r="Q208" t="str">
        <f t="shared" si="4"/>
        <v>14</v>
      </c>
      <c r="R208">
        <v>1</v>
      </c>
      <c r="X208" t="s">
        <v>278</v>
      </c>
      <c r="Y208" t="s">
        <v>271</v>
      </c>
      <c r="AB208" t="s">
        <v>278</v>
      </c>
      <c r="AC208" t="str">
        <f>CONCATENATE($R208,$R209,$R210,$R211)</f>
        <v>1234</v>
      </c>
      <c r="BG208">
        <v>1</v>
      </c>
      <c r="BH208">
        <v>1210</v>
      </c>
      <c r="BI208">
        <f>($BH$238-$BH$235)/200</f>
        <v>0.105</v>
      </c>
    </row>
    <row r="209" spans="1:61" x14ac:dyDescent="0.25">
      <c r="A209">
        <v>208</v>
      </c>
      <c r="F209">
        <v>86.718868000000015</v>
      </c>
      <c r="G209" s="4">
        <v>3</v>
      </c>
      <c r="H209">
        <v>90.903286000000008</v>
      </c>
      <c r="I209" s="3">
        <v>4</v>
      </c>
      <c r="P209">
        <v>2</v>
      </c>
      <c r="Q209" t="str">
        <f t="shared" si="4"/>
        <v>34</v>
      </c>
      <c r="R209">
        <v>2</v>
      </c>
      <c r="X209" t="s">
        <v>278</v>
      </c>
      <c r="Y209" t="s">
        <v>272</v>
      </c>
      <c r="BG209">
        <v>2</v>
      </c>
      <c r="BH209">
        <v>1220</v>
      </c>
      <c r="BI209">
        <f>($BH$239-$BH$236)/200</f>
        <v>7.0000000000000007E-2</v>
      </c>
    </row>
    <row r="210" spans="1:61" x14ac:dyDescent="0.25">
      <c r="A210">
        <v>209</v>
      </c>
      <c r="F210">
        <v>86.747116000000005</v>
      </c>
      <c r="G210" s="4">
        <v>3</v>
      </c>
      <c r="H210">
        <v>90.883029000000008</v>
      </c>
      <c r="I210" s="3">
        <v>4</v>
      </c>
      <c r="P210">
        <v>2</v>
      </c>
      <c r="Q210" t="str">
        <f t="shared" si="4"/>
        <v>34</v>
      </c>
      <c r="R210">
        <v>3</v>
      </c>
      <c r="X210" t="s">
        <v>278</v>
      </c>
      <c r="Y210" t="s">
        <v>269</v>
      </c>
      <c r="BG210">
        <v>3</v>
      </c>
      <c r="BH210">
        <v>1223</v>
      </c>
      <c r="BI210">
        <f>($BH$240-$BH$237)/200</f>
        <v>7.0000000000000007E-2</v>
      </c>
    </row>
    <row r="211" spans="1:61" x14ac:dyDescent="0.25">
      <c r="A211">
        <v>210</v>
      </c>
      <c r="F211">
        <v>86.720157</v>
      </c>
      <c r="G211" s="4">
        <v>3</v>
      </c>
      <c r="H211">
        <v>90.892358000000002</v>
      </c>
      <c r="I211" s="3">
        <v>4</v>
      </c>
      <c r="P211">
        <v>2</v>
      </c>
      <c r="Q211" t="str">
        <f t="shared" si="4"/>
        <v>34</v>
      </c>
      <c r="R211">
        <v>4</v>
      </c>
      <c r="X211" t="s">
        <v>278</v>
      </c>
      <c r="Y211" t="s">
        <v>270</v>
      </c>
      <c r="BG211">
        <v>4</v>
      </c>
      <c r="BH211">
        <v>1228</v>
      </c>
      <c r="BI211">
        <f>($BH$241-$BH$238)/200</f>
        <v>8.5000000000000006E-2</v>
      </c>
    </row>
    <row r="212" spans="1:61" x14ac:dyDescent="0.25">
      <c r="A212">
        <v>211</v>
      </c>
      <c r="F212">
        <v>86.69082800000001</v>
      </c>
      <c r="G212" s="4">
        <v>3</v>
      </c>
      <c r="H212">
        <v>90.862772000000007</v>
      </c>
      <c r="I212" s="3">
        <v>4</v>
      </c>
      <c r="P212">
        <v>2</v>
      </c>
      <c r="Q212" t="str">
        <f t="shared" si="4"/>
        <v>34</v>
      </c>
      <c r="R212">
        <v>1</v>
      </c>
      <c r="X212" t="s">
        <v>278</v>
      </c>
      <c r="Y212" t="s">
        <v>271</v>
      </c>
      <c r="AB212" t="s">
        <v>278</v>
      </c>
      <c r="AC212" t="str">
        <f>CONCATENATE($R212,$R213,$R214,$R215)</f>
        <v>1234</v>
      </c>
      <c r="BG212">
        <v>1</v>
      </c>
      <c r="BH212">
        <v>1232</v>
      </c>
      <c r="BI212">
        <f>($BH$242-$BH$239)/200</f>
        <v>0.1</v>
      </c>
    </row>
    <row r="213" spans="1:61" x14ac:dyDescent="0.25">
      <c r="A213">
        <v>212</v>
      </c>
      <c r="F213">
        <v>86.706396000000012</v>
      </c>
      <c r="G213" s="4">
        <v>3</v>
      </c>
      <c r="H213">
        <v>90.814321000000007</v>
      </c>
      <c r="I213" s="3">
        <v>4</v>
      </c>
      <c r="P213">
        <v>2</v>
      </c>
      <c r="Q213" t="str">
        <f t="shared" si="4"/>
        <v>34</v>
      </c>
      <c r="R213">
        <v>2</v>
      </c>
      <c r="X213" t="s">
        <v>278</v>
      </c>
      <c r="Y213" t="s">
        <v>272</v>
      </c>
      <c r="BG213">
        <v>2</v>
      </c>
      <c r="BH213">
        <v>1242</v>
      </c>
      <c r="BI213">
        <f>($BH$243-$BH$240)/200</f>
        <v>0.09</v>
      </c>
    </row>
    <row r="214" spans="1:61" x14ac:dyDescent="0.25">
      <c r="A214">
        <v>213</v>
      </c>
      <c r="D214">
        <v>73.734300000000005</v>
      </c>
      <c r="E214" s="5">
        <v>2</v>
      </c>
      <c r="F214">
        <v>86.74804300000001</v>
      </c>
      <c r="G214" s="4">
        <v>3</v>
      </c>
      <c r="H214">
        <v>90.839370000000002</v>
      </c>
      <c r="I214" s="3">
        <v>4</v>
      </c>
      <c r="P214">
        <v>3</v>
      </c>
      <c r="Q214" t="str">
        <f t="shared" si="4"/>
        <v>234</v>
      </c>
      <c r="R214">
        <v>3</v>
      </c>
      <c r="X214" t="s">
        <v>278</v>
      </c>
      <c r="Y214" t="s">
        <v>269</v>
      </c>
      <c r="BG214">
        <v>3</v>
      </c>
      <c r="BH214">
        <v>1248</v>
      </c>
      <c r="BI214">
        <f>($BH$244-$BH$241)/200</f>
        <v>6.5000000000000002E-2</v>
      </c>
    </row>
    <row r="215" spans="1:61" x14ac:dyDescent="0.25">
      <c r="A215">
        <v>214</v>
      </c>
      <c r="D215">
        <v>73.734300000000005</v>
      </c>
      <c r="E215" s="5">
        <v>2</v>
      </c>
      <c r="F215">
        <v>86.710723000000002</v>
      </c>
      <c r="G215" s="4">
        <v>3</v>
      </c>
      <c r="H215">
        <v>90.839370000000002</v>
      </c>
      <c r="I215" s="3">
        <v>4</v>
      </c>
      <c r="P215">
        <v>3</v>
      </c>
      <c r="Q215" t="str">
        <f t="shared" si="4"/>
        <v>234</v>
      </c>
      <c r="R215">
        <v>4</v>
      </c>
      <c r="X215" t="s">
        <v>278</v>
      </c>
      <c r="Y215" t="s">
        <v>270</v>
      </c>
      <c r="BG215">
        <v>4</v>
      </c>
      <c r="BH215">
        <v>1252</v>
      </c>
      <c r="BI215">
        <f>($BH$245-$BH$242)/200</f>
        <v>9.5000000000000001E-2</v>
      </c>
    </row>
    <row r="216" spans="1:61" x14ac:dyDescent="0.25">
      <c r="A216">
        <v>215</v>
      </c>
      <c r="D216">
        <v>73.734300000000005</v>
      </c>
      <c r="E216" s="5">
        <v>2</v>
      </c>
      <c r="F216">
        <v>86.643564000000012</v>
      </c>
      <c r="G216" s="4">
        <v>3</v>
      </c>
      <c r="P216">
        <v>2</v>
      </c>
      <c r="Q216" t="str">
        <f t="shared" si="4"/>
        <v>23</v>
      </c>
      <c r="R216">
        <v>1</v>
      </c>
      <c r="X216" t="s">
        <v>278</v>
      </c>
      <c r="Y216" t="s">
        <v>271</v>
      </c>
      <c r="AB216" t="s">
        <v>278</v>
      </c>
      <c r="AC216" t="str">
        <f>CONCATENATE($R216,$R217,$R218,$R219)</f>
        <v>1234</v>
      </c>
      <c r="BG216">
        <v>1</v>
      </c>
      <c r="BH216">
        <v>1257</v>
      </c>
      <c r="BI216">
        <f>($BH$246-$BH$243)/200</f>
        <v>9.5000000000000001E-2</v>
      </c>
    </row>
    <row r="217" spans="1:61" x14ac:dyDescent="0.25">
      <c r="A217">
        <v>216</v>
      </c>
      <c r="D217">
        <v>73.734300000000005</v>
      </c>
      <c r="E217" s="5">
        <v>2</v>
      </c>
      <c r="F217">
        <v>86.671758000000011</v>
      </c>
      <c r="G217" s="4">
        <v>3</v>
      </c>
      <c r="P217">
        <v>2</v>
      </c>
      <c r="Q217" t="str">
        <f t="shared" si="4"/>
        <v>23</v>
      </c>
      <c r="R217">
        <v>2</v>
      </c>
      <c r="X217" t="s">
        <v>276</v>
      </c>
      <c r="Y217" t="s">
        <v>274</v>
      </c>
      <c r="BG217">
        <v>2</v>
      </c>
      <c r="BH217">
        <v>1269</v>
      </c>
      <c r="BI217">
        <f>($BH$247-$BH$244)/200</f>
        <v>0.125</v>
      </c>
    </row>
    <row r="218" spans="1:61" x14ac:dyDescent="0.25">
      <c r="A218">
        <v>217</v>
      </c>
      <c r="D218">
        <v>73.734300000000005</v>
      </c>
      <c r="E218" s="5">
        <v>2</v>
      </c>
      <c r="F218">
        <v>86.718868000000015</v>
      </c>
      <c r="G218" s="4">
        <v>3</v>
      </c>
      <c r="P218">
        <v>2</v>
      </c>
      <c r="Q218" t="str">
        <f t="shared" si="4"/>
        <v>23</v>
      </c>
      <c r="R218">
        <v>3</v>
      </c>
      <c r="X218" t="s">
        <v>277</v>
      </c>
      <c r="Y218" t="s">
        <v>265</v>
      </c>
      <c r="BG218">
        <v>3</v>
      </c>
      <c r="BH218">
        <v>1272</v>
      </c>
      <c r="BI218">
        <f>($BH$248-$BH$245)/200</f>
        <v>7.0000000000000007E-2</v>
      </c>
    </row>
    <row r="219" spans="1:61" x14ac:dyDescent="0.25">
      <c r="A219">
        <v>218</v>
      </c>
      <c r="D219">
        <v>73.718115000000012</v>
      </c>
      <c r="E219" s="5">
        <v>2</v>
      </c>
      <c r="P219">
        <v>1</v>
      </c>
      <c r="Q219" t="str">
        <f t="shared" si="4"/>
        <v>2</v>
      </c>
      <c r="R219">
        <v>4</v>
      </c>
      <c r="X219" t="s">
        <v>275</v>
      </c>
      <c r="Y219" t="s">
        <v>259</v>
      </c>
      <c r="BG219">
        <v>4</v>
      </c>
      <c r="BH219">
        <v>1277</v>
      </c>
      <c r="BI219">
        <f>($BH$254-$BH$251)/200</f>
        <v>7.4999999999999997E-2</v>
      </c>
    </row>
    <row r="220" spans="1:61" x14ac:dyDescent="0.25">
      <c r="A220">
        <v>219</v>
      </c>
      <c r="D220">
        <v>73.729764000000003</v>
      </c>
      <c r="E220" s="5">
        <v>2</v>
      </c>
      <c r="P220">
        <v>1</v>
      </c>
      <c r="Q220" t="str">
        <f t="shared" si="4"/>
        <v>2</v>
      </c>
      <c r="R220">
        <v>1</v>
      </c>
      <c r="X220" t="s">
        <v>275</v>
      </c>
      <c r="Y220" t="s">
        <v>260</v>
      </c>
      <c r="AB220" t="s">
        <v>278</v>
      </c>
      <c r="AC220" t="str">
        <f>CONCATENATE($R220,$R221,$R222,$R223)</f>
        <v>1234</v>
      </c>
      <c r="BG220">
        <v>1</v>
      </c>
      <c r="BH220">
        <v>1284</v>
      </c>
      <c r="BI220">
        <f>($BH$255-$BH$252)/200</f>
        <v>0.13</v>
      </c>
    </row>
    <row r="221" spans="1:61" x14ac:dyDescent="0.25">
      <c r="A221">
        <v>220</v>
      </c>
      <c r="D221">
        <v>73.704456000000008</v>
      </c>
      <c r="E221" s="5">
        <v>2</v>
      </c>
      <c r="P221">
        <v>1</v>
      </c>
      <c r="Q221" t="str">
        <f t="shared" si="4"/>
        <v>2</v>
      </c>
      <c r="R221">
        <v>2</v>
      </c>
      <c r="X221" t="s">
        <v>275</v>
      </c>
      <c r="Y221" t="s">
        <v>261</v>
      </c>
      <c r="BG221">
        <v>2</v>
      </c>
      <c r="BH221">
        <v>1293</v>
      </c>
      <c r="BI221">
        <f>($BH$256-$BH$253)/200</f>
        <v>7.0000000000000007E-2</v>
      </c>
    </row>
    <row r="222" spans="1:61" x14ac:dyDescent="0.25">
      <c r="A222">
        <v>221</v>
      </c>
      <c r="D222">
        <v>73.706570000000013</v>
      </c>
      <c r="E222" s="5">
        <v>2</v>
      </c>
      <c r="P222">
        <v>1</v>
      </c>
      <c r="Q222" t="str">
        <f t="shared" si="4"/>
        <v>2</v>
      </c>
      <c r="R222">
        <v>3</v>
      </c>
      <c r="X222" t="s">
        <v>275</v>
      </c>
      <c r="Y222" t="s">
        <v>267</v>
      </c>
      <c r="BG222">
        <v>3</v>
      </c>
      <c r="BH222">
        <v>1297</v>
      </c>
      <c r="BI222">
        <f>($BH$257-$BH$254)/200</f>
        <v>0.12</v>
      </c>
    </row>
    <row r="223" spans="1:61" x14ac:dyDescent="0.25">
      <c r="A223">
        <v>222</v>
      </c>
      <c r="B223">
        <v>66.887917000000002</v>
      </c>
      <c r="C223" s="2">
        <v>1</v>
      </c>
      <c r="D223">
        <v>73.650954000000013</v>
      </c>
      <c r="E223" s="5">
        <v>2</v>
      </c>
      <c r="P223">
        <v>2</v>
      </c>
      <c r="Q223" t="str">
        <f t="shared" si="4"/>
        <v>12</v>
      </c>
      <c r="R223">
        <v>4</v>
      </c>
      <c r="X223" t="s">
        <v>275</v>
      </c>
      <c r="Y223" t="s">
        <v>259</v>
      </c>
      <c r="BG223">
        <v>4</v>
      </c>
      <c r="BH223">
        <v>1302</v>
      </c>
      <c r="BI223">
        <f>($BH$258-$BH$255)/200</f>
        <v>7.0000000000000007E-2</v>
      </c>
    </row>
    <row r="224" spans="1:61" x14ac:dyDescent="0.25">
      <c r="A224">
        <v>223</v>
      </c>
      <c r="B224">
        <v>66.875679000000005</v>
      </c>
      <c r="C224" s="2">
        <v>1</v>
      </c>
      <c r="D224">
        <v>73.649820000000005</v>
      </c>
      <c r="E224" s="5">
        <v>2</v>
      </c>
      <c r="P224">
        <v>2</v>
      </c>
      <c r="Q224" t="str">
        <f t="shared" si="4"/>
        <v>12</v>
      </c>
      <c r="R224">
        <v>1</v>
      </c>
      <c r="X224" t="s">
        <v>275</v>
      </c>
      <c r="Y224" t="s">
        <v>260</v>
      </c>
      <c r="AB224" t="s">
        <v>278</v>
      </c>
      <c r="AC224" t="str">
        <f>CONCATENATE($R224,$R225,$R226,$R227)</f>
        <v>1234</v>
      </c>
      <c r="BG224">
        <v>1</v>
      </c>
      <c r="BH224">
        <v>1307</v>
      </c>
      <c r="BI224">
        <f>($BH$259-$BH$256)/200</f>
        <v>0.12</v>
      </c>
    </row>
    <row r="225" spans="1:61" x14ac:dyDescent="0.25">
      <c r="A225">
        <v>224</v>
      </c>
      <c r="B225">
        <v>66.923698999999999</v>
      </c>
      <c r="C225" s="2">
        <v>1</v>
      </c>
      <c r="D225">
        <v>73.734300000000005</v>
      </c>
      <c r="E225" s="5">
        <v>2</v>
      </c>
      <c r="P225">
        <v>2</v>
      </c>
      <c r="Q225" t="str">
        <f t="shared" si="4"/>
        <v>12</v>
      </c>
      <c r="R225">
        <v>2</v>
      </c>
      <c r="X225" t="s">
        <v>275</v>
      </c>
      <c r="Y225" t="s">
        <v>261</v>
      </c>
      <c r="BG225">
        <v>2</v>
      </c>
      <c r="BH225">
        <v>1317</v>
      </c>
      <c r="BI225">
        <f>($BH$260-$BH$257)/200</f>
        <v>6.5000000000000002E-2</v>
      </c>
    </row>
    <row r="226" spans="1:61" x14ac:dyDescent="0.25">
      <c r="A226">
        <v>225</v>
      </c>
      <c r="B226">
        <v>66.917290000000008</v>
      </c>
      <c r="C226" s="2">
        <v>1</v>
      </c>
      <c r="P226">
        <v>1</v>
      </c>
      <c r="Q226" t="str">
        <f t="shared" si="4"/>
        <v>1</v>
      </c>
      <c r="R226">
        <v>3</v>
      </c>
      <c r="X226" t="s">
        <v>275</v>
      </c>
      <c r="Y226" t="s">
        <v>267</v>
      </c>
      <c r="BG226">
        <v>3</v>
      </c>
      <c r="BH226">
        <v>1320</v>
      </c>
      <c r="BI226">
        <f>($BH$261-$BH$258)/200</f>
        <v>0.12</v>
      </c>
    </row>
    <row r="227" spans="1:61" x14ac:dyDescent="0.25">
      <c r="A227">
        <v>226</v>
      </c>
      <c r="B227">
        <v>66.914742000000004</v>
      </c>
      <c r="C227" s="2">
        <v>1</v>
      </c>
      <c r="P227">
        <v>1</v>
      </c>
      <c r="Q227" t="str">
        <f t="shared" si="4"/>
        <v>1</v>
      </c>
      <c r="R227">
        <v>4</v>
      </c>
      <c r="X227" t="s">
        <v>275</v>
      </c>
      <c r="Y227" t="s">
        <v>259</v>
      </c>
      <c r="BG227">
        <v>4</v>
      </c>
      <c r="BH227">
        <v>1325</v>
      </c>
      <c r="BI227">
        <f>($BH$262-$BH$259)/200</f>
        <v>6.5000000000000002E-2</v>
      </c>
    </row>
    <row r="228" spans="1:61" x14ac:dyDescent="0.25">
      <c r="A228">
        <v>227</v>
      </c>
      <c r="B228">
        <v>66.94161600000001</v>
      </c>
      <c r="C228" s="2">
        <v>1</v>
      </c>
      <c r="P228">
        <v>1</v>
      </c>
      <c r="Q228" t="str">
        <f t="shared" si="4"/>
        <v>1</v>
      </c>
      <c r="R228">
        <v>1</v>
      </c>
      <c r="X228" t="s">
        <v>275</v>
      </c>
      <c r="Y228" t="s">
        <v>260</v>
      </c>
      <c r="AB228" t="s">
        <v>278</v>
      </c>
      <c r="AC228" t="str">
        <f>CONCATENATE($R228,$R229,$R230,$R231)</f>
        <v>1234</v>
      </c>
      <c r="BG228">
        <v>1</v>
      </c>
      <c r="BH228">
        <v>1333</v>
      </c>
      <c r="BI228">
        <f>($BH$263-$BH$260)/200</f>
        <v>0.12</v>
      </c>
    </row>
    <row r="229" spans="1:61" x14ac:dyDescent="0.25">
      <c r="A229">
        <v>228</v>
      </c>
      <c r="B229">
        <v>66.971039000000005</v>
      </c>
      <c r="C229" s="2">
        <v>1</v>
      </c>
      <c r="H229">
        <v>71.267369000000002</v>
      </c>
      <c r="I229" s="3">
        <v>4</v>
      </c>
      <c r="P229">
        <v>2</v>
      </c>
      <c r="Q229" t="str">
        <f t="shared" si="4"/>
        <v>14</v>
      </c>
      <c r="R229">
        <v>2</v>
      </c>
      <c r="X229" t="s">
        <v>275</v>
      </c>
      <c r="Y229" t="s">
        <v>261</v>
      </c>
      <c r="BG229">
        <v>2</v>
      </c>
      <c r="BH229">
        <v>1341</v>
      </c>
      <c r="BI229">
        <f>($BH$264-$BH$261)/200</f>
        <v>7.4999999999999997E-2</v>
      </c>
    </row>
    <row r="230" spans="1:61" x14ac:dyDescent="0.25">
      <c r="A230">
        <v>229</v>
      </c>
      <c r="B230">
        <v>66.994690000000006</v>
      </c>
      <c r="C230" s="2">
        <v>1</v>
      </c>
      <c r="H230">
        <v>71.267369000000002</v>
      </c>
      <c r="I230" s="3">
        <v>4</v>
      </c>
      <c r="P230">
        <v>2</v>
      </c>
      <c r="Q230" t="str">
        <f t="shared" si="4"/>
        <v>14</v>
      </c>
      <c r="R230">
        <v>3</v>
      </c>
      <c r="X230" t="s">
        <v>275</v>
      </c>
      <c r="Y230" t="s">
        <v>267</v>
      </c>
      <c r="BG230">
        <v>3</v>
      </c>
      <c r="BH230">
        <v>1345</v>
      </c>
      <c r="BI230">
        <f>($BH$265-$BH$262)/200</f>
        <v>0.115</v>
      </c>
    </row>
    <row r="231" spans="1:61" x14ac:dyDescent="0.25">
      <c r="A231">
        <v>230</v>
      </c>
      <c r="B231">
        <v>66.992133999999993</v>
      </c>
      <c r="C231" s="2">
        <v>1</v>
      </c>
      <c r="H231">
        <v>71.238659000000013</v>
      </c>
      <c r="I231" s="3">
        <v>4</v>
      </c>
      <c r="P231">
        <v>2</v>
      </c>
      <c r="Q231" t="str">
        <f t="shared" si="4"/>
        <v>14</v>
      </c>
      <c r="R231">
        <v>4</v>
      </c>
      <c r="X231" t="s">
        <v>275</v>
      </c>
      <c r="Y231" t="s">
        <v>259</v>
      </c>
      <c r="BG231">
        <v>4</v>
      </c>
      <c r="BH231">
        <v>1349</v>
      </c>
      <c r="BI231">
        <f>($BH$266-$BH$263)/200</f>
        <v>7.0000000000000007E-2</v>
      </c>
    </row>
    <row r="232" spans="1:61" x14ac:dyDescent="0.25">
      <c r="A232">
        <v>231</v>
      </c>
      <c r="B232">
        <v>66.887917000000002</v>
      </c>
      <c r="C232" s="2">
        <v>1</v>
      </c>
      <c r="H232">
        <v>71.221908000000013</v>
      </c>
      <c r="I232" s="3">
        <v>4</v>
      </c>
      <c r="P232">
        <v>2</v>
      </c>
      <c r="Q232" t="str">
        <f t="shared" si="4"/>
        <v>14</v>
      </c>
      <c r="R232">
        <v>1</v>
      </c>
      <c r="X232" t="s">
        <v>275</v>
      </c>
      <c r="Y232" t="s">
        <v>260</v>
      </c>
      <c r="AB232" t="s">
        <v>278</v>
      </c>
      <c r="AC232" t="str">
        <f>CONCATENATE($R232,$R233,$R234,$R235)</f>
        <v>1234</v>
      </c>
      <c r="BG232">
        <v>1</v>
      </c>
      <c r="BH232">
        <v>1358</v>
      </c>
      <c r="BI232">
        <f>($BH$267-$BH$264)/200</f>
        <v>0.09</v>
      </c>
    </row>
    <row r="233" spans="1:61" x14ac:dyDescent="0.25">
      <c r="A233">
        <v>232</v>
      </c>
      <c r="F233">
        <v>66.431667000000004</v>
      </c>
      <c r="G233" s="4">
        <v>3</v>
      </c>
      <c r="H233">
        <v>71.241597000000013</v>
      </c>
      <c r="I233" s="3">
        <v>4</v>
      </c>
      <c r="P233">
        <v>2</v>
      </c>
      <c r="Q233" t="str">
        <f t="shared" si="4"/>
        <v>34</v>
      </c>
      <c r="R233">
        <v>2</v>
      </c>
      <c r="X233" t="s">
        <v>275</v>
      </c>
      <c r="Y233" t="s">
        <v>261</v>
      </c>
      <c r="BG233">
        <v>2</v>
      </c>
      <c r="BH233">
        <v>1365</v>
      </c>
      <c r="BI233">
        <f>($BH$268-$BH$265)/200</f>
        <v>0.08</v>
      </c>
    </row>
    <row r="234" spans="1:61" x14ac:dyDescent="0.25">
      <c r="A234">
        <v>233</v>
      </c>
      <c r="F234">
        <v>66.431564000000009</v>
      </c>
      <c r="G234" s="4">
        <v>3</v>
      </c>
      <c r="H234">
        <v>71.280410000000003</v>
      </c>
      <c r="I234" s="3">
        <v>4</v>
      </c>
      <c r="P234">
        <v>2</v>
      </c>
      <c r="Q234" t="str">
        <f t="shared" si="4"/>
        <v>34</v>
      </c>
      <c r="R234">
        <v>3</v>
      </c>
      <c r="X234" t="s">
        <v>275</v>
      </c>
      <c r="Y234" t="s">
        <v>267</v>
      </c>
      <c r="BG234">
        <v>3</v>
      </c>
      <c r="BH234">
        <v>1370</v>
      </c>
      <c r="BI234">
        <f>($BH$269-$BH$266)/200</f>
        <v>0.08</v>
      </c>
    </row>
    <row r="235" spans="1:61" x14ac:dyDescent="0.25">
      <c r="A235">
        <v>234</v>
      </c>
      <c r="F235">
        <v>66.385211999999996</v>
      </c>
      <c r="G235" s="4">
        <v>3</v>
      </c>
      <c r="H235">
        <v>71.27309000000001</v>
      </c>
      <c r="I235" s="3">
        <v>4</v>
      </c>
      <c r="P235">
        <v>2</v>
      </c>
      <c r="Q235" t="str">
        <f t="shared" si="4"/>
        <v>34</v>
      </c>
      <c r="R235">
        <v>4</v>
      </c>
      <c r="X235" t="s">
        <v>275</v>
      </c>
      <c r="Y235" t="s">
        <v>259</v>
      </c>
      <c r="BG235">
        <v>4</v>
      </c>
      <c r="BH235">
        <v>1372</v>
      </c>
      <c r="BI235">
        <f>($BH$270-$BH$267)/200</f>
        <v>0.09</v>
      </c>
    </row>
    <row r="236" spans="1:61" x14ac:dyDescent="0.25">
      <c r="A236">
        <v>235</v>
      </c>
      <c r="F236">
        <v>66.383747</v>
      </c>
      <c r="G236" s="4">
        <v>3</v>
      </c>
      <c r="H236">
        <v>71.281389000000004</v>
      </c>
      <c r="I236" s="3">
        <v>4</v>
      </c>
      <c r="P236">
        <v>2</v>
      </c>
      <c r="Q236" t="str">
        <f t="shared" si="4"/>
        <v>34</v>
      </c>
      <c r="R236">
        <v>1</v>
      </c>
      <c r="X236" t="s">
        <v>275</v>
      </c>
      <c r="Y236" t="s">
        <v>260</v>
      </c>
      <c r="AB236" t="s">
        <v>278</v>
      </c>
      <c r="AC236" t="str">
        <f>CONCATENATE($R236,$R237,$R238,$R239)</f>
        <v>1234</v>
      </c>
      <c r="BG236">
        <v>1</v>
      </c>
      <c r="BH236">
        <v>1381</v>
      </c>
      <c r="BI236">
        <f>($BH$271-$BH$268)/200</f>
        <v>0.08</v>
      </c>
    </row>
    <row r="237" spans="1:61" x14ac:dyDescent="0.25">
      <c r="A237">
        <v>236</v>
      </c>
      <c r="F237">
        <v>66.345467000000014</v>
      </c>
      <c r="G237" s="4">
        <v>3</v>
      </c>
      <c r="H237">
        <v>71.279173</v>
      </c>
      <c r="I237" s="3">
        <v>4</v>
      </c>
      <c r="P237">
        <v>2</v>
      </c>
      <c r="Q237" t="str">
        <f t="shared" si="4"/>
        <v>34</v>
      </c>
      <c r="R237">
        <v>2</v>
      </c>
      <c r="X237" t="s">
        <v>275</v>
      </c>
      <c r="Y237" t="s">
        <v>261</v>
      </c>
      <c r="BG237">
        <v>2</v>
      </c>
      <c r="BH237">
        <v>1388</v>
      </c>
      <c r="BI237">
        <f>($BH$272-$BH$269)/200</f>
        <v>0.105</v>
      </c>
    </row>
    <row r="238" spans="1:61" x14ac:dyDescent="0.25">
      <c r="A238">
        <v>237</v>
      </c>
      <c r="F238">
        <v>66.333697999999998</v>
      </c>
      <c r="G238" s="4">
        <v>3</v>
      </c>
      <c r="H238">
        <v>71.272008000000014</v>
      </c>
      <c r="I238" s="3">
        <v>4</v>
      </c>
      <c r="P238">
        <v>2</v>
      </c>
      <c r="Q238" t="str">
        <f t="shared" si="4"/>
        <v>34</v>
      </c>
      <c r="R238">
        <v>3</v>
      </c>
      <c r="X238" t="s">
        <v>275</v>
      </c>
      <c r="Y238" t="s">
        <v>267</v>
      </c>
      <c r="BG238">
        <v>3</v>
      </c>
      <c r="BH238">
        <v>1393</v>
      </c>
      <c r="BI238">
        <f>($BH$273-$BH$270)/200</f>
        <v>6.5000000000000002E-2</v>
      </c>
    </row>
    <row r="239" spans="1:61" x14ac:dyDescent="0.25">
      <c r="A239">
        <v>238</v>
      </c>
      <c r="D239">
        <v>50.985157000000001</v>
      </c>
      <c r="E239" s="5">
        <v>2</v>
      </c>
      <c r="F239">
        <v>66.327449999999999</v>
      </c>
      <c r="G239" s="4">
        <v>3</v>
      </c>
      <c r="H239">
        <v>71.272008000000014</v>
      </c>
      <c r="I239" s="3">
        <v>4</v>
      </c>
      <c r="P239">
        <v>3</v>
      </c>
      <c r="Q239" t="str">
        <f t="shared" si="4"/>
        <v>234</v>
      </c>
      <c r="R239">
        <v>4</v>
      </c>
      <c r="X239" t="s">
        <v>275</v>
      </c>
      <c r="Y239" t="s">
        <v>259</v>
      </c>
      <c r="BG239">
        <v>4</v>
      </c>
      <c r="BH239">
        <v>1395</v>
      </c>
      <c r="BI239">
        <f>($BH$274-$BH$271)/200</f>
        <v>0.09</v>
      </c>
    </row>
    <row r="240" spans="1:61" x14ac:dyDescent="0.25">
      <c r="A240">
        <v>239</v>
      </c>
      <c r="D240">
        <v>50.992294000000001</v>
      </c>
      <c r="E240" s="5">
        <v>2</v>
      </c>
      <c r="F240">
        <v>66.39349</v>
      </c>
      <c r="G240" s="4">
        <v>3</v>
      </c>
      <c r="P240">
        <v>2</v>
      </c>
      <c r="Q240" t="str">
        <f t="shared" si="4"/>
        <v>23</v>
      </c>
      <c r="R240">
        <v>1</v>
      </c>
      <c r="X240" t="s">
        <v>275</v>
      </c>
      <c r="Y240" t="s">
        <v>260</v>
      </c>
      <c r="AB240" t="s">
        <v>278</v>
      </c>
      <c r="AC240" t="str">
        <f>CONCATENATE($R240,$R241,$R242,$R243)</f>
        <v>1234</v>
      </c>
      <c r="BG240">
        <v>1</v>
      </c>
      <c r="BH240">
        <v>1402</v>
      </c>
      <c r="BI240">
        <f>($BH$275-$BH$272)/200</f>
        <v>0.08</v>
      </c>
    </row>
    <row r="241" spans="1:61" x14ac:dyDescent="0.25">
      <c r="A241">
        <v>240</v>
      </c>
      <c r="D241">
        <v>50.988022000000001</v>
      </c>
      <c r="E241" s="5">
        <v>2</v>
      </c>
      <c r="F241">
        <v>66.377185999999995</v>
      </c>
      <c r="G241" s="4">
        <v>3</v>
      </c>
      <c r="P241">
        <v>2</v>
      </c>
      <c r="Q241" t="str">
        <f t="shared" si="4"/>
        <v>23</v>
      </c>
      <c r="R241">
        <v>2</v>
      </c>
      <c r="X241" t="s">
        <v>275</v>
      </c>
      <c r="Y241" t="s">
        <v>261</v>
      </c>
      <c r="BG241">
        <v>2</v>
      </c>
      <c r="BH241">
        <v>1410</v>
      </c>
      <c r="BI241">
        <f>($BH$276-$BH$273)/200</f>
        <v>0.115</v>
      </c>
    </row>
    <row r="242" spans="1:61" x14ac:dyDescent="0.25">
      <c r="A242">
        <v>241</v>
      </c>
      <c r="D242">
        <v>50.978123000000004</v>
      </c>
      <c r="E242" s="5">
        <v>2</v>
      </c>
      <c r="F242">
        <v>66.370468000000002</v>
      </c>
      <c r="G242" s="4">
        <v>3</v>
      </c>
      <c r="P242">
        <v>2</v>
      </c>
      <c r="Q242" t="str">
        <f t="shared" si="4"/>
        <v>23</v>
      </c>
      <c r="R242">
        <v>3</v>
      </c>
      <c r="X242" t="s">
        <v>275</v>
      </c>
      <c r="Y242" t="s">
        <v>267</v>
      </c>
      <c r="BG242">
        <v>3</v>
      </c>
      <c r="BH242">
        <v>1415</v>
      </c>
      <c r="BI242">
        <f>($BH$277-$BH$274)/200</f>
        <v>7.4999999999999997E-2</v>
      </c>
    </row>
    <row r="243" spans="1:61" x14ac:dyDescent="0.25">
      <c r="A243">
        <v>242</v>
      </c>
      <c r="D243">
        <v>50.996563000000002</v>
      </c>
      <c r="E243" s="5">
        <v>2</v>
      </c>
      <c r="F243">
        <v>66.431667000000004</v>
      </c>
      <c r="G243" s="4">
        <v>3</v>
      </c>
      <c r="P243">
        <v>2</v>
      </c>
      <c r="Q243" t="str">
        <f t="shared" si="4"/>
        <v>23</v>
      </c>
      <c r="R243">
        <v>4</v>
      </c>
      <c r="X243" t="s">
        <v>275</v>
      </c>
      <c r="Y243" t="s">
        <v>259</v>
      </c>
      <c r="BG243">
        <v>4</v>
      </c>
      <c r="BH243">
        <v>1420</v>
      </c>
      <c r="BI243">
        <f>($BH$278-$BH$275)/200</f>
        <v>7.4999999999999997E-2</v>
      </c>
    </row>
    <row r="244" spans="1:61" x14ac:dyDescent="0.25">
      <c r="A244">
        <v>243</v>
      </c>
      <c r="D244">
        <v>50.996357000000003</v>
      </c>
      <c r="E244" s="5">
        <v>2</v>
      </c>
      <c r="P244">
        <v>1</v>
      </c>
      <c r="Q244" t="str">
        <f t="shared" si="4"/>
        <v>2</v>
      </c>
      <c r="R244">
        <v>1</v>
      </c>
      <c r="X244" t="s">
        <v>275</v>
      </c>
      <c r="Y244" t="s">
        <v>260</v>
      </c>
      <c r="BG244">
        <v>1</v>
      </c>
      <c r="BH244">
        <v>1423</v>
      </c>
      <c r="BI244">
        <f>($BH$279-$BH$276)/200</f>
        <v>7.0000000000000007E-2</v>
      </c>
    </row>
    <row r="245" spans="1:61" x14ac:dyDescent="0.25">
      <c r="A245">
        <v>244</v>
      </c>
      <c r="D245">
        <v>50.989636000000004</v>
      </c>
      <c r="E245" s="5">
        <v>2</v>
      </c>
      <c r="P245">
        <v>1</v>
      </c>
      <c r="Q245" t="str">
        <f t="shared" si="4"/>
        <v>2</v>
      </c>
      <c r="R245">
        <v>2</v>
      </c>
      <c r="X245" t="s">
        <v>275</v>
      </c>
      <c r="Y245" t="s">
        <v>261</v>
      </c>
      <c r="AB245" t="s">
        <v>277</v>
      </c>
      <c r="AC245" t="str">
        <f>CONCATENATE($R245,$R246,$R247,$R248)</f>
        <v>2314</v>
      </c>
      <c r="BG245">
        <v>2</v>
      </c>
      <c r="BH245">
        <v>1434</v>
      </c>
      <c r="BI245">
        <f>($BH$280-$BH$277)/200</f>
        <v>9.5000000000000001E-2</v>
      </c>
    </row>
    <row r="246" spans="1:61" x14ac:dyDescent="0.25">
      <c r="A246">
        <v>245</v>
      </c>
      <c r="D246">
        <v>51.011562000000005</v>
      </c>
      <c r="E246" s="5">
        <v>2</v>
      </c>
      <c r="P246">
        <v>1</v>
      </c>
      <c r="Q246" t="str">
        <f t="shared" si="4"/>
        <v>2</v>
      </c>
      <c r="R246">
        <v>3</v>
      </c>
      <c r="X246" t="s">
        <v>275</v>
      </c>
      <c r="Y246" t="s">
        <v>267</v>
      </c>
      <c r="BG246">
        <v>3</v>
      </c>
      <c r="BH246">
        <v>1439</v>
      </c>
      <c r="BI246">
        <f>($BH$281-$BH$278)/200</f>
        <v>7.4999999999999997E-2</v>
      </c>
    </row>
    <row r="247" spans="1:61" x14ac:dyDescent="0.25">
      <c r="A247">
        <v>246</v>
      </c>
      <c r="D247">
        <v>50.991303000000002</v>
      </c>
      <c r="E247" s="5">
        <v>2</v>
      </c>
      <c r="P247">
        <v>1</v>
      </c>
      <c r="Q247" t="str">
        <f t="shared" si="4"/>
        <v>2</v>
      </c>
      <c r="R247">
        <v>1</v>
      </c>
      <c r="X247" t="s">
        <v>275</v>
      </c>
      <c r="Y247" t="s">
        <v>259</v>
      </c>
      <c r="BG247">
        <v>1</v>
      </c>
      <c r="BH247">
        <v>1448</v>
      </c>
      <c r="BI247">
        <f>($BH$282-$BH$279)/200</f>
        <v>7.4999999999999997E-2</v>
      </c>
    </row>
    <row r="248" spans="1:61" x14ac:dyDescent="0.25">
      <c r="A248">
        <v>247</v>
      </c>
      <c r="B248">
        <v>43.847344000000007</v>
      </c>
      <c r="C248" s="2">
        <v>1</v>
      </c>
      <c r="D248">
        <v>50.955574000000006</v>
      </c>
      <c r="E248" s="5">
        <v>2</v>
      </c>
      <c r="P248">
        <v>2</v>
      </c>
      <c r="Q248" t="str">
        <f t="shared" si="4"/>
        <v>12</v>
      </c>
      <c r="R248">
        <v>4</v>
      </c>
      <c r="X248" t="s">
        <v>275</v>
      </c>
      <c r="Y248" t="s">
        <v>260</v>
      </c>
      <c r="BG248">
        <v>4</v>
      </c>
      <c r="BH248">
        <v>1448</v>
      </c>
      <c r="BI248">
        <f>($BH$283-$BH$280)/200</f>
        <v>7.4999999999999997E-2</v>
      </c>
    </row>
    <row r="249" spans="1:61" x14ac:dyDescent="0.25">
      <c r="A249">
        <v>248</v>
      </c>
      <c r="B249">
        <v>43.865730000000006</v>
      </c>
      <c r="C249" s="2">
        <v>1</v>
      </c>
      <c r="D249">
        <v>51.023956000000005</v>
      </c>
      <c r="E249" s="5">
        <v>2</v>
      </c>
      <c r="P249">
        <v>2</v>
      </c>
      <c r="Q249" t="str">
        <f t="shared" si="4"/>
        <v>12</v>
      </c>
      <c r="R249" t="s">
        <v>22</v>
      </c>
      <c r="X249" t="s">
        <v>275</v>
      </c>
      <c r="Y249" t="s">
        <v>261</v>
      </c>
      <c r="BG249" t="s">
        <v>22</v>
      </c>
      <c r="BH249">
        <v>1449</v>
      </c>
      <c r="BI249">
        <f>($BH$284-$BH$281)/200</f>
        <v>0.11</v>
      </c>
    </row>
    <row r="250" spans="1:61" x14ac:dyDescent="0.25">
      <c r="A250">
        <v>249</v>
      </c>
      <c r="B250">
        <v>43.915470000000006</v>
      </c>
      <c r="C250" s="2">
        <v>1</v>
      </c>
      <c r="D250">
        <v>50.985157000000001</v>
      </c>
      <c r="E250" s="5">
        <v>2</v>
      </c>
      <c r="P250">
        <v>2</v>
      </c>
      <c r="Q250" t="str">
        <f t="shared" si="4"/>
        <v>12</v>
      </c>
      <c r="R250" t="s">
        <v>22</v>
      </c>
      <c r="X250" t="s">
        <v>275</v>
      </c>
      <c r="Y250" t="s">
        <v>267</v>
      </c>
      <c r="BG250" t="s">
        <v>22</v>
      </c>
      <c r="BH250">
        <v>1451</v>
      </c>
      <c r="BI250">
        <f>($BH$285-$BH$282)/200</f>
        <v>0.09</v>
      </c>
    </row>
    <row r="251" spans="1:61" x14ac:dyDescent="0.25">
      <c r="A251">
        <v>250</v>
      </c>
      <c r="B251">
        <v>43.895573000000006</v>
      </c>
      <c r="C251" s="2">
        <v>1</v>
      </c>
      <c r="P251">
        <v>1</v>
      </c>
      <c r="Q251" t="str">
        <f t="shared" si="4"/>
        <v>1</v>
      </c>
      <c r="R251">
        <v>1</v>
      </c>
      <c r="X251" t="s">
        <v>275</v>
      </c>
      <c r="Y251" t="s">
        <v>259</v>
      </c>
      <c r="AB251" t="s">
        <v>275</v>
      </c>
      <c r="AC251" t="str">
        <f>CONCATENATE($R251,$R252,$R253,$R254)</f>
        <v>1432</v>
      </c>
      <c r="BG251">
        <v>1</v>
      </c>
      <c r="BH251">
        <v>1452</v>
      </c>
      <c r="BI251">
        <f>($BH$286-$BH$283)/200</f>
        <v>7.0000000000000007E-2</v>
      </c>
    </row>
    <row r="252" spans="1:61" x14ac:dyDescent="0.25">
      <c r="A252">
        <v>251</v>
      </c>
      <c r="B252">
        <v>43.874115000000003</v>
      </c>
      <c r="C252" s="2">
        <v>1</v>
      </c>
      <c r="P252">
        <v>1</v>
      </c>
      <c r="Q252" t="str">
        <f t="shared" si="4"/>
        <v>1</v>
      </c>
      <c r="R252">
        <v>4</v>
      </c>
      <c r="X252" t="s">
        <v>275</v>
      </c>
      <c r="Y252" t="s">
        <v>260</v>
      </c>
      <c r="BG252">
        <v>4</v>
      </c>
      <c r="BH252">
        <v>1452</v>
      </c>
      <c r="BI252">
        <f>($BH$287-$BH$284)/200</f>
        <v>7.0000000000000007E-2</v>
      </c>
    </row>
    <row r="253" spans="1:61" x14ac:dyDescent="0.25">
      <c r="A253">
        <v>252</v>
      </c>
      <c r="B253">
        <v>43.878384000000004</v>
      </c>
      <c r="C253" s="2">
        <v>1</v>
      </c>
      <c r="P253">
        <v>1</v>
      </c>
      <c r="Q253" t="str">
        <f t="shared" si="4"/>
        <v>1</v>
      </c>
      <c r="R253">
        <v>3</v>
      </c>
      <c r="X253" t="s">
        <v>278</v>
      </c>
      <c r="Y253" t="s">
        <v>271</v>
      </c>
      <c r="BG253">
        <v>3</v>
      </c>
      <c r="BH253">
        <v>1466</v>
      </c>
      <c r="BI253">
        <f>($BH$293-$BH$290)/200</f>
        <v>9.5000000000000001E-2</v>
      </c>
    </row>
    <row r="254" spans="1:61" x14ac:dyDescent="0.25">
      <c r="A254">
        <v>253</v>
      </c>
      <c r="B254">
        <v>43.913799000000004</v>
      </c>
      <c r="C254" s="2">
        <v>1</v>
      </c>
      <c r="H254">
        <v>48.453804000000005</v>
      </c>
      <c r="I254" s="3">
        <v>4</v>
      </c>
      <c r="P254">
        <v>2</v>
      </c>
      <c r="Q254" t="str">
        <f t="shared" si="4"/>
        <v>14</v>
      </c>
      <c r="R254">
        <v>2</v>
      </c>
      <c r="X254" t="s">
        <v>276</v>
      </c>
      <c r="Y254" t="s">
        <v>274</v>
      </c>
      <c r="BG254">
        <v>2</v>
      </c>
      <c r="BH254">
        <v>1467</v>
      </c>
      <c r="BI254">
        <f>($BH$294-$BH$291)/200</f>
        <v>0.155</v>
      </c>
    </row>
    <row r="255" spans="1:61" x14ac:dyDescent="0.25">
      <c r="A255">
        <v>254</v>
      </c>
      <c r="B255">
        <v>43.947762000000004</v>
      </c>
      <c r="C255" s="2">
        <v>1</v>
      </c>
      <c r="H255">
        <v>48.459427000000005</v>
      </c>
      <c r="I255" s="3">
        <v>4</v>
      </c>
      <c r="P255">
        <v>2</v>
      </c>
      <c r="Q255" t="str">
        <f t="shared" si="4"/>
        <v>14</v>
      </c>
      <c r="R255">
        <v>1</v>
      </c>
      <c r="X255" t="s">
        <v>277</v>
      </c>
      <c r="Y255" t="s">
        <v>265</v>
      </c>
      <c r="AB255" t="s">
        <v>275</v>
      </c>
      <c r="AC255" t="str">
        <f>CONCATENATE($R255,$R256,$R257,$R258)</f>
        <v>1432</v>
      </c>
      <c r="BG255">
        <v>1</v>
      </c>
      <c r="BH255">
        <v>1478</v>
      </c>
      <c r="BI255">
        <f>($BH$295-$BH$292)/200</f>
        <v>7.4999999999999997E-2</v>
      </c>
    </row>
    <row r="256" spans="1:61" x14ac:dyDescent="0.25">
      <c r="A256">
        <v>255</v>
      </c>
      <c r="B256">
        <v>43.854481</v>
      </c>
      <c r="C256" s="2">
        <v>1</v>
      </c>
      <c r="H256">
        <v>48.480259000000004</v>
      </c>
      <c r="I256" s="3">
        <v>4</v>
      </c>
      <c r="P256">
        <v>2</v>
      </c>
      <c r="Q256" t="str">
        <f t="shared" si="4"/>
        <v>14</v>
      </c>
      <c r="R256">
        <v>4</v>
      </c>
      <c r="X256" t="s">
        <v>276</v>
      </c>
      <c r="Y256" t="s">
        <v>266</v>
      </c>
      <c r="BG256">
        <v>4</v>
      </c>
      <c r="BH256">
        <v>1480</v>
      </c>
      <c r="BI256">
        <f>($BH$296-$BH$293)/200</f>
        <v>0.14499999999999999</v>
      </c>
    </row>
    <row r="257" spans="1:61" x14ac:dyDescent="0.25">
      <c r="A257">
        <v>256</v>
      </c>
      <c r="B257">
        <v>43.854481</v>
      </c>
      <c r="C257" s="2">
        <v>1</v>
      </c>
      <c r="H257">
        <v>48.457916000000004</v>
      </c>
      <c r="I257" s="3">
        <v>4</v>
      </c>
      <c r="P257">
        <v>2</v>
      </c>
      <c r="Q257" t="str">
        <f t="shared" si="4"/>
        <v>14</v>
      </c>
      <c r="R257">
        <v>3</v>
      </c>
      <c r="X257" t="s">
        <v>275</v>
      </c>
      <c r="Y257" t="s">
        <v>259</v>
      </c>
      <c r="BG257">
        <v>3</v>
      </c>
      <c r="BH257">
        <v>1491</v>
      </c>
      <c r="BI257">
        <f>($BH$297-$BH$294)/200</f>
        <v>0.08</v>
      </c>
    </row>
    <row r="258" spans="1:61" x14ac:dyDescent="0.25">
      <c r="A258">
        <v>257</v>
      </c>
      <c r="H258">
        <v>48.503594000000007</v>
      </c>
      <c r="I258" s="3">
        <v>4</v>
      </c>
      <c r="P258">
        <v>1</v>
      </c>
      <c r="Q258" t="str">
        <f t="shared" ref="Q258:Q321" si="5">CONCATENATE(C258,E258,G258,I258)</f>
        <v>4</v>
      </c>
      <c r="R258">
        <v>2</v>
      </c>
      <c r="X258" t="s">
        <v>275</v>
      </c>
      <c r="Y258" t="s">
        <v>260</v>
      </c>
      <c r="BG258">
        <v>2</v>
      </c>
      <c r="BH258">
        <v>1492</v>
      </c>
      <c r="BI258">
        <f>($BH$298-$BH$295)/200</f>
        <v>0.14499999999999999</v>
      </c>
    </row>
    <row r="259" spans="1:61" x14ac:dyDescent="0.25">
      <c r="A259">
        <v>258</v>
      </c>
      <c r="F259">
        <v>43.735676000000005</v>
      </c>
      <c r="G259" s="4">
        <v>3</v>
      </c>
      <c r="H259">
        <v>48.571457000000002</v>
      </c>
      <c r="I259" s="3">
        <v>4</v>
      </c>
      <c r="P259">
        <v>2</v>
      </c>
      <c r="Q259" t="str">
        <f t="shared" si="5"/>
        <v>34</v>
      </c>
      <c r="R259">
        <v>1</v>
      </c>
      <c r="X259" t="s">
        <v>275</v>
      </c>
      <c r="Y259" t="s">
        <v>261</v>
      </c>
      <c r="AB259" t="s">
        <v>275</v>
      </c>
      <c r="AC259" t="str">
        <f>CONCATENATE($R259,$R260,$R261,$R262)</f>
        <v>1432</v>
      </c>
      <c r="BG259">
        <v>1</v>
      </c>
      <c r="BH259">
        <v>1504</v>
      </c>
      <c r="BI259">
        <f>($BH$299-$BH$296)/200</f>
        <v>7.0000000000000007E-2</v>
      </c>
    </row>
    <row r="260" spans="1:61" x14ac:dyDescent="0.25">
      <c r="A260">
        <v>259</v>
      </c>
      <c r="F260">
        <v>43.703175000000002</v>
      </c>
      <c r="G260" s="4">
        <v>3</v>
      </c>
      <c r="H260">
        <v>48.496929000000002</v>
      </c>
      <c r="I260" s="3">
        <v>4</v>
      </c>
      <c r="P260">
        <v>2</v>
      </c>
      <c r="Q260" t="str">
        <f t="shared" si="5"/>
        <v>34</v>
      </c>
      <c r="R260">
        <v>4</v>
      </c>
      <c r="X260" t="s">
        <v>275</v>
      </c>
      <c r="Y260" t="s">
        <v>267</v>
      </c>
      <c r="BG260">
        <v>4</v>
      </c>
      <c r="BH260">
        <v>1504</v>
      </c>
      <c r="BI260">
        <f>($BH$300-$BH$297)/200</f>
        <v>0.13</v>
      </c>
    </row>
    <row r="261" spans="1:61" x14ac:dyDescent="0.25">
      <c r="A261">
        <v>260</v>
      </c>
      <c r="F261">
        <v>43.685364</v>
      </c>
      <c r="G261" s="4">
        <v>3</v>
      </c>
      <c r="H261">
        <v>48.482292000000001</v>
      </c>
      <c r="I261" s="3">
        <v>4</v>
      </c>
      <c r="P261">
        <v>2</v>
      </c>
      <c r="Q261" t="str">
        <f t="shared" si="5"/>
        <v>34</v>
      </c>
      <c r="R261">
        <v>3</v>
      </c>
      <c r="X261" t="s">
        <v>275</v>
      </c>
      <c r="Y261" t="s">
        <v>259</v>
      </c>
      <c r="BG261">
        <v>3</v>
      </c>
      <c r="BH261">
        <v>1516</v>
      </c>
      <c r="BI261">
        <f>($BH$301-$BH$298)/200</f>
        <v>7.0000000000000007E-2</v>
      </c>
    </row>
    <row r="262" spans="1:61" x14ac:dyDescent="0.25">
      <c r="A262">
        <v>261</v>
      </c>
      <c r="F262">
        <v>43.687866000000007</v>
      </c>
      <c r="G262" s="4">
        <v>3</v>
      </c>
      <c r="H262">
        <v>48.478489000000003</v>
      </c>
      <c r="I262" s="3">
        <v>4</v>
      </c>
      <c r="P262">
        <v>2</v>
      </c>
      <c r="Q262" t="str">
        <f t="shared" si="5"/>
        <v>34</v>
      </c>
      <c r="R262">
        <v>2</v>
      </c>
      <c r="X262" t="s">
        <v>275</v>
      </c>
      <c r="Y262" t="s">
        <v>260</v>
      </c>
      <c r="BG262">
        <v>2</v>
      </c>
      <c r="BH262">
        <v>1517</v>
      </c>
      <c r="BI262">
        <f>($BH$302-$BH$299)/200</f>
        <v>0.13500000000000001</v>
      </c>
    </row>
    <row r="263" spans="1:61" x14ac:dyDescent="0.25">
      <c r="A263">
        <v>262</v>
      </c>
      <c r="D263">
        <v>27.675676000000003</v>
      </c>
      <c r="E263" s="5">
        <v>2</v>
      </c>
      <c r="F263">
        <v>43.681511</v>
      </c>
      <c r="G263" s="4">
        <v>3</v>
      </c>
      <c r="H263">
        <v>48.46349</v>
      </c>
      <c r="I263" s="3">
        <v>4</v>
      </c>
      <c r="P263">
        <v>3</v>
      </c>
      <c r="Q263" t="str">
        <f t="shared" si="5"/>
        <v>234</v>
      </c>
      <c r="R263">
        <v>1</v>
      </c>
      <c r="X263" t="s">
        <v>275</v>
      </c>
      <c r="Y263" t="s">
        <v>261</v>
      </c>
      <c r="AB263" t="s">
        <v>275</v>
      </c>
      <c r="AC263" t="str">
        <f>CONCATENATE($R263,$R264,$R265,$R266)</f>
        <v>1432</v>
      </c>
      <c r="BG263">
        <v>1</v>
      </c>
      <c r="BH263">
        <v>1528</v>
      </c>
      <c r="BI263">
        <f>($BH$303-$BH$300)/200</f>
        <v>7.0000000000000007E-2</v>
      </c>
    </row>
    <row r="264" spans="1:61" x14ac:dyDescent="0.25">
      <c r="A264">
        <v>263</v>
      </c>
      <c r="D264">
        <v>27.687239000000005</v>
      </c>
      <c r="E264" s="5">
        <v>2</v>
      </c>
      <c r="F264">
        <v>43.671822000000006</v>
      </c>
      <c r="G264" s="4">
        <v>3</v>
      </c>
      <c r="P264">
        <v>2</v>
      </c>
      <c r="Q264" t="str">
        <f t="shared" si="5"/>
        <v>23</v>
      </c>
      <c r="R264">
        <v>4</v>
      </c>
      <c r="X264" t="s">
        <v>276</v>
      </c>
      <c r="Y264" t="s">
        <v>262</v>
      </c>
      <c r="BG264">
        <v>4</v>
      </c>
      <c r="BH264">
        <v>1531</v>
      </c>
      <c r="BI264">
        <f>($BH$304-$BH$301)/200</f>
        <v>0.125</v>
      </c>
    </row>
    <row r="265" spans="1:61" x14ac:dyDescent="0.25">
      <c r="A265">
        <v>264</v>
      </c>
      <c r="D265">
        <v>27.658697000000004</v>
      </c>
      <c r="E265" s="5">
        <v>2</v>
      </c>
      <c r="F265">
        <v>43.664845000000007</v>
      </c>
      <c r="G265" s="4">
        <v>3</v>
      </c>
      <c r="P265">
        <v>2</v>
      </c>
      <c r="Q265" t="str">
        <f t="shared" si="5"/>
        <v>23</v>
      </c>
      <c r="R265">
        <v>3</v>
      </c>
      <c r="X265" t="s">
        <v>277</v>
      </c>
      <c r="Y265" t="s">
        <v>263</v>
      </c>
      <c r="BG265">
        <v>3</v>
      </c>
      <c r="BH265">
        <v>1540</v>
      </c>
      <c r="BI265">
        <f>($BH$305-$BH$302)/200</f>
        <v>7.0000000000000007E-2</v>
      </c>
    </row>
    <row r="266" spans="1:61" x14ac:dyDescent="0.25">
      <c r="A266">
        <v>265</v>
      </c>
      <c r="D266">
        <v>27.687447000000006</v>
      </c>
      <c r="E266" s="5">
        <v>2</v>
      </c>
      <c r="F266">
        <v>43.708435000000001</v>
      </c>
      <c r="G266" s="4">
        <v>3</v>
      </c>
      <c r="P266">
        <v>2</v>
      </c>
      <c r="Q266" t="str">
        <f t="shared" si="5"/>
        <v>23</v>
      </c>
      <c r="R266">
        <v>2</v>
      </c>
      <c r="X266" t="s">
        <v>277</v>
      </c>
      <c r="Y266" t="s">
        <v>264</v>
      </c>
      <c r="BG266">
        <v>2</v>
      </c>
      <c r="BH266">
        <v>1542</v>
      </c>
      <c r="BI266">
        <f>($BH$306-$BH$303)/200</f>
        <v>0.12</v>
      </c>
    </row>
    <row r="267" spans="1:61" x14ac:dyDescent="0.25">
      <c r="A267">
        <v>266</v>
      </c>
      <c r="D267">
        <v>27.657448000000002</v>
      </c>
      <c r="E267" s="5">
        <v>2</v>
      </c>
      <c r="F267">
        <v>43.595989000000003</v>
      </c>
      <c r="G267" s="4">
        <v>3</v>
      </c>
      <c r="P267">
        <v>2</v>
      </c>
      <c r="Q267" t="str">
        <f t="shared" si="5"/>
        <v>23</v>
      </c>
      <c r="R267">
        <v>1</v>
      </c>
      <c r="X267" t="s">
        <v>277</v>
      </c>
      <c r="Y267" t="s">
        <v>265</v>
      </c>
      <c r="AB267" t="s">
        <v>275</v>
      </c>
      <c r="AC267" t="str">
        <f>CONCATENATE($R267,$R268,$R269,$R270)</f>
        <v>1432</v>
      </c>
      <c r="BG267">
        <v>1</v>
      </c>
      <c r="BH267">
        <v>1549</v>
      </c>
      <c r="BI267">
        <f>($BH$307-$BH$304)/200</f>
        <v>0.06</v>
      </c>
    </row>
    <row r="268" spans="1:61" x14ac:dyDescent="0.25">
      <c r="A268">
        <v>267</v>
      </c>
      <c r="D268">
        <v>27.680103000000003</v>
      </c>
      <c r="E268" s="5">
        <v>2</v>
      </c>
      <c r="F268">
        <v>43.735676000000005</v>
      </c>
      <c r="G268" s="4">
        <v>3</v>
      </c>
      <c r="P268">
        <v>2</v>
      </c>
      <c r="Q268" t="str">
        <f t="shared" si="5"/>
        <v>23</v>
      </c>
      <c r="R268">
        <v>4</v>
      </c>
      <c r="X268" t="s">
        <v>277</v>
      </c>
      <c r="Y268" t="s">
        <v>273</v>
      </c>
      <c r="BG268">
        <v>4</v>
      </c>
      <c r="BH268">
        <v>1556</v>
      </c>
      <c r="BI268">
        <f>($BH$308-$BH$305)/200</f>
        <v>0.115</v>
      </c>
    </row>
    <row r="269" spans="1:61" x14ac:dyDescent="0.25">
      <c r="A269">
        <v>268</v>
      </c>
      <c r="D269">
        <v>27.685520000000004</v>
      </c>
      <c r="E269" s="5">
        <v>2</v>
      </c>
      <c r="P269">
        <v>1</v>
      </c>
      <c r="Q269" t="str">
        <f t="shared" si="5"/>
        <v>2</v>
      </c>
      <c r="R269">
        <v>3</v>
      </c>
      <c r="X269" t="s">
        <v>277</v>
      </c>
      <c r="Y269" t="s">
        <v>263</v>
      </c>
      <c r="BG269">
        <v>3</v>
      </c>
      <c r="BH269">
        <v>1558</v>
      </c>
      <c r="BI269">
        <f>($BH$309-$BH$306)/200</f>
        <v>7.0000000000000007E-2</v>
      </c>
    </row>
    <row r="270" spans="1:61" x14ac:dyDescent="0.25">
      <c r="A270">
        <v>269</v>
      </c>
      <c r="D270">
        <v>27.680416000000008</v>
      </c>
      <c r="E270" s="5">
        <v>2</v>
      </c>
      <c r="P270">
        <v>1</v>
      </c>
      <c r="Q270" t="str">
        <f t="shared" si="5"/>
        <v>2</v>
      </c>
      <c r="R270">
        <v>2</v>
      </c>
      <c r="X270" t="s">
        <v>276</v>
      </c>
      <c r="Y270" t="s">
        <v>268</v>
      </c>
      <c r="BG270">
        <v>2</v>
      </c>
      <c r="BH270">
        <v>1567</v>
      </c>
      <c r="BI270">
        <f>($BH$310-$BH$307)/200</f>
        <v>0.12</v>
      </c>
    </row>
    <row r="271" spans="1:61" x14ac:dyDescent="0.25">
      <c r="A271">
        <v>270</v>
      </c>
      <c r="D271">
        <v>27.677603000000005</v>
      </c>
      <c r="E271" s="5">
        <v>2</v>
      </c>
      <c r="P271">
        <v>1</v>
      </c>
      <c r="Q271" t="str">
        <f t="shared" si="5"/>
        <v>2</v>
      </c>
      <c r="R271">
        <v>1</v>
      </c>
      <c r="X271" t="s">
        <v>278</v>
      </c>
      <c r="Y271" t="s">
        <v>269</v>
      </c>
      <c r="AB271" t="s">
        <v>275</v>
      </c>
      <c r="AC271" t="str">
        <f>CONCATENATE($R271,$R272,$R273,$R274)</f>
        <v>1432</v>
      </c>
      <c r="BG271">
        <v>1</v>
      </c>
      <c r="BH271">
        <v>1572</v>
      </c>
      <c r="BI271">
        <f>($BH$311-$BH$308)/200</f>
        <v>0.06</v>
      </c>
    </row>
    <row r="272" spans="1:61" x14ac:dyDescent="0.25">
      <c r="A272">
        <v>271</v>
      </c>
      <c r="B272">
        <v>21.155364000000006</v>
      </c>
      <c r="C272" s="2">
        <v>1</v>
      </c>
      <c r="D272">
        <v>27.669477999999998</v>
      </c>
      <c r="E272" s="5">
        <v>2</v>
      </c>
      <c r="P272">
        <v>2</v>
      </c>
      <c r="Q272" t="str">
        <f t="shared" si="5"/>
        <v>12</v>
      </c>
      <c r="R272">
        <v>4</v>
      </c>
      <c r="X272" t="s">
        <v>278</v>
      </c>
      <c r="Y272" t="s">
        <v>270</v>
      </c>
      <c r="BG272">
        <v>4</v>
      </c>
      <c r="BH272">
        <v>1579</v>
      </c>
      <c r="BI272">
        <f>($BH$312-$BH$309)/200</f>
        <v>0.115</v>
      </c>
    </row>
    <row r="273" spans="1:61" x14ac:dyDescent="0.25">
      <c r="A273">
        <v>272</v>
      </c>
      <c r="B273">
        <v>21.155364000000006</v>
      </c>
      <c r="C273" s="2">
        <v>1</v>
      </c>
      <c r="D273">
        <v>27.635468000000003</v>
      </c>
      <c r="E273" s="5">
        <v>2</v>
      </c>
      <c r="P273">
        <v>2</v>
      </c>
      <c r="Q273" t="str">
        <f t="shared" si="5"/>
        <v>12</v>
      </c>
      <c r="R273">
        <v>3</v>
      </c>
      <c r="X273" t="s">
        <v>278</v>
      </c>
      <c r="Y273" t="s">
        <v>271</v>
      </c>
      <c r="BG273">
        <v>3</v>
      </c>
      <c r="BH273">
        <v>1580</v>
      </c>
      <c r="BI273">
        <f>($BH$313-$BH$310)/200</f>
        <v>0.08</v>
      </c>
    </row>
    <row r="274" spans="1:61" x14ac:dyDescent="0.25">
      <c r="A274">
        <v>273</v>
      </c>
      <c r="B274">
        <v>21.108853000000003</v>
      </c>
      <c r="C274" s="2">
        <v>1</v>
      </c>
      <c r="D274">
        <v>27.690676000000003</v>
      </c>
      <c r="E274" s="5">
        <v>2</v>
      </c>
      <c r="P274">
        <v>2</v>
      </c>
      <c r="Q274" t="str">
        <f t="shared" si="5"/>
        <v>12</v>
      </c>
      <c r="R274">
        <v>2</v>
      </c>
      <c r="X274" t="s">
        <v>278</v>
      </c>
      <c r="Y274" t="s">
        <v>272</v>
      </c>
      <c r="BG274">
        <v>2</v>
      </c>
      <c r="BH274">
        <v>1590</v>
      </c>
      <c r="BI274">
        <f>($BH$314-$BH$311)/200</f>
        <v>0.105</v>
      </c>
    </row>
    <row r="275" spans="1:61" x14ac:dyDescent="0.25">
      <c r="A275">
        <v>274</v>
      </c>
      <c r="B275">
        <v>21.132916000000002</v>
      </c>
      <c r="C275" s="2">
        <v>1</v>
      </c>
      <c r="D275">
        <v>27.675676000000003</v>
      </c>
      <c r="E275" s="5">
        <v>2</v>
      </c>
      <c r="P275">
        <v>2</v>
      </c>
      <c r="Q275" t="str">
        <f t="shared" si="5"/>
        <v>12</v>
      </c>
      <c r="R275">
        <v>1</v>
      </c>
      <c r="X275" t="s">
        <v>278</v>
      </c>
      <c r="Y275" t="s">
        <v>269</v>
      </c>
      <c r="AB275" t="s">
        <v>275</v>
      </c>
      <c r="AC275" t="str">
        <f>CONCATENATE($R275,$R276,$R277,$R278)</f>
        <v>1432</v>
      </c>
      <c r="BG275">
        <v>1</v>
      </c>
      <c r="BH275">
        <v>1595</v>
      </c>
      <c r="BI275">
        <f>($BH$315-$BH$312)/200</f>
        <v>6.5000000000000002E-2</v>
      </c>
    </row>
    <row r="276" spans="1:61" x14ac:dyDescent="0.25">
      <c r="A276">
        <v>275</v>
      </c>
      <c r="B276">
        <v>21.176510000000007</v>
      </c>
      <c r="C276" s="2">
        <v>1</v>
      </c>
      <c r="P276">
        <v>1</v>
      </c>
      <c r="Q276" t="str">
        <f t="shared" si="5"/>
        <v>1</v>
      </c>
      <c r="R276">
        <v>4</v>
      </c>
      <c r="X276" t="s">
        <v>278</v>
      </c>
      <c r="Y276" t="s">
        <v>270</v>
      </c>
      <c r="BG276">
        <v>4</v>
      </c>
      <c r="BH276">
        <v>1603</v>
      </c>
      <c r="BI276">
        <f>($BH$316-$BH$313)/200</f>
        <v>0.1</v>
      </c>
    </row>
    <row r="277" spans="1:61" x14ac:dyDescent="0.25">
      <c r="A277">
        <v>276</v>
      </c>
      <c r="B277">
        <v>21.167030000000004</v>
      </c>
      <c r="C277" s="2">
        <v>1</v>
      </c>
      <c r="P277">
        <v>1</v>
      </c>
      <c r="Q277" t="str">
        <f t="shared" si="5"/>
        <v>1</v>
      </c>
      <c r="R277">
        <v>3</v>
      </c>
      <c r="X277" t="s">
        <v>278</v>
      </c>
      <c r="Y277" t="s">
        <v>271</v>
      </c>
      <c r="BG277">
        <v>3</v>
      </c>
      <c r="BH277">
        <v>1605</v>
      </c>
      <c r="BI277">
        <f>($BH$317-$BH$314)/200</f>
        <v>9.5000000000000001E-2</v>
      </c>
    </row>
    <row r="278" spans="1:61" x14ac:dyDescent="0.25">
      <c r="A278">
        <v>277</v>
      </c>
      <c r="B278">
        <v>21.160415</v>
      </c>
      <c r="C278" s="2">
        <v>1</v>
      </c>
      <c r="P278">
        <v>1</v>
      </c>
      <c r="Q278" t="str">
        <f t="shared" si="5"/>
        <v>1</v>
      </c>
      <c r="R278">
        <v>2</v>
      </c>
      <c r="X278" t="s">
        <v>278</v>
      </c>
      <c r="Y278" t="s">
        <v>272</v>
      </c>
      <c r="BG278">
        <v>2</v>
      </c>
      <c r="BH278">
        <v>1610</v>
      </c>
      <c r="BI278">
        <f>($BH$318-$BH$315)/200</f>
        <v>0.1</v>
      </c>
    </row>
    <row r="279" spans="1:61" x14ac:dyDescent="0.25">
      <c r="A279">
        <v>278</v>
      </c>
      <c r="B279">
        <v>21.182344000000001</v>
      </c>
      <c r="C279" s="2">
        <v>1</v>
      </c>
      <c r="H279">
        <v>25.131666000000003</v>
      </c>
      <c r="I279" s="3">
        <v>4</v>
      </c>
      <c r="P279">
        <v>2</v>
      </c>
      <c r="Q279" t="str">
        <f t="shared" si="5"/>
        <v>14</v>
      </c>
      <c r="R279">
        <v>1</v>
      </c>
      <c r="X279" t="s">
        <v>278</v>
      </c>
      <c r="Y279" t="s">
        <v>269</v>
      </c>
      <c r="AB279" t="s">
        <v>275</v>
      </c>
      <c r="AC279" t="str">
        <f>CONCATENATE($R279,$R280,$R281,$R282)</f>
        <v>1432</v>
      </c>
      <c r="BG279">
        <v>1</v>
      </c>
      <c r="BH279">
        <v>1617</v>
      </c>
      <c r="BI279">
        <f>($BH$319-$BH$316)/200</f>
        <v>7.4999999999999997E-2</v>
      </c>
    </row>
    <row r="280" spans="1:61" x14ac:dyDescent="0.25">
      <c r="A280">
        <v>279</v>
      </c>
      <c r="B280">
        <v>21.127291</v>
      </c>
      <c r="C280" s="2">
        <v>1</v>
      </c>
      <c r="H280">
        <v>25.095728000000008</v>
      </c>
      <c r="I280" s="3">
        <v>4</v>
      </c>
      <c r="P280">
        <v>2</v>
      </c>
      <c r="Q280" t="str">
        <f t="shared" si="5"/>
        <v>14</v>
      </c>
      <c r="R280">
        <v>4</v>
      </c>
      <c r="X280" t="s">
        <v>278</v>
      </c>
      <c r="Y280" t="s">
        <v>270</v>
      </c>
      <c r="BG280">
        <v>4</v>
      </c>
      <c r="BH280">
        <v>1624</v>
      </c>
      <c r="BI280">
        <f>($BH$320-$BH$317)/200</f>
        <v>0.09</v>
      </c>
    </row>
    <row r="281" spans="1:61" x14ac:dyDescent="0.25">
      <c r="A281">
        <v>280</v>
      </c>
      <c r="B281">
        <v>21.156771000000006</v>
      </c>
      <c r="C281" s="2">
        <v>1</v>
      </c>
      <c r="H281">
        <v>25.101770999999999</v>
      </c>
      <c r="I281" s="3">
        <v>4</v>
      </c>
      <c r="P281">
        <v>2</v>
      </c>
      <c r="Q281" t="str">
        <f t="shared" si="5"/>
        <v>14</v>
      </c>
      <c r="R281">
        <v>3</v>
      </c>
      <c r="X281" t="s">
        <v>278</v>
      </c>
      <c r="Y281" t="s">
        <v>271</v>
      </c>
      <c r="BG281">
        <v>3</v>
      </c>
      <c r="BH281">
        <v>1625</v>
      </c>
      <c r="BI281">
        <f>($BH$321-$BH$318)/200</f>
        <v>0.09</v>
      </c>
    </row>
    <row r="282" spans="1:61" x14ac:dyDescent="0.25">
      <c r="A282">
        <v>281</v>
      </c>
      <c r="B282">
        <v>21.155364000000006</v>
      </c>
      <c r="C282" s="2">
        <v>1</v>
      </c>
      <c r="H282">
        <v>25.132290000000005</v>
      </c>
      <c r="I282" s="3">
        <v>4</v>
      </c>
      <c r="P282">
        <v>2</v>
      </c>
      <c r="Q282" t="str">
        <f t="shared" si="5"/>
        <v>14</v>
      </c>
      <c r="R282">
        <v>2</v>
      </c>
      <c r="X282" t="s">
        <v>278</v>
      </c>
      <c r="Y282" t="s">
        <v>272</v>
      </c>
      <c r="BG282">
        <v>2</v>
      </c>
      <c r="BH282">
        <v>1632</v>
      </c>
      <c r="BI282">
        <f>($BH$322-$BH$319)/200</f>
        <v>0.09</v>
      </c>
    </row>
    <row r="283" spans="1:61" x14ac:dyDescent="0.25">
      <c r="A283">
        <v>282</v>
      </c>
      <c r="H283">
        <v>25.125052000000004</v>
      </c>
      <c r="I283" s="3">
        <v>4</v>
      </c>
      <c r="P283">
        <v>1</v>
      </c>
      <c r="Q283" t="str">
        <f t="shared" si="5"/>
        <v>4</v>
      </c>
      <c r="R283">
        <v>1</v>
      </c>
      <c r="X283" t="s">
        <v>278</v>
      </c>
      <c r="Y283" t="s">
        <v>269</v>
      </c>
      <c r="AB283" t="s">
        <v>275</v>
      </c>
      <c r="AC283" t="str">
        <f>CONCATENATE($R283,$R284,$R285,$R286)</f>
        <v>1432</v>
      </c>
      <c r="BG283">
        <v>1</v>
      </c>
      <c r="BH283">
        <v>1639</v>
      </c>
      <c r="BI283">
        <f>($BH$323-$BH$320)/200</f>
        <v>7.4999999999999997E-2</v>
      </c>
    </row>
    <row r="284" spans="1:61" x14ac:dyDescent="0.25">
      <c r="A284">
        <v>283</v>
      </c>
      <c r="F284">
        <v>20.615155000000001</v>
      </c>
      <c r="G284" s="4">
        <v>3</v>
      </c>
      <c r="H284">
        <v>25.131666000000003</v>
      </c>
      <c r="I284" s="3">
        <v>4</v>
      </c>
      <c r="J284">
        <v>39.219322000000005</v>
      </c>
      <c r="K284" t="s">
        <v>22</v>
      </c>
      <c r="Q284" t="str">
        <f t="shared" si="5"/>
        <v>34</v>
      </c>
      <c r="R284">
        <v>4</v>
      </c>
      <c r="X284" t="s">
        <v>278</v>
      </c>
      <c r="Y284" t="s">
        <v>270</v>
      </c>
      <c r="BG284">
        <v>4</v>
      </c>
      <c r="BH284">
        <v>1647</v>
      </c>
      <c r="BI284">
        <f>($BH$324-$BH$321)/200</f>
        <v>0.105</v>
      </c>
    </row>
    <row r="285" spans="1:61" x14ac:dyDescent="0.25">
      <c r="A285">
        <v>284</v>
      </c>
      <c r="Q285" t="str">
        <f t="shared" si="5"/>
        <v/>
      </c>
      <c r="R285">
        <v>3</v>
      </c>
      <c r="X285" t="s">
        <v>278</v>
      </c>
      <c r="Y285" t="s">
        <v>271</v>
      </c>
      <c r="BG285">
        <v>3</v>
      </c>
      <c r="BH285">
        <v>1650</v>
      </c>
      <c r="BI285">
        <f>($BH$325-$BH$322)/200</f>
        <v>0.1</v>
      </c>
    </row>
    <row r="286" spans="1:61" x14ac:dyDescent="0.25">
      <c r="A286">
        <v>285</v>
      </c>
      <c r="J286">
        <v>39.415104000000007</v>
      </c>
      <c r="K286" t="s">
        <v>22</v>
      </c>
      <c r="Q286" t="str">
        <f t="shared" si="5"/>
        <v/>
      </c>
      <c r="R286">
        <v>2</v>
      </c>
      <c r="X286" t="s">
        <v>278</v>
      </c>
      <c r="Y286" t="s">
        <v>272</v>
      </c>
      <c r="BG286">
        <v>2</v>
      </c>
      <c r="BH286">
        <v>1653</v>
      </c>
      <c r="BI286">
        <f>($BH$326-$BH$323)/200</f>
        <v>0.115</v>
      </c>
    </row>
    <row r="287" spans="1:61" x14ac:dyDescent="0.25">
      <c r="A287">
        <v>286</v>
      </c>
      <c r="B287">
        <v>41.081303000000005</v>
      </c>
      <c r="C287" s="2">
        <v>1</v>
      </c>
      <c r="H287">
        <v>29.930052000000003</v>
      </c>
      <c r="I287" s="3">
        <v>4</v>
      </c>
      <c r="P287">
        <v>2</v>
      </c>
      <c r="Q287" t="str">
        <f t="shared" si="5"/>
        <v>14</v>
      </c>
      <c r="R287">
        <v>1</v>
      </c>
      <c r="X287" t="s">
        <v>278</v>
      </c>
      <c r="Y287" t="s">
        <v>269</v>
      </c>
      <c r="BG287">
        <v>1</v>
      </c>
      <c r="BH287">
        <v>1661</v>
      </c>
      <c r="BI287">
        <f>($BH$327-$BH$324)/200</f>
        <v>6.5000000000000002E-2</v>
      </c>
    </row>
    <row r="288" spans="1:61" x14ac:dyDescent="0.25">
      <c r="A288">
        <v>287</v>
      </c>
      <c r="B288">
        <v>41.060883000000004</v>
      </c>
      <c r="C288" s="2">
        <v>1</v>
      </c>
      <c r="H288">
        <v>29.931978000000001</v>
      </c>
      <c r="I288" s="3">
        <v>4</v>
      </c>
      <c r="P288">
        <v>2</v>
      </c>
      <c r="Q288" t="str">
        <f t="shared" si="5"/>
        <v>14</v>
      </c>
      <c r="R288" t="s">
        <v>22</v>
      </c>
      <c r="X288" t="s">
        <v>278</v>
      </c>
      <c r="Y288" t="s">
        <v>270</v>
      </c>
      <c r="BG288" t="s">
        <v>22</v>
      </c>
      <c r="BH288">
        <v>1667</v>
      </c>
      <c r="BI288">
        <f>($BH$328-$BH$325)/200</f>
        <v>0.115</v>
      </c>
    </row>
    <row r="289" spans="1:61" x14ac:dyDescent="0.25">
      <c r="A289">
        <v>288</v>
      </c>
      <c r="B289">
        <v>41.072136</v>
      </c>
      <c r="C289" s="2">
        <v>1</v>
      </c>
      <c r="H289">
        <v>29.961510000000004</v>
      </c>
      <c r="I289" s="3">
        <v>4</v>
      </c>
      <c r="P289">
        <v>2</v>
      </c>
      <c r="Q289" t="str">
        <f t="shared" si="5"/>
        <v>14</v>
      </c>
      <c r="R289" t="s">
        <v>22</v>
      </c>
      <c r="X289" t="s">
        <v>278</v>
      </c>
      <c r="Y289" t="s">
        <v>271</v>
      </c>
      <c r="BG289" t="s">
        <v>22</v>
      </c>
      <c r="BH289">
        <v>1669</v>
      </c>
      <c r="BI289">
        <f>($BH$329-$BH$326)/200</f>
        <v>0.09</v>
      </c>
    </row>
    <row r="290" spans="1:61" x14ac:dyDescent="0.25">
      <c r="A290">
        <v>289</v>
      </c>
      <c r="B290">
        <v>41.067291000000004</v>
      </c>
      <c r="C290" s="2">
        <v>1</v>
      </c>
      <c r="H290">
        <v>29.970883999999998</v>
      </c>
      <c r="I290" s="3">
        <v>4</v>
      </c>
      <c r="P290">
        <v>2</v>
      </c>
      <c r="Q290" t="str">
        <f t="shared" si="5"/>
        <v>14</v>
      </c>
      <c r="R290">
        <v>4</v>
      </c>
      <c r="X290" t="s">
        <v>278</v>
      </c>
      <c r="Y290" t="s">
        <v>272</v>
      </c>
      <c r="AB290" t="s">
        <v>278</v>
      </c>
      <c r="AC290" t="str">
        <f>CONCATENATE($R290,$R291,$R292,$R293)</f>
        <v>4123</v>
      </c>
      <c r="BG290">
        <v>4</v>
      </c>
      <c r="BH290">
        <v>1670</v>
      </c>
      <c r="BI290">
        <f>($BH$330-$BH$327)/200</f>
        <v>0.13</v>
      </c>
    </row>
    <row r="291" spans="1:61" x14ac:dyDescent="0.25">
      <c r="A291">
        <v>290</v>
      </c>
      <c r="B291">
        <v>41.085938000000006</v>
      </c>
      <c r="C291" s="2">
        <v>1</v>
      </c>
      <c r="H291">
        <v>29.949009000000004</v>
      </c>
      <c r="I291" s="3">
        <v>4</v>
      </c>
      <c r="P291">
        <v>2</v>
      </c>
      <c r="Q291" t="str">
        <f t="shared" si="5"/>
        <v>14</v>
      </c>
      <c r="R291">
        <v>1</v>
      </c>
      <c r="BG291">
        <v>1</v>
      </c>
      <c r="BH291">
        <v>1672</v>
      </c>
    </row>
    <row r="292" spans="1:61" x14ac:dyDescent="0.25">
      <c r="A292">
        <v>291</v>
      </c>
      <c r="B292">
        <v>41.061978000000003</v>
      </c>
      <c r="C292" s="2">
        <v>1</v>
      </c>
      <c r="H292">
        <v>29.920677000000005</v>
      </c>
      <c r="I292" s="3">
        <v>4</v>
      </c>
      <c r="P292">
        <v>2</v>
      </c>
      <c r="Q292" t="str">
        <f t="shared" si="5"/>
        <v>14</v>
      </c>
      <c r="R292">
        <v>2</v>
      </c>
      <c r="BG292">
        <v>2</v>
      </c>
      <c r="BH292">
        <v>1688</v>
      </c>
    </row>
    <row r="293" spans="1:61" x14ac:dyDescent="0.25">
      <c r="A293">
        <v>292</v>
      </c>
      <c r="B293">
        <v>41.058384000000004</v>
      </c>
      <c r="C293" s="2">
        <v>1</v>
      </c>
      <c r="H293">
        <v>29.966145000000004</v>
      </c>
      <c r="I293" s="3">
        <v>4</v>
      </c>
      <c r="P293">
        <v>2</v>
      </c>
      <c r="Q293" t="str">
        <f t="shared" si="5"/>
        <v>14</v>
      </c>
      <c r="R293">
        <v>3</v>
      </c>
      <c r="BG293">
        <v>3</v>
      </c>
      <c r="BH293">
        <v>1689</v>
      </c>
    </row>
    <row r="294" spans="1:61" x14ac:dyDescent="0.25">
      <c r="A294">
        <v>293</v>
      </c>
      <c r="B294">
        <v>41.079636000000001</v>
      </c>
      <c r="C294" s="2">
        <v>1</v>
      </c>
      <c r="H294">
        <v>29.978436000000002</v>
      </c>
      <c r="I294" s="3">
        <v>4</v>
      </c>
      <c r="P294">
        <v>2</v>
      </c>
      <c r="Q294" t="str">
        <f t="shared" si="5"/>
        <v>14</v>
      </c>
      <c r="R294">
        <v>1</v>
      </c>
      <c r="AB294" t="s">
        <v>275</v>
      </c>
      <c r="AC294" t="str">
        <f>CONCATENATE($R294,$R295,$R296,$R297)</f>
        <v>1432</v>
      </c>
      <c r="BG294">
        <v>1</v>
      </c>
      <c r="BH294">
        <v>1703</v>
      </c>
    </row>
    <row r="295" spans="1:61" x14ac:dyDescent="0.25">
      <c r="A295">
        <v>294</v>
      </c>
      <c r="B295">
        <v>41.089428000000005</v>
      </c>
      <c r="C295" s="2">
        <v>1</v>
      </c>
      <c r="H295">
        <v>29.913645000000002</v>
      </c>
      <c r="I295" s="3">
        <v>4</v>
      </c>
      <c r="P295">
        <v>2</v>
      </c>
      <c r="Q295" t="str">
        <f t="shared" si="5"/>
        <v>14</v>
      </c>
      <c r="R295">
        <v>4</v>
      </c>
      <c r="BG295">
        <v>4</v>
      </c>
      <c r="BH295">
        <v>1703</v>
      </c>
    </row>
    <row r="296" spans="1:61" x14ac:dyDescent="0.25">
      <c r="A296">
        <v>295</v>
      </c>
      <c r="B296">
        <v>41.086460000000002</v>
      </c>
      <c r="C296" s="2">
        <v>1</v>
      </c>
      <c r="H296">
        <v>29.897863999999998</v>
      </c>
      <c r="I296" s="3">
        <v>4</v>
      </c>
      <c r="P296">
        <v>2</v>
      </c>
      <c r="Q296" t="str">
        <f t="shared" si="5"/>
        <v>14</v>
      </c>
      <c r="R296">
        <v>3</v>
      </c>
      <c r="BG296">
        <v>3</v>
      </c>
      <c r="BH296">
        <v>1718</v>
      </c>
    </row>
    <row r="297" spans="1:61" x14ac:dyDescent="0.25">
      <c r="A297">
        <v>296</v>
      </c>
      <c r="B297">
        <v>41.121613000000004</v>
      </c>
      <c r="C297" s="2">
        <v>1</v>
      </c>
      <c r="H297">
        <v>29.917760999999999</v>
      </c>
      <c r="I297" s="3">
        <v>4</v>
      </c>
      <c r="P297">
        <v>2</v>
      </c>
      <c r="Q297" t="str">
        <f t="shared" si="5"/>
        <v>14</v>
      </c>
      <c r="R297">
        <v>2</v>
      </c>
      <c r="BG297">
        <v>2</v>
      </c>
      <c r="BH297">
        <v>1719</v>
      </c>
    </row>
    <row r="298" spans="1:61" x14ac:dyDescent="0.25">
      <c r="A298">
        <v>297</v>
      </c>
      <c r="B298">
        <v>41.097084000000002</v>
      </c>
      <c r="C298" s="2">
        <v>1</v>
      </c>
      <c r="H298">
        <v>29.877239000000003</v>
      </c>
      <c r="I298" s="3">
        <v>4</v>
      </c>
      <c r="P298">
        <v>2</v>
      </c>
      <c r="Q298" t="str">
        <f t="shared" si="5"/>
        <v>14</v>
      </c>
      <c r="R298">
        <v>1</v>
      </c>
      <c r="AB298" t="s">
        <v>275</v>
      </c>
      <c r="AC298" t="str">
        <f>CONCATENATE($R298,$R299,$R300,$R301)</f>
        <v>1432</v>
      </c>
      <c r="BG298">
        <v>1</v>
      </c>
      <c r="BH298">
        <v>1732</v>
      </c>
    </row>
    <row r="299" spans="1:61" x14ac:dyDescent="0.25">
      <c r="A299">
        <v>298</v>
      </c>
      <c r="B299">
        <v>41.054634</v>
      </c>
      <c r="C299" s="2">
        <v>1</v>
      </c>
      <c r="H299">
        <v>29.887032000000005</v>
      </c>
      <c r="I299" s="3">
        <v>4</v>
      </c>
      <c r="P299">
        <v>2</v>
      </c>
      <c r="Q299" t="str">
        <f t="shared" si="5"/>
        <v>14</v>
      </c>
      <c r="R299">
        <v>4</v>
      </c>
      <c r="BG299">
        <v>4</v>
      </c>
      <c r="BH299">
        <v>1732</v>
      </c>
    </row>
    <row r="300" spans="1:61" x14ac:dyDescent="0.25">
      <c r="A300">
        <v>299</v>
      </c>
      <c r="B300">
        <v>41.120106</v>
      </c>
      <c r="C300" s="2">
        <v>1</v>
      </c>
      <c r="H300">
        <v>29.930052000000003</v>
      </c>
      <c r="I300" s="3">
        <v>4</v>
      </c>
      <c r="P300">
        <v>2</v>
      </c>
      <c r="Q300" t="str">
        <f t="shared" si="5"/>
        <v>14</v>
      </c>
      <c r="R300">
        <v>3</v>
      </c>
      <c r="BG300">
        <v>3</v>
      </c>
      <c r="BH300">
        <v>1745</v>
      </c>
    </row>
    <row r="301" spans="1:61" x14ac:dyDescent="0.25">
      <c r="A301">
        <v>300</v>
      </c>
      <c r="B301">
        <v>41.081303000000005</v>
      </c>
      <c r="C301" s="2">
        <v>1</v>
      </c>
      <c r="H301">
        <v>29.930052000000003</v>
      </c>
      <c r="I301" s="3">
        <v>4</v>
      </c>
      <c r="P301">
        <v>2</v>
      </c>
      <c r="Q301" t="str">
        <f t="shared" si="5"/>
        <v>14</v>
      </c>
      <c r="R301">
        <v>2</v>
      </c>
      <c r="BG301">
        <v>2</v>
      </c>
      <c r="BH301">
        <v>1746</v>
      </c>
    </row>
    <row r="302" spans="1:61" x14ac:dyDescent="0.25">
      <c r="A302">
        <v>301</v>
      </c>
      <c r="P302">
        <v>0</v>
      </c>
      <c r="Q302" t="str">
        <f t="shared" si="5"/>
        <v/>
      </c>
      <c r="R302">
        <v>1</v>
      </c>
      <c r="AB302" t="s">
        <v>277</v>
      </c>
      <c r="AC302" t="str">
        <f>CONCATENATE($R302,$R303,$R304,$R305)</f>
        <v>1423</v>
      </c>
      <c r="BG302">
        <v>1</v>
      </c>
      <c r="BH302">
        <v>1759</v>
      </c>
    </row>
    <row r="303" spans="1:61" x14ac:dyDescent="0.25">
      <c r="A303">
        <v>302</v>
      </c>
      <c r="D303">
        <v>52.870419000000005</v>
      </c>
      <c r="E303" s="5">
        <v>2</v>
      </c>
      <c r="P303">
        <v>1</v>
      </c>
      <c r="Q303" t="str">
        <f t="shared" si="5"/>
        <v>2</v>
      </c>
      <c r="R303">
        <v>4</v>
      </c>
      <c r="BG303">
        <v>4</v>
      </c>
      <c r="BH303">
        <v>1759</v>
      </c>
    </row>
    <row r="304" spans="1:61" x14ac:dyDescent="0.25">
      <c r="A304">
        <v>303</v>
      </c>
      <c r="D304">
        <v>52.826039000000002</v>
      </c>
      <c r="E304" s="5">
        <v>2</v>
      </c>
      <c r="F304">
        <v>42.592919000000002</v>
      </c>
      <c r="G304" s="4">
        <v>3</v>
      </c>
      <c r="P304">
        <v>2</v>
      </c>
      <c r="Q304" t="str">
        <f t="shared" si="5"/>
        <v>23</v>
      </c>
      <c r="R304">
        <v>2</v>
      </c>
      <c r="BG304">
        <v>2</v>
      </c>
      <c r="BH304">
        <v>1771</v>
      </c>
    </row>
    <row r="305" spans="1:60" x14ac:dyDescent="0.25">
      <c r="A305">
        <v>304</v>
      </c>
      <c r="D305">
        <v>52.859741000000007</v>
      </c>
      <c r="E305" s="5">
        <v>2</v>
      </c>
      <c r="F305">
        <v>42.670677000000005</v>
      </c>
      <c r="G305" s="4">
        <v>3</v>
      </c>
      <c r="P305">
        <v>2</v>
      </c>
      <c r="Q305" t="str">
        <f t="shared" si="5"/>
        <v>23</v>
      </c>
      <c r="R305">
        <v>3</v>
      </c>
      <c r="BG305">
        <v>3</v>
      </c>
      <c r="BH305">
        <v>1773</v>
      </c>
    </row>
    <row r="306" spans="1:60" x14ac:dyDescent="0.25">
      <c r="A306">
        <v>305</v>
      </c>
      <c r="D306">
        <v>52.827294000000002</v>
      </c>
      <c r="E306" s="5">
        <v>2</v>
      </c>
      <c r="F306">
        <v>42.660053000000005</v>
      </c>
      <c r="G306" s="4">
        <v>3</v>
      </c>
      <c r="P306">
        <v>2</v>
      </c>
      <c r="Q306" t="str">
        <f t="shared" si="5"/>
        <v>23</v>
      </c>
      <c r="R306">
        <v>1</v>
      </c>
      <c r="AB306" t="s">
        <v>277</v>
      </c>
      <c r="AC306" t="str">
        <f>CONCATENATE($R306,$R307,$R308,$R309)</f>
        <v>1423</v>
      </c>
      <c r="BG306">
        <v>1</v>
      </c>
      <c r="BH306">
        <v>1783</v>
      </c>
    </row>
    <row r="307" spans="1:60" x14ac:dyDescent="0.25">
      <c r="A307">
        <v>306</v>
      </c>
      <c r="D307">
        <v>52.862866000000004</v>
      </c>
      <c r="E307" s="5">
        <v>2</v>
      </c>
      <c r="F307">
        <v>42.617760000000004</v>
      </c>
      <c r="G307" s="4">
        <v>3</v>
      </c>
      <c r="P307">
        <v>2</v>
      </c>
      <c r="Q307" t="str">
        <f t="shared" si="5"/>
        <v>23</v>
      </c>
      <c r="R307">
        <v>4</v>
      </c>
      <c r="BG307">
        <v>4</v>
      </c>
      <c r="BH307">
        <v>1783</v>
      </c>
    </row>
    <row r="308" spans="1:60" x14ac:dyDescent="0.25">
      <c r="A308">
        <v>307</v>
      </c>
      <c r="D308">
        <v>52.894634000000003</v>
      </c>
      <c r="E308" s="5">
        <v>2</v>
      </c>
      <c r="F308">
        <v>42.614533000000002</v>
      </c>
      <c r="G308" s="4">
        <v>3</v>
      </c>
      <c r="P308">
        <v>2</v>
      </c>
      <c r="Q308" t="str">
        <f t="shared" si="5"/>
        <v>23</v>
      </c>
      <c r="R308">
        <v>2</v>
      </c>
      <c r="BG308">
        <v>2</v>
      </c>
      <c r="BH308">
        <v>1796</v>
      </c>
    </row>
    <row r="309" spans="1:60" x14ac:dyDescent="0.25">
      <c r="A309">
        <v>308</v>
      </c>
      <c r="D309">
        <v>52.874741</v>
      </c>
      <c r="E309" s="5">
        <v>2</v>
      </c>
      <c r="F309">
        <v>42.618439000000002</v>
      </c>
      <c r="G309" s="4">
        <v>3</v>
      </c>
      <c r="P309">
        <v>2</v>
      </c>
      <c r="Q309" t="str">
        <f t="shared" si="5"/>
        <v>23</v>
      </c>
      <c r="R309">
        <v>3</v>
      </c>
      <c r="BG309">
        <v>3</v>
      </c>
      <c r="BH309">
        <v>1797</v>
      </c>
    </row>
    <row r="310" spans="1:60" x14ac:dyDescent="0.25">
      <c r="A310">
        <v>309</v>
      </c>
      <c r="D310">
        <v>52.863175000000005</v>
      </c>
      <c r="E310" s="5">
        <v>2</v>
      </c>
      <c r="F310">
        <v>42.629063000000002</v>
      </c>
      <c r="G310" s="4">
        <v>3</v>
      </c>
      <c r="P310">
        <v>2</v>
      </c>
      <c r="Q310" t="str">
        <f t="shared" si="5"/>
        <v>23</v>
      </c>
      <c r="R310">
        <v>4</v>
      </c>
      <c r="AB310" t="s">
        <v>278</v>
      </c>
      <c r="AC310" t="str">
        <f>CONCATENATE($R310,$R311,$R312,$R313)</f>
        <v>4123</v>
      </c>
      <c r="BG310">
        <v>4</v>
      </c>
      <c r="BH310">
        <v>1807</v>
      </c>
    </row>
    <row r="311" spans="1:60" x14ac:dyDescent="0.25">
      <c r="A311">
        <v>310</v>
      </c>
      <c r="D311">
        <v>52.842289000000001</v>
      </c>
      <c r="E311" s="5">
        <v>2</v>
      </c>
      <c r="F311">
        <v>42.641770000000001</v>
      </c>
      <c r="G311" s="4">
        <v>3</v>
      </c>
      <c r="P311">
        <v>2</v>
      </c>
      <c r="Q311" t="str">
        <f t="shared" si="5"/>
        <v>23</v>
      </c>
      <c r="R311">
        <v>1</v>
      </c>
      <c r="BG311">
        <v>1</v>
      </c>
      <c r="BH311">
        <v>1808</v>
      </c>
    </row>
    <row r="312" spans="1:60" x14ac:dyDescent="0.25">
      <c r="A312">
        <v>311</v>
      </c>
      <c r="D312">
        <v>52.870937000000005</v>
      </c>
      <c r="E312" s="5">
        <v>2</v>
      </c>
      <c r="F312">
        <v>42.629376000000001</v>
      </c>
      <c r="G312" s="4">
        <v>3</v>
      </c>
      <c r="P312">
        <v>2</v>
      </c>
      <c r="Q312" t="str">
        <f t="shared" si="5"/>
        <v>23</v>
      </c>
      <c r="R312">
        <v>2</v>
      </c>
      <c r="BG312">
        <v>2</v>
      </c>
      <c r="BH312">
        <v>1820</v>
      </c>
    </row>
    <row r="313" spans="1:60" x14ac:dyDescent="0.25">
      <c r="A313">
        <v>312</v>
      </c>
      <c r="D313">
        <v>52.897602000000006</v>
      </c>
      <c r="E313" s="5">
        <v>2</v>
      </c>
      <c r="F313">
        <v>42.610417000000005</v>
      </c>
      <c r="G313" s="4">
        <v>3</v>
      </c>
      <c r="P313">
        <v>2</v>
      </c>
      <c r="Q313" t="str">
        <f t="shared" si="5"/>
        <v>23</v>
      </c>
      <c r="R313">
        <v>3</v>
      </c>
      <c r="BG313">
        <v>3</v>
      </c>
      <c r="BH313">
        <v>1823</v>
      </c>
    </row>
    <row r="314" spans="1:60" x14ac:dyDescent="0.25">
      <c r="A314">
        <v>313</v>
      </c>
      <c r="D314">
        <v>52.870419000000005</v>
      </c>
      <c r="E314" s="5">
        <v>2</v>
      </c>
      <c r="F314">
        <v>42.664009</v>
      </c>
      <c r="G314" s="4">
        <v>3</v>
      </c>
      <c r="P314">
        <v>2</v>
      </c>
      <c r="Q314" t="str">
        <f t="shared" si="5"/>
        <v>23</v>
      </c>
      <c r="R314">
        <v>4</v>
      </c>
      <c r="AB314" t="s">
        <v>278</v>
      </c>
      <c r="AC314" t="str">
        <f>CONCATENATE($R314,$R315,$R316,$R317)</f>
        <v>4123</v>
      </c>
      <c r="BG314">
        <v>4</v>
      </c>
      <c r="BH314">
        <v>1829</v>
      </c>
    </row>
    <row r="315" spans="1:60" x14ac:dyDescent="0.25">
      <c r="A315">
        <v>314</v>
      </c>
      <c r="D315">
        <v>52.870419000000005</v>
      </c>
      <c r="E315" s="5">
        <v>2</v>
      </c>
      <c r="F315">
        <v>42.622917000000001</v>
      </c>
      <c r="G315" s="4">
        <v>3</v>
      </c>
      <c r="P315">
        <v>2</v>
      </c>
      <c r="Q315" t="str">
        <f t="shared" si="5"/>
        <v>23</v>
      </c>
      <c r="R315">
        <v>1</v>
      </c>
      <c r="BG315">
        <v>1</v>
      </c>
      <c r="BH315">
        <v>1833</v>
      </c>
    </row>
    <row r="316" spans="1:60" x14ac:dyDescent="0.25">
      <c r="A316">
        <v>315</v>
      </c>
      <c r="F316">
        <v>42.592919000000002</v>
      </c>
      <c r="G316" s="4">
        <v>3</v>
      </c>
      <c r="P316">
        <v>1</v>
      </c>
      <c r="Q316" t="str">
        <f t="shared" si="5"/>
        <v>3</v>
      </c>
      <c r="R316">
        <v>2</v>
      </c>
      <c r="BG316">
        <v>2</v>
      </c>
      <c r="BH316">
        <v>1843</v>
      </c>
    </row>
    <row r="317" spans="1:60" x14ac:dyDescent="0.25">
      <c r="A317">
        <v>316</v>
      </c>
      <c r="H317">
        <v>53.100937000000002</v>
      </c>
      <c r="I317" s="3">
        <v>4</v>
      </c>
      <c r="P317">
        <v>1</v>
      </c>
      <c r="Q317" t="str">
        <f t="shared" si="5"/>
        <v>4</v>
      </c>
      <c r="R317">
        <v>3</v>
      </c>
      <c r="BG317">
        <v>3</v>
      </c>
      <c r="BH317">
        <v>1848</v>
      </c>
    </row>
    <row r="318" spans="1:60" x14ac:dyDescent="0.25">
      <c r="A318">
        <v>317</v>
      </c>
      <c r="B318">
        <v>63.820366</v>
      </c>
      <c r="C318" s="2">
        <v>1</v>
      </c>
      <c r="H318">
        <v>53.111874</v>
      </c>
      <c r="I318" s="3">
        <v>4</v>
      </c>
      <c r="P318">
        <v>2</v>
      </c>
      <c r="Q318" t="str">
        <f t="shared" si="5"/>
        <v>14</v>
      </c>
      <c r="R318">
        <v>4</v>
      </c>
      <c r="AB318" t="s">
        <v>278</v>
      </c>
      <c r="AC318" t="str">
        <f>CONCATENATE($R318,$R319,$R320,$R321)</f>
        <v>4123</v>
      </c>
      <c r="BG318">
        <v>4</v>
      </c>
      <c r="BH318">
        <v>1853</v>
      </c>
    </row>
    <row r="319" spans="1:60" x14ac:dyDescent="0.25">
      <c r="A319">
        <v>318</v>
      </c>
      <c r="B319">
        <v>63.855576000000006</v>
      </c>
      <c r="C319" s="2">
        <v>1</v>
      </c>
      <c r="H319">
        <v>53.135365</v>
      </c>
      <c r="I319" s="3">
        <v>4</v>
      </c>
      <c r="P319">
        <v>2</v>
      </c>
      <c r="Q319" t="str">
        <f t="shared" si="5"/>
        <v>14</v>
      </c>
      <c r="R319">
        <v>1</v>
      </c>
      <c r="BG319">
        <v>1</v>
      </c>
      <c r="BH319">
        <v>1858</v>
      </c>
    </row>
    <row r="320" spans="1:60" x14ac:dyDescent="0.25">
      <c r="A320">
        <v>319</v>
      </c>
      <c r="B320">
        <v>63.843178000000002</v>
      </c>
      <c r="C320" s="2">
        <v>1</v>
      </c>
      <c r="H320">
        <v>53.107865000000004</v>
      </c>
      <c r="I320" s="3">
        <v>4</v>
      </c>
      <c r="P320">
        <v>2</v>
      </c>
      <c r="Q320" t="str">
        <f t="shared" si="5"/>
        <v>14</v>
      </c>
      <c r="R320">
        <v>2</v>
      </c>
      <c r="BG320">
        <v>2</v>
      </c>
      <c r="BH320">
        <v>1866</v>
      </c>
    </row>
    <row r="321" spans="1:60" x14ac:dyDescent="0.25">
      <c r="A321">
        <v>320</v>
      </c>
      <c r="B321">
        <v>63.847241000000004</v>
      </c>
      <c r="C321" s="2">
        <v>1</v>
      </c>
      <c r="H321">
        <v>53.112553000000005</v>
      </c>
      <c r="I321" s="3">
        <v>4</v>
      </c>
      <c r="P321">
        <v>2</v>
      </c>
      <c r="Q321" t="str">
        <f t="shared" si="5"/>
        <v>14</v>
      </c>
      <c r="R321">
        <v>3</v>
      </c>
      <c r="BG321">
        <v>3</v>
      </c>
      <c r="BH321">
        <v>1871</v>
      </c>
    </row>
    <row r="322" spans="1:60" x14ac:dyDescent="0.25">
      <c r="A322">
        <v>321</v>
      </c>
      <c r="B322">
        <v>63.817238000000003</v>
      </c>
      <c r="C322" s="2">
        <v>1</v>
      </c>
      <c r="H322">
        <v>53.126251000000003</v>
      </c>
      <c r="I322" s="3">
        <v>4</v>
      </c>
      <c r="P322">
        <v>2</v>
      </c>
      <c r="Q322" t="str">
        <f t="shared" ref="Q322:Q385" si="6">CONCATENATE(C322,E322,G322,I322)</f>
        <v>14</v>
      </c>
      <c r="R322">
        <v>4</v>
      </c>
      <c r="AB322" t="s">
        <v>278</v>
      </c>
      <c r="AC322" t="str">
        <f>CONCATENATE($R322,$R323,$R324,$R325)</f>
        <v>4123</v>
      </c>
      <c r="BG322">
        <v>4</v>
      </c>
      <c r="BH322">
        <v>1876</v>
      </c>
    </row>
    <row r="323" spans="1:60" x14ac:dyDescent="0.25">
      <c r="A323">
        <v>322</v>
      </c>
      <c r="B323">
        <v>63.821926000000005</v>
      </c>
      <c r="C323" s="2">
        <v>1</v>
      </c>
      <c r="H323">
        <v>53.141876000000003</v>
      </c>
      <c r="I323" s="3">
        <v>4</v>
      </c>
      <c r="P323">
        <v>2</v>
      </c>
      <c r="Q323" t="str">
        <f t="shared" si="6"/>
        <v>14</v>
      </c>
      <c r="R323">
        <v>1</v>
      </c>
      <c r="BG323">
        <v>1</v>
      </c>
      <c r="BH323">
        <v>1881</v>
      </c>
    </row>
    <row r="324" spans="1:60" x14ac:dyDescent="0.25">
      <c r="A324">
        <v>323</v>
      </c>
      <c r="B324">
        <v>63.822083000000006</v>
      </c>
      <c r="C324" s="2">
        <v>1</v>
      </c>
      <c r="H324">
        <v>53.179737000000003</v>
      </c>
      <c r="I324" s="3">
        <v>4</v>
      </c>
      <c r="P324">
        <v>2</v>
      </c>
      <c r="Q324" t="str">
        <f t="shared" si="6"/>
        <v>14</v>
      </c>
      <c r="R324">
        <v>2</v>
      </c>
      <c r="BG324">
        <v>2</v>
      </c>
      <c r="BH324">
        <v>1892</v>
      </c>
    </row>
    <row r="325" spans="1:60" x14ac:dyDescent="0.25">
      <c r="A325">
        <v>324</v>
      </c>
      <c r="B325">
        <v>63.834896000000001</v>
      </c>
      <c r="C325" s="2">
        <v>1</v>
      </c>
      <c r="H325">
        <v>53.143700000000003</v>
      </c>
      <c r="I325" s="3">
        <v>4</v>
      </c>
      <c r="P325">
        <v>2</v>
      </c>
      <c r="Q325" t="str">
        <f t="shared" si="6"/>
        <v>14</v>
      </c>
      <c r="R325">
        <v>3</v>
      </c>
      <c r="BG325">
        <v>3</v>
      </c>
      <c r="BH325">
        <v>1896</v>
      </c>
    </row>
    <row r="326" spans="1:60" x14ac:dyDescent="0.25">
      <c r="A326">
        <v>325</v>
      </c>
      <c r="B326">
        <v>63.839848000000003</v>
      </c>
      <c r="C326" s="2">
        <v>1</v>
      </c>
      <c r="H326">
        <v>53.130207000000006</v>
      </c>
      <c r="I326" s="3">
        <v>4</v>
      </c>
      <c r="P326">
        <v>2</v>
      </c>
      <c r="Q326" t="str">
        <f t="shared" si="6"/>
        <v>14</v>
      </c>
      <c r="R326">
        <v>4</v>
      </c>
      <c r="AB326" t="s">
        <v>278</v>
      </c>
      <c r="AC326" t="str">
        <f>CONCATENATE($R326,$R327,$R328,$R329)</f>
        <v>4123</v>
      </c>
      <c r="BG326">
        <v>4</v>
      </c>
      <c r="BH326">
        <v>1904</v>
      </c>
    </row>
    <row r="327" spans="1:60" x14ac:dyDescent="0.25">
      <c r="A327">
        <v>326</v>
      </c>
      <c r="B327">
        <v>63.884319000000005</v>
      </c>
      <c r="C327" s="2">
        <v>1</v>
      </c>
      <c r="H327">
        <v>53.100937000000002</v>
      </c>
      <c r="I327" s="3">
        <v>4</v>
      </c>
      <c r="P327">
        <v>2</v>
      </c>
      <c r="Q327" t="str">
        <f t="shared" si="6"/>
        <v>14</v>
      </c>
      <c r="R327">
        <v>1</v>
      </c>
      <c r="BG327">
        <v>1</v>
      </c>
      <c r="BH327">
        <v>1905</v>
      </c>
    </row>
    <row r="328" spans="1:60" x14ac:dyDescent="0.25">
      <c r="A328">
        <v>327</v>
      </c>
      <c r="B328">
        <v>63.815262000000004</v>
      </c>
      <c r="C328" s="2">
        <v>1</v>
      </c>
      <c r="H328">
        <v>53.100937000000002</v>
      </c>
      <c r="I328" s="3">
        <v>4</v>
      </c>
      <c r="P328">
        <v>2</v>
      </c>
      <c r="Q328" t="str">
        <f t="shared" si="6"/>
        <v>14</v>
      </c>
      <c r="R328">
        <v>2</v>
      </c>
      <c r="BG328">
        <v>2</v>
      </c>
      <c r="BH328">
        <v>1919</v>
      </c>
    </row>
    <row r="329" spans="1:60" x14ac:dyDescent="0.25">
      <c r="A329">
        <v>328</v>
      </c>
      <c r="B329">
        <v>63.820366</v>
      </c>
      <c r="C329" s="2">
        <v>1</v>
      </c>
      <c r="H329">
        <v>53.100937000000002</v>
      </c>
      <c r="I329" s="3">
        <v>4</v>
      </c>
      <c r="P329">
        <v>2</v>
      </c>
      <c r="Q329" t="str">
        <f t="shared" si="6"/>
        <v>14</v>
      </c>
      <c r="R329">
        <v>3</v>
      </c>
      <c r="BG329">
        <v>3</v>
      </c>
      <c r="BH329">
        <v>1922</v>
      </c>
    </row>
    <row r="330" spans="1:60" x14ac:dyDescent="0.25">
      <c r="A330">
        <v>329</v>
      </c>
      <c r="P330">
        <v>0</v>
      </c>
      <c r="Q330" t="str">
        <f t="shared" si="6"/>
        <v/>
      </c>
      <c r="R330">
        <v>4</v>
      </c>
      <c r="BG330">
        <v>4</v>
      </c>
      <c r="BH330">
        <v>1931</v>
      </c>
    </row>
    <row r="331" spans="1:60" x14ac:dyDescent="0.25">
      <c r="A331">
        <v>330</v>
      </c>
      <c r="D331">
        <v>74.314321000000007</v>
      </c>
      <c r="E331" s="5">
        <v>2</v>
      </c>
      <c r="P331">
        <v>1</v>
      </c>
      <c r="Q331" t="str">
        <f t="shared" si="6"/>
        <v>2</v>
      </c>
      <c r="R331" t="s">
        <v>22</v>
      </c>
      <c r="BG331" t="s">
        <v>22</v>
      </c>
      <c r="BH331">
        <v>1932</v>
      </c>
    </row>
    <row r="332" spans="1:60" x14ac:dyDescent="0.25">
      <c r="A332">
        <v>331</v>
      </c>
      <c r="D332">
        <v>74.329578000000012</v>
      </c>
      <c r="E332" s="5">
        <v>2</v>
      </c>
      <c r="F332">
        <v>65.453751000000011</v>
      </c>
      <c r="G332" s="4">
        <v>3</v>
      </c>
      <c r="P332">
        <v>2</v>
      </c>
      <c r="Q332" t="str">
        <f t="shared" si="6"/>
        <v>23</v>
      </c>
    </row>
    <row r="333" spans="1:60" x14ac:dyDescent="0.25">
      <c r="A333">
        <v>332</v>
      </c>
      <c r="D333">
        <v>74.305816000000007</v>
      </c>
      <c r="E333" s="5">
        <v>2</v>
      </c>
      <c r="F333">
        <v>65.432816000000003</v>
      </c>
      <c r="G333" s="4">
        <v>3</v>
      </c>
      <c r="P333">
        <v>2</v>
      </c>
      <c r="Q333" t="str">
        <f t="shared" si="6"/>
        <v>23</v>
      </c>
    </row>
    <row r="334" spans="1:60" x14ac:dyDescent="0.25">
      <c r="A334">
        <v>333</v>
      </c>
      <c r="D334">
        <v>74.300404</v>
      </c>
      <c r="E334" s="5">
        <v>2</v>
      </c>
      <c r="F334">
        <v>65.430470000000014</v>
      </c>
      <c r="G334" s="4">
        <v>3</v>
      </c>
      <c r="P334">
        <v>2</v>
      </c>
      <c r="Q334" t="str">
        <f t="shared" si="6"/>
        <v>23</v>
      </c>
    </row>
    <row r="335" spans="1:60" x14ac:dyDescent="0.25">
      <c r="A335">
        <v>334</v>
      </c>
      <c r="D335">
        <v>74.306795000000008</v>
      </c>
      <c r="E335" s="5">
        <v>2</v>
      </c>
      <c r="F335">
        <v>65.444531000000012</v>
      </c>
      <c r="G335" s="4">
        <v>3</v>
      </c>
      <c r="P335">
        <v>2</v>
      </c>
      <c r="Q335" t="str">
        <f t="shared" si="6"/>
        <v>23</v>
      </c>
    </row>
    <row r="336" spans="1:60" x14ac:dyDescent="0.25">
      <c r="A336">
        <v>335</v>
      </c>
      <c r="D336">
        <v>74.274787000000003</v>
      </c>
      <c r="E336" s="5">
        <v>2</v>
      </c>
      <c r="F336">
        <v>65.422917000000012</v>
      </c>
      <c r="G336" s="4">
        <v>3</v>
      </c>
      <c r="P336">
        <v>2</v>
      </c>
      <c r="Q336" t="str">
        <f t="shared" si="6"/>
        <v>23</v>
      </c>
    </row>
    <row r="337" spans="1:17" x14ac:dyDescent="0.25">
      <c r="A337">
        <v>336</v>
      </c>
      <c r="D337">
        <v>74.292003000000008</v>
      </c>
      <c r="E337" s="5">
        <v>2</v>
      </c>
      <c r="F337">
        <v>65.350468000000006</v>
      </c>
      <c r="G337" s="4">
        <v>3</v>
      </c>
      <c r="P337">
        <v>2</v>
      </c>
      <c r="Q337" t="str">
        <f t="shared" si="6"/>
        <v>23</v>
      </c>
    </row>
    <row r="338" spans="1:17" x14ac:dyDescent="0.25">
      <c r="A338">
        <v>337</v>
      </c>
      <c r="D338">
        <v>74.270457000000007</v>
      </c>
      <c r="E338" s="5">
        <v>2</v>
      </c>
      <c r="F338">
        <v>65.361874</v>
      </c>
      <c r="G338" s="4">
        <v>3</v>
      </c>
      <c r="P338">
        <v>2</v>
      </c>
      <c r="Q338" t="str">
        <f t="shared" si="6"/>
        <v>23</v>
      </c>
    </row>
    <row r="339" spans="1:17" x14ac:dyDescent="0.25">
      <c r="A339">
        <v>338</v>
      </c>
      <c r="D339">
        <v>74.24551000000001</v>
      </c>
      <c r="E339" s="5">
        <v>2</v>
      </c>
      <c r="F339">
        <v>65.390160000000009</v>
      </c>
      <c r="G339" s="4">
        <v>3</v>
      </c>
      <c r="P339">
        <v>2</v>
      </c>
      <c r="Q339" t="str">
        <f t="shared" si="6"/>
        <v>23</v>
      </c>
    </row>
    <row r="340" spans="1:17" x14ac:dyDescent="0.25">
      <c r="A340">
        <v>339</v>
      </c>
      <c r="D340">
        <v>74.217161000000004</v>
      </c>
      <c r="E340" s="5">
        <v>2</v>
      </c>
      <c r="F340">
        <v>65.454113000000007</v>
      </c>
      <c r="G340" s="4">
        <v>3</v>
      </c>
      <c r="P340">
        <v>2</v>
      </c>
      <c r="Q340" t="str">
        <f t="shared" si="6"/>
        <v>23</v>
      </c>
    </row>
    <row r="341" spans="1:17" x14ac:dyDescent="0.25">
      <c r="A341">
        <v>340</v>
      </c>
      <c r="D341">
        <v>74.177576000000002</v>
      </c>
      <c r="E341" s="5">
        <v>2</v>
      </c>
      <c r="F341">
        <v>65.389530000000008</v>
      </c>
      <c r="G341" s="4">
        <v>3</v>
      </c>
      <c r="P341">
        <v>2</v>
      </c>
      <c r="Q341" t="str">
        <f t="shared" si="6"/>
        <v>23</v>
      </c>
    </row>
    <row r="342" spans="1:17" x14ac:dyDescent="0.25">
      <c r="A342">
        <v>341</v>
      </c>
      <c r="D342">
        <v>74.19113200000001</v>
      </c>
      <c r="E342" s="5">
        <v>2</v>
      </c>
      <c r="F342">
        <v>65.453751000000011</v>
      </c>
      <c r="G342" s="4">
        <v>3</v>
      </c>
      <c r="P342">
        <v>2</v>
      </c>
      <c r="Q342" t="str">
        <f t="shared" si="6"/>
        <v>23</v>
      </c>
    </row>
    <row r="343" spans="1:17" x14ac:dyDescent="0.25">
      <c r="A343">
        <v>342</v>
      </c>
      <c r="F343">
        <v>65.453751000000011</v>
      </c>
      <c r="G343" s="4">
        <v>3</v>
      </c>
      <c r="H343">
        <v>74.440139000000002</v>
      </c>
      <c r="I343" s="3">
        <v>4</v>
      </c>
      <c r="P343">
        <v>2</v>
      </c>
      <c r="Q343" t="str">
        <f t="shared" si="6"/>
        <v>34</v>
      </c>
    </row>
    <row r="344" spans="1:17" x14ac:dyDescent="0.25">
      <c r="A344">
        <v>343</v>
      </c>
      <c r="H344">
        <v>74.463952000000006</v>
      </c>
      <c r="I344" s="3">
        <v>4</v>
      </c>
      <c r="P344">
        <v>1</v>
      </c>
      <c r="Q344" t="str">
        <f t="shared" si="6"/>
        <v>4</v>
      </c>
    </row>
    <row r="345" spans="1:17" x14ac:dyDescent="0.25">
      <c r="A345">
        <v>344</v>
      </c>
      <c r="B345">
        <v>84.638618000000008</v>
      </c>
      <c r="C345" s="2">
        <v>1</v>
      </c>
      <c r="H345">
        <v>74.466374000000002</v>
      </c>
      <c r="I345" s="3">
        <v>4</v>
      </c>
      <c r="P345">
        <v>2</v>
      </c>
      <c r="Q345" t="str">
        <f t="shared" si="6"/>
        <v>14</v>
      </c>
    </row>
    <row r="346" spans="1:17" x14ac:dyDescent="0.25">
      <c r="A346">
        <v>345</v>
      </c>
      <c r="B346">
        <v>84.60882500000001</v>
      </c>
      <c r="C346" s="2">
        <v>1</v>
      </c>
      <c r="H346">
        <v>74.497456000000014</v>
      </c>
      <c r="I346" s="3">
        <v>4</v>
      </c>
      <c r="P346">
        <v>2</v>
      </c>
      <c r="Q346" t="str">
        <f t="shared" si="6"/>
        <v>14</v>
      </c>
    </row>
    <row r="347" spans="1:17" x14ac:dyDescent="0.25">
      <c r="A347">
        <v>346</v>
      </c>
      <c r="B347">
        <v>84.625577000000007</v>
      </c>
      <c r="C347" s="2">
        <v>1</v>
      </c>
      <c r="H347">
        <v>74.500445000000013</v>
      </c>
      <c r="I347" s="3">
        <v>4</v>
      </c>
      <c r="P347">
        <v>2</v>
      </c>
      <c r="Q347" t="str">
        <f t="shared" si="6"/>
        <v>14</v>
      </c>
    </row>
    <row r="348" spans="1:17" x14ac:dyDescent="0.25">
      <c r="A348">
        <v>347</v>
      </c>
      <c r="B348">
        <v>84.600991000000008</v>
      </c>
      <c r="C348" s="2">
        <v>1</v>
      </c>
      <c r="H348">
        <v>74.517300000000006</v>
      </c>
      <c r="I348" s="3">
        <v>4</v>
      </c>
      <c r="P348">
        <v>2</v>
      </c>
      <c r="Q348" t="str">
        <f t="shared" si="6"/>
        <v>14</v>
      </c>
    </row>
    <row r="349" spans="1:17" x14ac:dyDescent="0.25">
      <c r="A349">
        <v>348</v>
      </c>
      <c r="B349">
        <v>84.618981000000005</v>
      </c>
      <c r="C349" s="2">
        <v>1</v>
      </c>
      <c r="H349">
        <v>74.478694000000004</v>
      </c>
      <c r="I349" s="3">
        <v>4</v>
      </c>
      <c r="P349">
        <v>2</v>
      </c>
      <c r="Q349" t="str">
        <f t="shared" si="6"/>
        <v>14</v>
      </c>
    </row>
    <row r="350" spans="1:17" x14ac:dyDescent="0.25">
      <c r="A350">
        <v>349</v>
      </c>
      <c r="B350">
        <v>84.59279500000001</v>
      </c>
      <c r="C350" s="2">
        <v>1</v>
      </c>
      <c r="H350">
        <v>74.502300000000005</v>
      </c>
      <c r="I350" s="3">
        <v>4</v>
      </c>
      <c r="P350">
        <v>2</v>
      </c>
      <c r="Q350" t="str">
        <f t="shared" si="6"/>
        <v>14</v>
      </c>
    </row>
    <row r="351" spans="1:17" x14ac:dyDescent="0.25">
      <c r="A351">
        <v>350</v>
      </c>
      <c r="B351">
        <v>84.584961000000007</v>
      </c>
      <c r="C351" s="2">
        <v>1</v>
      </c>
      <c r="H351">
        <v>74.496115000000003</v>
      </c>
      <c r="I351" s="3">
        <v>4</v>
      </c>
      <c r="P351">
        <v>2</v>
      </c>
      <c r="Q351" t="str">
        <f t="shared" si="6"/>
        <v>14</v>
      </c>
    </row>
    <row r="352" spans="1:17" x14ac:dyDescent="0.25">
      <c r="A352">
        <v>351</v>
      </c>
      <c r="B352">
        <v>84.58748700000001</v>
      </c>
      <c r="C352" s="2">
        <v>1</v>
      </c>
      <c r="H352">
        <v>74.479827</v>
      </c>
      <c r="I352" s="3">
        <v>4</v>
      </c>
      <c r="P352">
        <v>2</v>
      </c>
      <c r="Q352" t="str">
        <f t="shared" si="6"/>
        <v>14</v>
      </c>
    </row>
    <row r="353" spans="1:17" x14ac:dyDescent="0.25">
      <c r="A353">
        <v>352</v>
      </c>
      <c r="B353">
        <v>84.624496000000008</v>
      </c>
      <c r="C353" s="2">
        <v>1</v>
      </c>
      <c r="H353">
        <v>74.509826000000004</v>
      </c>
      <c r="I353" s="3">
        <v>4</v>
      </c>
      <c r="P353">
        <v>2</v>
      </c>
      <c r="Q353" t="str">
        <f t="shared" si="6"/>
        <v>14</v>
      </c>
    </row>
    <row r="354" spans="1:17" x14ac:dyDescent="0.25">
      <c r="A354">
        <v>353</v>
      </c>
      <c r="B354">
        <v>84.637330000000006</v>
      </c>
      <c r="C354" s="2">
        <v>1</v>
      </c>
      <c r="P354">
        <v>1</v>
      </c>
      <c r="Q354" t="str">
        <f t="shared" si="6"/>
        <v>1</v>
      </c>
    </row>
    <row r="355" spans="1:17" x14ac:dyDescent="0.25">
      <c r="A355">
        <v>354</v>
      </c>
      <c r="B355">
        <v>84.640370000000004</v>
      </c>
      <c r="C355" s="2">
        <v>1</v>
      </c>
      <c r="P355">
        <v>1</v>
      </c>
      <c r="Q355" t="str">
        <f t="shared" si="6"/>
        <v>1</v>
      </c>
    </row>
    <row r="356" spans="1:17" x14ac:dyDescent="0.25">
      <c r="A356">
        <v>355</v>
      </c>
      <c r="B356">
        <v>84.638618000000008</v>
      </c>
      <c r="C356" s="2">
        <v>1</v>
      </c>
      <c r="P356">
        <v>1</v>
      </c>
      <c r="Q356" t="str">
        <f t="shared" si="6"/>
        <v>1</v>
      </c>
    </row>
    <row r="357" spans="1:17" x14ac:dyDescent="0.25">
      <c r="A357">
        <v>356</v>
      </c>
      <c r="D357">
        <v>94.649427000000003</v>
      </c>
      <c r="E357" s="5">
        <v>2</v>
      </c>
      <c r="P357">
        <v>1</v>
      </c>
      <c r="Q357" t="str">
        <f t="shared" si="6"/>
        <v>2</v>
      </c>
    </row>
    <row r="358" spans="1:17" x14ac:dyDescent="0.25">
      <c r="A358">
        <v>357</v>
      </c>
      <c r="D358">
        <v>94.701435000000004</v>
      </c>
      <c r="E358" s="5">
        <v>2</v>
      </c>
      <c r="P358">
        <v>1</v>
      </c>
      <c r="Q358" t="str">
        <f t="shared" si="6"/>
        <v>2</v>
      </c>
    </row>
    <row r="359" spans="1:17" x14ac:dyDescent="0.25">
      <c r="A359">
        <v>358</v>
      </c>
      <c r="D359">
        <v>94.678653000000011</v>
      </c>
      <c r="E359" s="5">
        <v>2</v>
      </c>
      <c r="F359">
        <v>86.356569000000007</v>
      </c>
      <c r="G359" s="4">
        <v>3</v>
      </c>
      <c r="P359">
        <v>2</v>
      </c>
      <c r="Q359" t="str">
        <f t="shared" si="6"/>
        <v>23</v>
      </c>
    </row>
    <row r="360" spans="1:17" x14ac:dyDescent="0.25">
      <c r="A360">
        <v>359</v>
      </c>
      <c r="D360">
        <v>94.647779000000014</v>
      </c>
      <c r="E360" s="5">
        <v>2</v>
      </c>
      <c r="F360">
        <v>86.310384000000013</v>
      </c>
      <c r="G360" s="4">
        <v>3</v>
      </c>
      <c r="P360">
        <v>2</v>
      </c>
      <c r="Q360" t="str">
        <f t="shared" si="6"/>
        <v>23</v>
      </c>
    </row>
    <row r="361" spans="1:17" x14ac:dyDescent="0.25">
      <c r="A361">
        <v>360</v>
      </c>
      <c r="D361">
        <v>94.652984000000004</v>
      </c>
      <c r="E361" s="5">
        <v>2</v>
      </c>
      <c r="F361">
        <v>86.318477000000001</v>
      </c>
      <c r="G361" s="4">
        <v>3</v>
      </c>
      <c r="P361">
        <v>2</v>
      </c>
      <c r="Q361" t="str">
        <f t="shared" si="6"/>
        <v>23</v>
      </c>
    </row>
    <row r="362" spans="1:17" x14ac:dyDescent="0.25">
      <c r="A362">
        <v>361</v>
      </c>
      <c r="D362">
        <v>94.65844700000001</v>
      </c>
      <c r="E362" s="5">
        <v>2</v>
      </c>
      <c r="F362">
        <v>86.340951000000004</v>
      </c>
      <c r="G362" s="4">
        <v>3</v>
      </c>
      <c r="P362">
        <v>2</v>
      </c>
      <c r="Q362" t="str">
        <f t="shared" si="6"/>
        <v>23</v>
      </c>
    </row>
    <row r="363" spans="1:17" x14ac:dyDescent="0.25">
      <c r="A363">
        <v>362</v>
      </c>
      <c r="D363">
        <v>94.66396300000001</v>
      </c>
      <c r="E363" s="5">
        <v>2</v>
      </c>
      <c r="F363">
        <v>86.271624000000003</v>
      </c>
      <c r="G363" s="4">
        <v>3</v>
      </c>
      <c r="P363">
        <v>2</v>
      </c>
      <c r="Q363" t="str">
        <f t="shared" si="6"/>
        <v>23</v>
      </c>
    </row>
    <row r="364" spans="1:17" x14ac:dyDescent="0.25">
      <c r="A364">
        <v>363</v>
      </c>
      <c r="D364">
        <v>94.655767000000012</v>
      </c>
      <c r="E364" s="5">
        <v>2</v>
      </c>
      <c r="F364">
        <v>86.29853</v>
      </c>
      <c r="G364" s="4">
        <v>3</v>
      </c>
      <c r="P364">
        <v>2</v>
      </c>
      <c r="Q364" t="str">
        <f t="shared" si="6"/>
        <v>23</v>
      </c>
    </row>
    <row r="365" spans="1:17" x14ac:dyDescent="0.25">
      <c r="A365">
        <v>364</v>
      </c>
      <c r="D365">
        <v>94.649427000000003</v>
      </c>
      <c r="E365" s="5">
        <v>2</v>
      </c>
      <c r="F365">
        <v>86.292964000000012</v>
      </c>
      <c r="G365" s="4">
        <v>3</v>
      </c>
      <c r="P365">
        <v>2</v>
      </c>
      <c r="Q365" t="str">
        <f t="shared" si="6"/>
        <v>23</v>
      </c>
    </row>
    <row r="366" spans="1:17" x14ac:dyDescent="0.25">
      <c r="A366">
        <v>365</v>
      </c>
      <c r="F366">
        <v>86.298273000000009</v>
      </c>
      <c r="G366" s="4">
        <v>3</v>
      </c>
      <c r="P366">
        <v>1</v>
      </c>
      <c r="Q366" t="str">
        <f t="shared" si="6"/>
        <v>3</v>
      </c>
    </row>
    <row r="367" spans="1:17" x14ac:dyDescent="0.25">
      <c r="A367">
        <v>366</v>
      </c>
      <c r="F367">
        <v>86.354094000000003</v>
      </c>
      <c r="G367" s="4">
        <v>3</v>
      </c>
      <c r="H367">
        <v>94.789472000000004</v>
      </c>
      <c r="I367" s="3">
        <v>4</v>
      </c>
      <c r="P367">
        <v>2</v>
      </c>
      <c r="Q367" t="str">
        <f t="shared" si="6"/>
        <v>34</v>
      </c>
    </row>
    <row r="368" spans="1:17" x14ac:dyDescent="0.25">
      <c r="A368">
        <v>367</v>
      </c>
      <c r="F368">
        <v>86.354094000000003</v>
      </c>
      <c r="G368" s="4">
        <v>3</v>
      </c>
      <c r="H368">
        <v>94.777050000000003</v>
      </c>
      <c r="I368" s="3">
        <v>4</v>
      </c>
      <c r="P368">
        <v>2</v>
      </c>
      <c r="Q368" t="str">
        <f t="shared" si="6"/>
        <v>34</v>
      </c>
    </row>
    <row r="369" spans="1:17" x14ac:dyDescent="0.25">
      <c r="A369">
        <v>368</v>
      </c>
      <c r="H369">
        <v>94.80503800000001</v>
      </c>
      <c r="I369" s="3">
        <v>4</v>
      </c>
      <c r="P369">
        <v>1</v>
      </c>
      <c r="Q369" t="str">
        <f t="shared" si="6"/>
        <v>4</v>
      </c>
    </row>
    <row r="370" spans="1:17" x14ac:dyDescent="0.25">
      <c r="A370">
        <v>369</v>
      </c>
      <c r="H370">
        <v>94.815397000000004</v>
      </c>
      <c r="I370" s="3">
        <v>4</v>
      </c>
      <c r="P370">
        <v>1</v>
      </c>
      <c r="Q370" t="str">
        <f t="shared" si="6"/>
        <v>4</v>
      </c>
    </row>
    <row r="371" spans="1:17" x14ac:dyDescent="0.25">
      <c r="A371">
        <v>370</v>
      </c>
      <c r="B371">
        <v>110.54456300000001</v>
      </c>
      <c r="C371" s="2">
        <v>1</v>
      </c>
      <c r="H371">
        <v>94.82446800000001</v>
      </c>
      <c r="I371" s="3">
        <v>4</v>
      </c>
      <c r="P371">
        <v>2</v>
      </c>
      <c r="Q371" t="str">
        <f t="shared" si="6"/>
        <v>14</v>
      </c>
    </row>
    <row r="372" spans="1:17" x14ac:dyDescent="0.25">
      <c r="A372">
        <v>371</v>
      </c>
      <c r="B372">
        <v>110.596</v>
      </c>
      <c r="C372" s="2">
        <v>1</v>
      </c>
      <c r="H372">
        <v>94.773801000000006</v>
      </c>
      <c r="I372" s="3">
        <v>4</v>
      </c>
      <c r="P372">
        <v>2</v>
      </c>
      <c r="Q372" t="str">
        <f t="shared" si="6"/>
        <v>14</v>
      </c>
    </row>
    <row r="373" spans="1:17" x14ac:dyDescent="0.25">
      <c r="A373">
        <v>372</v>
      </c>
      <c r="B373">
        <v>110.595279</v>
      </c>
      <c r="C373" s="2">
        <v>1</v>
      </c>
      <c r="H373">
        <v>94.771741000000006</v>
      </c>
      <c r="I373" s="3">
        <v>4</v>
      </c>
      <c r="P373">
        <v>2</v>
      </c>
      <c r="Q373" t="str">
        <f t="shared" si="6"/>
        <v>14</v>
      </c>
    </row>
    <row r="374" spans="1:17" x14ac:dyDescent="0.25">
      <c r="A374">
        <v>373</v>
      </c>
      <c r="B374">
        <v>110.557807</v>
      </c>
      <c r="C374" s="2">
        <v>1</v>
      </c>
      <c r="H374">
        <v>94.789472000000004</v>
      </c>
      <c r="I374" s="3">
        <v>4</v>
      </c>
      <c r="P374">
        <v>2</v>
      </c>
      <c r="Q374" t="str">
        <f t="shared" si="6"/>
        <v>14</v>
      </c>
    </row>
    <row r="375" spans="1:17" x14ac:dyDescent="0.25">
      <c r="A375">
        <v>374</v>
      </c>
      <c r="B375">
        <v>110.551109</v>
      </c>
      <c r="C375" s="2">
        <v>1</v>
      </c>
      <c r="H375">
        <v>94.789472000000004</v>
      </c>
      <c r="I375" s="3">
        <v>4</v>
      </c>
      <c r="P375">
        <v>2</v>
      </c>
      <c r="Q375" t="str">
        <f t="shared" si="6"/>
        <v>14</v>
      </c>
    </row>
    <row r="376" spans="1:17" x14ac:dyDescent="0.25">
      <c r="A376">
        <v>375</v>
      </c>
      <c r="B376">
        <v>110.57218900000001</v>
      </c>
      <c r="C376" s="2">
        <v>1</v>
      </c>
      <c r="P376">
        <v>1</v>
      </c>
      <c r="Q376" t="str">
        <f t="shared" si="6"/>
        <v>1</v>
      </c>
    </row>
    <row r="377" spans="1:17" x14ac:dyDescent="0.25">
      <c r="A377">
        <v>376</v>
      </c>
      <c r="B377">
        <v>110.60692900000001</v>
      </c>
      <c r="C377" s="2">
        <v>1</v>
      </c>
      <c r="P377">
        <v>1</v>
      </c>
      <c r="Q377" t="str">
        <f t="shared" si="6"/>
        <v>1</v>
      </c>
    </row>
    <row r="378" spans="1:17" x14ac:dyDescent="0.25">
      <c r="A378">
        <v>377</v>
      </c>
      <c r="B378">
        <v>110.61919700000001</v>
      </c>
      <c r="C378" s="2">
        <v>1</v>
      </c>
      <c r="P378">
        <v>1</v>
      </c>
      <c r="Q378" t="str">
        <f t="shared" si="6"/>
        <v>1</v>
      </c>
    </row>
    <row r="379" spans="1:17" x14ac:dyDescent="0.25">
      <c r="A379">
        <v>378</v>
      </c>
      <c r="B379">
        <v>110.63657000000001</v>
      </c>
      <c r="C379" s="2">
        <v>1</v>
      </c>
      <c r="P379">
        <v>1</v>
      </c>
      <c r="Q379" t="str">
        <f t="shared" si="6"/>
        <v>1</v>
      </c>
    </row>
    <row r="380" spans="1:17" x14ac:dyDescent="0.25">
      <c r="A380">
        <v>379</v>
      </c>
      <c r="B380">
        <v>110.54456300000001</v>
      </c>
      <c r="C380" s="2">
        <v>1</v>
      </c>
      <c r="D380">
        <v>119.16482500000001</v>
      </c>
      <c r="E380" s="5">
        <v>2</v>
      </c>
      <c r="P380">
        <v>2</v>
      </c>
      <c r="Q380" t="str">
        <f t="shared" si="6"/>
        <v>12</v>
      </c>
    </row>
    <row r="381" spans="1:17" x14ac:dyDescent="0.25">
      <c r="A381">
        <v>380</v>
      </c>
      <c r="D381">
        <v>119.24667700000001</v>
      </c>
      <c r="E381" s="5">
        <v>2</v>
      </c>
      <c r="P381">
        <v>1</v>
      </c>
      <c r="Q381" t="str">
        <f t="shared" si="6"/>
        <v>2</v>
      </c>
    </row>
    <row r="382" spans="1:17" x14ac:dyDescent="0.25">
      <c r="A382">
        <v>381</v>
      </c>
      <c r="D382">
        <v>119.197711</v>
      </c>
      <c r="E382" s="5">
        <v>2</v>
      </c>
      <c r="P382">
        <v>1</v>
      </c>
      <c r="Q382" t="str">
        <f t="shared" si="6"/>
        <v>2</v>
      </c>
    </row>
    <row r="383" spans="1:17" x14ac:dyDescent="0.25">
      <c r="A383">
        <v>382</v>
      </c>
      <c r="D383">
        <v>119.18766000000001</v>
      </c>
      <c r="E383" s="5">
        <v>2</v>
      </c>
      <c r="P383">
        <v>1</v>
      </c>
      <c r="Q383" t="str">
        <f t="shared" si="6"/>
        <v>2</v>
      </c>
    </row>
    <row r="384" spans="1:17" x14ac:dyDescent="0.25">
      <c r="A384">
        <v>383</v>
      </c>
      <c r="D384">
        <v>119.20204100000001</v>
      </c>
      <c r="E384" s="5">
        <v>2</v>
      </c>
      <c r="F384">
        <v>113.50724000000001</v>
      </c>
      <c r="G384" s="4">
        <v>3</v>
      </c>
      <c r="P384">
        <v>2</v>
      </c>
      <c r="Q384" t="str">
        <f t="shared" si="6"/>
        <v>23</v>
      </c>
    </row>
    <row r="385" spans="1:17" x14ac:dyDescent="0.25">
      <c r="A385">
        <v>384</v>
      </c>
      <c r="D385">
        <v>119.19693700000001</v>
      </c>
      <c r="E385" s="5">
        <v>2</v>
      </c>
      <c r="F385">
        <v>113.494045</v>
      </c>
      <c r="G385" s="4">
        <v>3</v>
      </c>
      <c r="P385">
        <v>2</v>
      </c>
      <c r="Q385" t="str">
        <f t="shared" si="6"/>
        <v>23</v>
      </c>
    </row>
    <row r="386" spans="1:17" x14ac:dyDescent="0.25">
      <c r="A386">
        <v>385</v>
      </c>
      <c r="D386">
        <v>119.24879000000001</v>
      </c>
      <c r="E386" s="5">
        <v>2</v>
      </c>
      <c r="F386">
        <v>113.502807</v>
      </c>
      <c r="G386" s="4">
        <v>3</v>
      </c>
      <c r="P386">
        <v>2</v>
      </c>
      <c r="Q386" t="str">
        <f t="shared" ref="Q386:Q449" si="7">CONCATENATE(C386,E386,G386,I386)</f>
        <v>23</v>
      </c>
    </row>
    <row r="387" spans="1:17" x14ac:dyDescent="0.25">
      <c r="A387">
        <v>386</v>
      </c>
      <c r="D387">
        <v>119.16482500000001</v>
      </c>
      <c r="E387" s="5">
        <v>2</v>
      </c>
      <c r="F387">
        <v>113.48517900000002</v>
      </c>
      <c r="G387" s="4">
        <v>3</v>
      </c>
      <c r="H387">
        <v>118.25348200000001</v>
      </c>
      <c r="I387" s="3">
        <v>4</v>
      </c>
      <c r="P387">
        <v>3</v>
      </c>
      <c r="Q387" t="str">
        <f t="shared" si="7"/>
        <v>234</v>
      </c>
    </row>
    <row r="388" spans="1:17" x14ac:dyDescent="0.25">
      <c r="A388">
        <v>387</v>
      </c>
      <c r="F388">
        <v>113.492034</v>
      </c>
      <c r="G388" s="4">
        <v>3</v>
      </c>
      <c r="H388">
        <v>118.26193600000001</v>
      </c>
      <c r="I388" s="3">
        <v>4</v>
      </c>
      <c r="P388">
        <v>2</v>
      </c>
      <c r="Q388" t="str">
        <f t="shared" si="7"/>
        <v>34</v>
      </c>
    </row>
    <row r="389" spans="1:17" x14ac:dyDescent="0.25">
      <c r="A389">
        <v>388</v>
      </c>
      <c r="F389">
        <v>113.451831</v>
      </c>
      <c r="G389" s="4">
        <v>3</v>
      </c>
      <c r="H389">
        <v>118.30193700000001</v>
      </c>
      <c r="I389" s="3">
        <v>4</v>
      </c>
      <c r="P389">
        <v>2</v>
      </c>
      <c r="Q389" t="str">
        <f t="shared" si="7"/>
        <v>34</v>
      </c>
    </row>
    <row r="390" spans="1:17" x14ac:dyDescent="0.25">
      <c r="A390">
        <v>389</v>
      </c>
      <c r="F390">
        <v>113.45920100000001</v>
      </c>
      <c r="G390" s="4">
        <v>3</v>
      </c>
      <c r="H390">
        <v>118.286575</v>
      </c>
      <c r="I390" s="3">
        <v>4</v>
      </c>
      <c r="P390">
        <v>2</v>
      </c>
      <c r="Q390" t="str">
        <f t="shared" si="7"/>
        <v>34</v>
      </c>
    </row>
    <row r="391" spans="1:17" x14ac:dyDescent="0.25">
      <c r="A391">
        <v>390</v>
      </c>
      <c r="F391">
        <v>113.48347800000001</v>
      </c>
      <c r="G391" s="4">
        <v>3</v>
      </c>
      <c r="H391">
        <v>118.277298</v>
      </c>
      <c r="I391" s="3">
        <v>4</v>
      </c>
      <c r="P391">
        <v>2</v>
      </c>
      <c r="Q391" t="str">
        <f t="shared" si="7"/>
        <v>34</v>
      </c>
    </row>
    <row r="392" spans="1:17" x14ac:dyDescent="0.25">
      <c r="A392">
        <v>391</v>
      </c>
      <c r="F392">
        <v>113.507755</v>
      </c>
      <c r="G392" s="4">
        <v>3</v>
      </c>
      <c r="H392">
        <v>118.291729</v>
      </c>
      <c r="I392" s="3">
        <v>4</v>
      </c>
      <c r="P392">
        <v>2</v>
      </c>
      <c r="Q392" t="str">
        <f t="shared" si="7"/>
        <v>34</v>
      </c>
    </row>
    <row r="393" spans="1:17" x14ac:dyDescent="0.25">
      <c r="A393">
        <v>392</v>
      </c>
      <c r="H393">
        <v>118.30657100000001</v>
      </c>
      <c r="I393" s="3">
        <v>4</v>
      </c>
      <c r="P393">
        <v>1</v>
      </c>
      <c r="Q393" t="str">
        <f t="shared" si="7"/>
        <v>4</v>
      </c>
    </row>
    <row r="394" spans="1:17" x14ac:dyDescent="0.25">
      <c r="A394">
        <v>393</v>
      </c>
      <c r="H394">
        <v>118.331367</v>
      </c>
      <c r="I394" s="3">
        <v>4</v>
      </c>
      <c r="P394">
        <v>1</v>
      </c>
      <c r="Q394" t="str">
        <f t="shared" si="7"/>
        <v>4</v>
      </c>
    </row>
    <row r="395" spans="1:17" x14ac:dyDescent="0.25">
      <c r="A395">
        <v>394</v>
      </c>
      <c r="B395">
        <v>136.24047000000002</v>
      </c>
      <c r="C395" s="2">
        <v>1</v>
      </c>
      <c r="H395">
        <v>118.25348200000001</v>
      </c>
      <c r="I395" s="3">
        <v>4</v>
      </c>
      <c r="P395">
        <v>2</v>
      </c>
      <c r="Q395" t="str">
        <f t="shared" si="7"/>
        <v>14</v>
      </c>
    </row>
    <row r="396" spans="1:17" x14ac:dyDescent="0.25">
      <c r="A396">
        <v>395</v>
      </c>
      <c r="B396">
        <v>136.24047000000002</v>
      </c>
      <c r="C396" s="2">
        <v>1</v>
      </c>
      <c r="P396">
        <v>1</v>
      </c>
      <c r="Q396" t="str">
        <f t="shared" si="7"/>
        <v>1</v>
      </c>
    </row>
    <row r="397" spans="1:17" x14ac:dyDescent="0.25">
      <c r="A397">
        <v>396</v>
      </c>
      <c r="B397">
        <v>136.24047000000002</v>
      </c>
      <c r="C397" s="2">
        <v>1</v>
      </c>
      <c r="P397">
        <v>1</v>
      </c>
      <c r="Q397" t="str">
        <f t="shared" si="7"/>
        <v>1</v>
      </c>
    </row>
    <row r="398" spans="1:17" x14ac:dyDescent="0.25">
      <c r="A398">
        <v>397</v>
      </c>
      <c r="B398">
        <v>136.24047000000002</v>
      </c>
      <c r="C398" s="2">
        <v>1</v>
      </c>
      <c r="P398">
        <v>1</v>
      </c>
      <c r="Q398" t="str">
        <f t="shared" si="7"/>
        <v>1</v>
      </c>
    </row>
    <row r="399" spans="1:17" x14ac:dyDescent="0.25">
      <c r="A399">
        <v>398</v>
      </c>
      <c r="B399">
        <v>136.24047000000002</v>
      </c>
      <c r="C399" s="2">
        <v>1</v>
      </c>
      <c r="P399">
        <v>1</v>
      </c>
      <c r="Q399" t="str">
        <f t="shared" si="7"/>
        <v>1</v>
      </c>
    </row>
    <row r="400" spans="1:17" x14ac:dyDescent="0.25">
      <c r="A400">
        <v>399</v>
      </c>
      <c r="B400">
        <v>136.24047000000002</v>
      </c>
      <c r="C400" s="2">
        <v>1</v>
      </c>
      <c r="P400">
        <v>1</v>
      </c>
      <c r="Q400" t="str">
        <f t="shared" si="7"/>
        <v>1</v>
      </c>
    </row>
    <row r="401" spans="1:17" x14ac:dyDescent="0.25">
      <c r="A401">
        <v>400</v>
      </c>
      <c r="B401">
        <v>136.24047000000002</v>
      </c>
      <c r="C401" s="2">
        <v>1</v>
      </c>
      <c r="P401">
        <v>1</v>
      </c>
      <c r="Q401" t="str">
        <f t="shared" si="7"/>
        <v>1</v>
      </c>
    </row>
    <row r="402" spans="1:17" x14ac:dyDescent="0.25">
      <c r="A402">
        <v>401</v>
      </c>
      <c r="B402">
        <v>136.24047000000002</v>
      </c>
      <c r="C402" s="2">
        <v>1</v>
      </c>
      <c r="P402">
        <v>1</v>
      </c>
      <c r="Q402" t="str">
        <f t="shared" si="7"/>
        <v>1</v>
      </c>
    </row>
    <row r="403" spans="1:17" x14ac:dyDescent="0.25">
      <c r="A403">
        <v>402</v>
      </c>
      <c r="B403">
        <v>136.24047000000002</v>
      </c>
      <c r="C403" s="2">
        <v>1</v>
      </c>
      <c r="D403">
        <v>154.371241</v>
      </c>
      <c r="E403" s="5">
        <v>2</v>
      </c>
      <c r="P403">
        <v>2</v>
      </c>
      <c r="Q403" t="str">
        <f t="shared" si="7"/>
        <v>12</v>
      </c>
    </row>
    <row r="404" spans="1:17" x14ac:dyDescent="0.25">
      <c r="A404">
        <v>403</v>
      </c>
      <c r="B404">
        <v>136.24427700000001</v>
      </c>
      <c r="C404" s="2">
        <v>1</v>
      </c>
      <c r="D404">
        <v>154.410729</v>
      </c>
      <c r="E404" s="5">
        <v>2</v>
      </c>
      <c r="P404">
        <v>2</v>
      </c>
      <c r="Q404" t="str">
        <f t="shared" si="7"/>
        <v>12</v>
      </c>
    </row>
    <row r="405" spans="1:17" x14ac:dyDescent="0.25">
      <c r="A405">
        <v>404</v>
      </c>
      <c r="D405">
        <v>154.338233</v>
      </c>
      <c r="E405" s="5">
        <v>2</v>
      </c>
      <c r="P405">
        <v>1</v>
      </c>
      <c r="Q405" t="str">
        <f t="shared" si="7"/>
        <v>2</v>
      </c>
    </row>
    <row r="406" spans="1:17" x14ac:dyDescent="0.25">
      <c r="A406">
        <v>405</v>
      </c>
      <c r="D406">
        <v>154.364609</v>
      </c>
      <c r="E406" s="5">
        <v>2</v>
      </c>
      <c r="P406">
        <v>1</v>
      </c>
      <c r="Q406" t="str">
        <f t="shared" si="7"/>
        <v>2</v>
      </c>
    </row>
    <row r="407" spans="1:17" x14ac:dyDescent="0.25">
      <c r="A407">
        <v>406</v>
      </c>
      <c r="D407">
        <v>154.40608600000002</v>
      </c>
      <c r="E407" s="5">
        <v>2</v>
      </c>
      <c r="F407">
        <v>150.85300599999999</v>
      </c>
      <c r="G407" s="4">
        <v>3</v>
      </c>
      <c r="P407">
        <v>2</v>
      </c>
      <c r="Q407" t="str">
        <f t="shared" si="7"/>
        <v>23</v>
      </c>
    </row>
    <row r="408" spans="1:17" x14ac:dyDescent="0.25">
      <c r="A408">
        <v>407</v>
      </c>
      <c r="D408">
        <v>154.46572600000002</v>
      </c>
      <c r="E408" s="5">
        <v>2</v>
      </c>
      <c r="F408">
        <v>150.84101699999999</v>
      </c>
      <c r="G408" s="4">
        <v>3</v>
      </c>
      <c r="P408">
        <v>2</v>
      </c>
      <c r="Q408" t="str">
        <f t="shared" si="7"/>
        <v>23</v>
      </c>
    </row>
    <row r="409" spans="1:17" x14ac:dyDescent="0.25">
      <c r="A409">
        <v>408</v>
      </c>
      <c r="D409">
        <v>154.371241</v>
      </c>
      <c r="E409" s="5">
        <v>2</v>
      </c>
      <c r="F409">
        <v>150.84101699999999</v>
      </c>
      <c r="G409" s="4">
        <v>3</v>
      </c>
      <c r="P409">
        <v>2</v>
      </c>
      <c r="Q409" t="str">
        <f t="shared" si="7"/>
        <v>23</v>
      </c>
    </row>
    <row r="410" spans="1:17" x14ac:dyDescent="0.25">
      <c r="A410">
        <v>409</v>
      </c>
      <c r="F410">
        <v>150.84101699999999</v>
      </c>
      <c r="G410" s="4">
        <v>3</v>
      </c>
      <c r="H410">
        <v>153.25895199999999</v>
      </c>
      <c r="I410" s="3">
        <v>4</v>
      </c>
      <c r="P410">
        <v>2</v>
      </c>
      <c r="Q410" t="str">
        <f t="shared" si="7"/>
        <v>34</v>
      </c>
    </row>
    <row r="411" spans="1:17" x14ac:dyDescent="0.25">
      <c r="A411">
        <v>410</v>
      </c>
      <c r="F411">
        <v>150.84101699999999</v>
      </c>
      <c r="G411" s="4">
        <v>3</v>
      </c>
      <c r="H411">
        <v>153.25895199999999</v>
      </c>
      <c r="I411" s="3">
        <v>4</v>
      </c>
      <c r="P411">
        <v>2</v>
      </c>
      <c r="Q411" t="str">
        <f t="shared" si="7"/>
        <v>34</v>
      </c>
    </row>
    <row r="412" spans="1:17" x14ac:dyDescent="0.25">
      <c r="A412">
        <v>411</v>
      </c>
      <c r="F412">
        <v>150.84101699999999</v>
      </c>
      <c r="G412" s="4">
        <v>3</v>
      </c>
      <c r="H412">
        <v>153.25895199999999</v>
      </c>
      <c r="I412" s="3">
        <v>4</v>
      </c>
      <c r="P412">
        <v>2</v>
      </c>
      <c r="Q412" t="str">
        <f t="shared" si="7"/>
        <v>34</v>
      </c>
    </row>
    <row r="413" spans="1:17" x14ac:dyDescent="0.25">
      <c r="A413">
        <v>412</v>
      </c>
      <c r="F413">
        <v>150.84101699999999</v>
      </c>
      <c r="G413" s="4">
        <v>3</v>
      </c>
      <c r="H413">
        <v>153.25895199999999</v>
      </c>
      <c r="I413" s="3">
        <v>4</v>
      </c>
      <c r="P413">
        <v>2</v>
      </c>
      <c r="Q413" t="str">
        <f t="shared" si="7"/>
        <v>34</v>
      </c>
    </row>
    <row r="414" spans="1:17" x14ac:dyDescent="0.25">
      <c r="A414">
        <v>413</v>
      </c>
      <c r="F414">
        <v>150.84101699999999</v>
      </c>
      <c r="G414" s="4">
        <v>3</v>
      </c>
      <c r="H414">
        <v>153.25895199999999</v>
      </c>
      <c r="I414" s="3">
        <v>4</v>
      </c>
      <c r="P414">
        <v>2</v>
      </c>
      <c r="Q414" t="str">
        <f t="shared" si="7"/>
        <v>34</v>
      </c>
    </row>
    <row r="415" spans="1:17" x14ac:dyDescent="0.25">
      <c r="A415">
        <v>414</v>
      </c>
      <c r="F415">
        <v>150.84101699999999</v>
      </c>
      <c r="G415" s="4">
        <v>3</v>
      </c>
      <c r="H415">
        <v>153.25895199999999</v>
      </c>
      <c r="I415" s="3">
        <v>4</v>
      </c>
      <c r="P415">
        <v>2</v>
      </c>
      <c r="Q415" t="str">
        <f t="shared" si="7"/>
        <v>34</v>
      </c>
    </row>
    <row r="416" spans="1:17" x14ac:dyDescent="0.25">
      <c r="A416">
        <v>415</v>
      </c>
      <c r="H416">
        <v>153.25895199999999</v>
      </c>
      <c r="I416" s="3">
        <v>4</v>
      </c>
      <c r="P416">
        <v>1</v>
      </c>
      <c r="Q416" t="str">
        <f t="shared" si="7"/>
        <v>4</v>
      </c>
    </row>
    <row r="417" spans="1:17" x14ac:dyDescent="0.25">
      <c r="A417">
        <v>416</v>
      </c>
      <c r="P417">
        <v>0</v>
      </c>
      <c r="Q417" t="str">
        <f t="shared" si="7"/>
        <v/>
      </c>
    </row>
    <row r="418" spans="1:17" x14ac:dyDescent="0.25">
      <c r="A418">
        <v>417</v>
      </c>
      <c r="P418">
        <v>0</v>
      </c>
      <c r="Q418" t="str">
        <f t="shared" si="7"/>
        <v/>
      </c>
    </row>
    <row r="419" spans="1:17" x14ac:dyDescent="0.25">
      <c r="A419">
        <v>418</v>
      </c>
      <c r="P419">
        <v>0</v>
      </c>
      <c r="Q419" t="str">
        <f t="shared" si="7"/>
        <v/>
      </c>
    </row>
    <row r="420" spans="1:17" x14ac:dyDescent="0.25">
      <c r="A420">
        <v>419</v>
      </c>
      <c r="P420">
        <v>0</v>
      </c>
      <c r="Q420" t="str">
        <f t="shared" si="7"/>
        <v/>
      </c>
    </row>
    <row r="421" spans="1:17" x14ac:dyDescent="0.25">
      <c r="A421">
        <v>420</v>
      </c>
      <c r="B421">
        <v>173.647685</v>
      </c>
      <c r="C421" s="2">
        <v>1</v>
      </c>
      <c r="P421">
        <v>1</v>
      </c>
      <c r="Q421" t="str">
        <f t="shared" si="7"/>
        <v>1</v>
      </c>
    </row>
    <row r="422" spans="1:17" x14ac:dyDescent="0.25">
      <c r="A422">
        <v>421</v>
      </c>
      <c r="B422">
        <v>173.638451</v>
      </c>
      <c r="C422" s="2">
        <v>1</v>
      </c>
      <c r="P422">
        <v>1</v>
      </c>
      <c r="Q422" t="str">
        <f t="shared" si="7"/>
        <v>1</v>
      </c>
    </row>
    <row r="423" spans="1:17" x14ac:dyDescent="0.25">
      <c r="A423">
        <v>422</v>
      </c>
      <c r="B423">
        <v>173.644215</v>
      </c>
      <c r="C423" s="2">
        <v>1</v>
      </c>
      <c r="P423">
        <v>1</v>
      </c>
      <c r="Q423" t="str">
        <f t="shared" si="7"/>
        <v>1</v>
      </c>
    </row>
    <row r="424" spans="1:17" x14ac:dyDescent="0.25">
      <c r="A424">
        <v>423</v>
      </c>
      <c r="B424">
        <v>173.64273700000001</v>
      </c>
      <c r="C424" s="2">
        <v>1</v>
      </c>
      <c r="P424">
        <v>1</v>
      </c>
      <c r="Q424" t="str">
        <f t="shared" si="7"/>
        <v>1</v>
      </c>
    </row>
    <row r="425" spans="1:17" x14ac:dyDescent="0.25">
      <c r="A425">
        <v>424</v>
      </c>
      <c r="B425">
        <v>173.66901100000001</v>
      </c>
      <c r="C425" s="2">
        <v>1</v>
      </c>
      <c r="P425">
        <v>1</v>
      </c>
      <c r="Q425" t="str">
        <f t="shared" si="7"/>
        <v>1</v>
      </c>
    </row>
    <row r="426" spans="1:17" x14ac:dyDescent="0.25">
      <c r="A426">
        <v>425</v>
      </c>
      <c r="B426">
        <v>173.66222500000001</v>
      </c>
      <c r="C426" s="2">
        <v>1</v>
      </c>
      <c r="P426">
        <v>1</v>
      </c>
      <c r="Q426" t="str">
        <f t="shared" si="7"/>
        <v>1</v>
      </c>
    </row>
    <row r="427" spans="1:17" x14ac:dyDescent="0.25">
      <c r="A427">
        <v>426</v>
      </c>
      <c r="B427">
        <v>173.64645999999999</v>
      </c>
      <c r="C427" s="2">
        <v>1</v>
      </c>
      <c r="D427">
        <v>181.64033000000001</v>
      </c>
      <c r="E427" s="5">
        <v>2</v>
      </c>
      <c r="P427">
        <v>2</v>
      </c>
      <c r="Q427" t="str">
        <f t="shared" si="7"/>
        <v>12</v>
      </c>
    </row>
    <row r="428" spans="1:17" x14ac:dyDescent="0.25">
      <c r="A428">
        <v>427</v>
      </c>
      <c r="B428">
        <v>173.64645999999999</v>
      </c>
      <c r="C428" s="2">
        <v>1</v>
      </c>
      <c r="D428">
        <v>181.67695900000001</v>
      </c>
      <c r="E428" s="5">
        <v>2</v>
      </c>
      <c r="P428">
        <v>2</v>
      </c>
      <c r="Q428" t="str">
        <f t="shared" si="7"/>
        <v>12</v>
      </c>
    </row>
    <row r="429" spans="1:17" x14ac:dyDescent="0.25">
      <c r="A429">
        <v>428</v>
      </c>
      <c r="D429">
        <v>181.71818400000001</v>
      </c>
      <c r="E429" s="5">
        <v>2</v>
      </c>
      <c r="P429">
        <v>1</v>
      </c>
      <c r="Q429" t="str">
        <f t="shared" si="7"/>
        <v>2</v>
      </c>
    </row>
    <row r="430" spans="1:17" x14ac:dyDescent="0.25">
      <c r="A430">
        <v>429</v>
      </c>
      <c r="D430">
        <v>181.73833400000001</v>
      </c>
      <c r="E430" s="5">
        <v>2</v>
      </c>
      <c r="P430">
        <v>1</v>
      </c>
      <c r="Q430" t="str">
        <f t="shared" si="7"/>
        <v>2</v>
      </c>
    </row>
    <row r="431" spans="1:17" x14ac:dyDescent="0.25">
      <c r="A431">
        <v>430</v>
      </c>
      <c r="D431">
        <v>181.72655</v>
      </c>
      <c r="E431" s="5">
        <v>2</v>
      </c>
      <c r="F431">
        <v>175.892213</v>
      </c>
      <c r="G431" s="4">
        <v>3</v>
      </c>
      <c r="P431">
        <v>2</v>
      </c>
      <c r="Q431" t="str">
        <f t="shared" si="7"/>
        <v>23</v>
      </c>
    </row>
    <row r="432" spans="1:17" x14ac:dyDescent="0.25">
      <c r="A432">
        <v>431</v>
      </c>
      <c r="D432">
        <v>181.745532</v>
      </c>
      <c r="E432" s="5">
        <v>2</v>
      </c>
      <c r="F432">
        <v>175.88078400000001</v>
      </c>
      <c r="G432" s="4">
        <v>3</v>
      </c>
      <c r="P432">
        <v>2</v>
      </c>
      <c r="Q432" t="str">
        <f t="shared" si="7"/>
        <v>23</v>
      </c>
    </row>
    <row r="433" spans="1:17" x14ac:dyDescent="0.25">
      <c r="A433">
        <v>432</v>
      </c>
      <c r="D433">
        <v>181.64033000000001</v>
      </c>
      <c r="E433" s="5">
        <v>2</v>
      </c>
      <c r="F433">
        <v>175.86563200000001</v>
      </c>
      <c r="G433" s="4">
        <v>3</v>
      </c>
      <c r="P433">
        <v>2</v>
      </c>
      <c r="Q433" t="str">
        <f t="shared" si="7"/>
        <v>23</v>
      </c>
    </row>
    <row r="434" spans="1:17" x14ac:dyDescent="0.25">
      <c r="A434">
        <v>433</v>
      </c>
      <c r="F434">
        <v>175.82191</v>
      </c>
      <c r="G434" s="4">
        <v>3</v>
      </c>
      <c r="H434">
        <v>180.30432999999999</v>
      </c>
      <c r="I434" s="3">
        <v>4</v>
      </c>
      <c r="P434">
        <v>2</v>
      </c>
      <c r="Q434" t="str">
        <f t="shared" si="7"/>
        <v>34</v>
      </c>
    </row>
    <row r="435" spans="1:17" x14ac:dyDescent="0.25">
      <c r="A435">
        <v>434</v>
      </c>
      <c r="F435">
        <v>175.80813499999999</v>
      </c>
      <c r="G435" s="4">
        <v>3</v>
      </c>
      <c r="H435">
        <v>180.31657300000001</v>
      </c>
      <c r="I435" s="3">
        <v>4</v>
      </c>
      <c r="P435">
        <v>2</v>
      </c>
      <c r="Q435" t="str">
        <f t="shared" si="7"/>
        <v>34</v>
      </c>
    </row>
    <row r="436" spans="1:17" x14ac:dyDescent="0.25">
      <c r="A436">
        <v>435</v>
      </c>
      <c r="F436">
        <v>175.783646</v>
      </c>
      <c r="G436" s="4">
        <v>3</v>
      </c>
      <c r="H436">
        <v>180.382182</v>
      </c>
      <c r="I436" s="3">
        <v>4</v>
      </c>
      <c r="P436">
        <v>2</v>
      </c>
      <c r="Q436" t="str">
        <f t="shared" si="7"/>
        <v>34</v>
      </c>
    </row>
    <row r="437" spans="1:17" x14ac:dyDescent="0.25">
      <c r="A437">
        <v>436</v>
      </c>
      <c r="F437">
        <v>175.915629</v>
      </c>
      <c r="G437" s="4">
        <v>3</v>
      </c>
      <c r="H437">
        <v>180.34830600000001</v>
      </c>
      <c r="I437" s="3">
        <v>4</v>
      </c>
      <c r="P437">
        <v>2</v>
      </c>
      <c r="Q437" t="str">
        <f t="shared" si="7"/>
        <v>34</v>
      </c>
    </row>
    <row r="438" spans="1:17" x14ac:dyDescent="0.25">
      <c r="A438">
        <v>437</v>
      </c>
      <c r="H438">
        <v>180.322337</v>
      </c>
      <c r="I438" s="3">
        <v>4</v>
      </c>
      <c r="P438">
        <v>1</v>
      </c>
      <c r="Q438" t="str">
        <f t="shared" si="7"/>
        <v>4</v>
      </c>
    </row>
    <row r="439" spans="1:17" x14ac:dyDescent="0.25">
      <c r="A439">
        <v>438</v>
      </c>
      <c r="H439">
        <v>180.27678</v>
      </c>
      <c r="I439" s="3">
        <v>4</v>
      </c>
      <c r="P439">
        <v>1</v>
      </c>
      <c r="Q439" t="str">
        <f t="shared" si="7"/>
        <v>4</v>
      </c>
    </row>
    <row r="440" spans="1:17" x14ac:dyDescent="0.25">
      <c r="A440">
        <v>439</v>
      </c>
      <c r="H440">
        <v>180.32463300000001</v>
      </c>
      <c r="I440" s="3">
        <v>4</v>
      </c>
      <c r="P440">
        <v>1</v>
      </c>
      <c r="Q440" t="str">
        <f t="shared" si="7"/>
        <v>4</v>
      </c>
    </row>
    <row r="441" spans="1:17" x14ac:dyDescent="0.25">
      <c r="A441">
        <v>440</v>
      </c>
      <c r="B441">
        <v>200.75831500000001</v>
      </c>
      <c r="C441" s="2">
        <v>1</v>
      </c>
      <c r="P441">
        <v>1</v>
      </c>
      <c r="Q441" t="str">
        <f t="shared" si="7"/>
        <v>1</v>
      </c>
    </row>
    <row r="442" spans="1:17" x14ac:dyDescent="0.25">
      <c r="A442">
        <v>441</v>
      </c>
      <c r="B442">
        <v>200.771117</v>
      </c>
      <c r="C442" s="2">
        <v>1</v>
      </c>
      <c r="P442">
        <v>1</v>
      </c>
      <c r="Q442" t="str">
        <f t="shared" si="7"/>
        <v>1</v>
      </c>
    </row>
    <row r="443" spans="1:17" x14ac:dyDescent="0.25">
      <c r="A443">
        <v>442</v>
      </c>
      <c r="B443">
        <v>200.76443699999999</v>
      </c>
      <c r="C443" s="2">
        <v>1</v>
      </c>
      <c r="P443">
        <v>1</v>
      </c>
      <c r="Q443" t="str">
        <f t="shared" si="7"/>
        <v>1</v>
      </c>
    </row>
    <row r="444" spans="1:17" x14ac:dyDescent="0.25">
      <c r="A444">
        <v>443</v>
      </c>
      <c r="B444">
        <v>200.74989600000001</v>
      </c>
      <c r="C444" s="2">
        <v>1</v>
      </c>
      <c r="P444">
        <v>1</v>
      </c>
      <c r="Q444" t="str">
        <f t="shared" si="7"/>
        <v>1</v>
      </c>
    </row>
    <row r="445" spans="1:17" x14ac:dyDescent="0.25">
      <c r="A445">
        <v>444</v>
      </c>
      <c r="B445">
        <v>200.765151</v>
      </c>
      <c r="C445" s="2">
        <v>1</v>
      </c>
      <c r="P445">
        <v>1</v>
      </c>
      <c r="Q445" t="str">
        <f t="shared" si="7"/>
        <v>1</v>
      </c>
    </row>
    <row r="446" spans="1:17" x14ac:dyDescent="0.25">
      <c r="A446">
        <v>445</v>
      </c>
      <c r="B446">
        <v>200.775149</v>
      </c>
      <c r="C446" s="2">
        <v>1</v>
      </c>
      <c r="P446">
        <v>1</v>
      </c>
      <c r="Q446" t="str">
        <f t="shared" si="7"/>
        <v>1</v>
      </c>
    </row>
    <row r="447" spans="1:17" x14ac:dyDescent="0.25">
      <c r="A447">
        <v>446</v>
      </c>
      <c r="B447">
        <v>200.780608</v>
      </c>
      <c r="C447" s="2">
        <v>1</v>
      </c>
      <c r="P447">
        <v>1</v>
      </c>
      <c r="Q447" t="str">
        <f t="shared" si="7"/>
        <v>1</v>
      </c>
    </row>
    <row r="448" spans="1:17" x14ac:dyDescent="0.25">
      <c r="A448">
        <v>447</v>
      </c>
      <c r="B448">
        <v>200.75831500000001</v>
      </c>
      <c r="C448" s="2">
        <v>1</v>
      </c>
      <c r="D448">
        <v>209.04415399999999</v>
      </c>
      <c r="E448" s="5">
        <v>2</v>
      </c>
      <c r="P448">
        <v>2</v>
      </c>
      <c r="Q448" t="str">
        <f t="shared" si="7"/>
        <v>12</v>
      </c>
    </row>
    <row r="449" spans="1:17" x14ac:dyDescent="0.25">
      <c r="A449">
        <v>448</v>
      </c>
      <c r="D449">
        <v>209.07869600000001</v>
      </c>
      <c r="E449" s="5">
        <v>2</v>
      </c>
      <c r="P449">
        <v>1</v>
      </c>
      <c r="Q449" t="str">
        <f t="shared" si="7"/>
        <v>2</v>
      </c>
    </row>
    <row r="450" spans="1:17" x14ac:dyDescent="0.25">
      <c r="A450">
        <v>449</v>
      </c>
      <c r="D450">
        <v>209.100123</v>
      </c>
      <c r="E450" s="5">
        <v>2</v>
      </c>
      <c r="P450">
        <v>1</v>
      </c>
      <c r="Q450" t="str">
        <f t="shared" ref="Q450:Q513" si="8">CONCATENATE(C450,E450,G450,I450)</f>
        <v>2</v>
      </c>
    </row>
    <row r="451" spans="1:17" x14ac:dyDescent="0.25">
      <c r="A451">
        <v>450</v>
      </c>
      <c r="D451">
        <v>209.09247099999999</v>
      </c>
      <c r="E451" s="5">
        <v>2</v>
      </c>
      <c r="P451">
        <v>1</v>
      </c>
      <c r="Q451" t="str">
        <f t="shared" si="8"/>
        <v>2</v>
      </c>
    </row>
    <row r="452" spans="1:17" x14ac:dyDescent="0.25">
      <c r="A452">
        <v>451</v>
      </c>
      <c r="D452">
        <v>209.05629999999999</v>
      </c>
      <c r="E452" s="5">
        <v>2</v>
      </c>
      <c r="P452">
        <v>1</v>
      </c>
      <c r="Q452" t="str">
        <f t="shared" si="8"/>
        <v>2</v>
      </c>
    </row>
    <row r="453" spans="1:17" x14ac:dyDescent="0.25">
      <c r="A453">
        <v>452</v>
      </c>
      <c r="D453">
        <v>209.03538</v>
      </c>
      <c r="E453" s="5">
        <v>2</v>
      </c>
      <c r="F453">
        <v>205.579848</v>
      </c>
      <c r="G453" s="4">
        <v>3</v>
      </c>
      <c r="P453">
        <v>2</v>
      </c>
      <c r="Q453" t="str">
        <f t="shared" si="8"/>
        <v>23</v>
      </c>
    </row>
    <row r="454" spans="1:17" x14ac:dyDescent="0.25">
      <c r="A454">
        <v>453</v>
      </c>
      <c r="D454">
        <v>209.02507300000002</v>
      </c>
      <c r="E454" s="5">
        <v>2</v>
      </c>
      <c r="F454">
        <v>205.620406</v>
      </c>
      <c r="G454" s="4">
        <v>3</v>
      </c>
      <c r="P454">
        <v>2</v>
      </c>
      <c r="Q454" t="str">
        <f t="shared" si="8"/>
        <v>23</v>
      </c>
    </row>
    <row r="455" spans="1:17" x14ac:dyDescent="0.25">
      <c r="A455">
        <v>454</v>
      </c>
      <c r="F455">
        <v>205.59683899999999</v>
      </c>
      <c r="G455" s="4">
        <v>3</v>
      </c>
      <c r="H455">
        <v>208.61091500000001</v>
      </c>
      <c r="I455" s="3">
        <v>4</v>
      </c>
      <c r="P455">
        <v>2</v>
      </c>
      <c r="Q455" t="str">
        <f t="shared" si="8"/>
        <v>34</v>
      </c>
    </row>
    <row r="456" spans="1:17" x14ac:dyDescent="0.25">
      <c r="A456">
        <v>455</v>
      </c>
      <c r="F456">
        <v>205.57540800000001</v>
      </c>
      <c r="G456" s="4">
        <v>3</v>
      </c>
      <c r="H456">
        <v>208.672496</v>
      </c>
      <c r="I456" s="3">
        <v>4</v>
      </c>
      <c r="P456">
        <v>2</v>
      </c>
      <c r="Q456" t="str">
        <f t="shared" si="8"/>
        <v>34</v>
      </c>
    </row>
    <row r="457" spans="1:17" x14ac:dyDescent="0.25">
      <c r="A457">
        <v>456</v>
      </c>
      <c r="F457">
        <v>205.58999900000001</v>
      </c>
      <c r="G457" s="4">
        <v>3</v>
      </c>
      <c r="H457">
        <v>208.65075999999999</v>
      </c>
      <c r="I457" s="3">
        <v>4</v>
      </c>
      <c r="P457">
        <v>2</v>
      </c>
      <c r="Q457" t="str">
        <f t="shared" si="8"/>
        <v>34</v>
      </c>
    </row>
    <row r="458" spans="1:17" x14ac:dyDescent="0.25">
      <c r="A458">
        <v>457</v>
      </c>
      <c r="F458">
        <v>205.59678200000002</v>
      </c>
      <c r="G458" s="4">
        <v>3</v>
      </c>
      <c r="H458">
        <v>208.646064</v>
      </c>
      <c r="I458" s="3">
        <v>4</v>
      </c>
      <c r="P458">
        <v>2</v>
      </c>
      <c r="Q458" t="str">
        <f t="shared" si="8"/>
        <v>34</v>
      </c>
    </row>
    <row r="459" spans="1:17" x14ac:dyDescent="0.25">
      <c r="A459">
        <v>458</v>
      </c>
      <c r="F459">
        <v>205.585105</v>
      </c>
      <c r="G459" s="4">
        <v>3</v>
      </c>
      <c r="H459">
        <v>208.65014500000001</v>
      </c>
      <c r="I459" s="3">
        <v>4</v>
      </c>
      <c r="P459">
        <v>2</v>
      </c>
      <c r="Q459" t="str">
        <f t="shared" si="8"/>
        <v>34</v>
      </c>
    </row>
    <row r="460" spans="1:17" x14ac:dyDescent="0.25">
      <c r="A460">
        <v>459</v>
      </c>
      <c r="B460">
        <v>225.22683699999999</v>
      </c>
      <c r="C460" s="2">
        <v>1</v>
      </c>
      <c r="F460">
        <v>205.579848</v>
      </c>
      <c r="G460" s="4">
        <v>3</v>
      </c>
      <c r="H460">
        <v>208.79366200000001</v>
      </c>
      <c r="I460" s="3">
        <v>4</v>
      </c>
      <c r="P460">
        <v>3</v>
      </c>
      <c r="Q460" t="str">
        <f t="shared" si="8"/>
        <v>134</v>
      </c>
    </row>
    <row r="461" spans="1:17" x14ac:dyDescent="0.25">
      <c r="A461">
        <v>460</v>
      </c>
      <c r="B461">
        <v>225.19250099999999</v>
      </c>
      <c r="C461" s="2">
        <v>1</v>
      </c>
      <c r="H461">
        <v>208.81054599999999</v>
      </c>
      <c r="I461" s="3">
        <v>4</v>
      </c>
      <c r="P461">
        <v>2</v>
      </c>
      <c r="Q461" t="str">
        <f t="shared" si="8"/>
        <v>14</v>
      </c>
    </row>
    <row r="462" spans="1:17" x14ac:dyDescent="0.25">
      <c r="A462">
        <v>461</v>
      </c>
      <c r="B462">
        <v>225.185101</v>
      </c>
      <c r="C462" s="2">
        <v>1</v>
      </c>
      <c r="H462">
        <v>208.61091500000001</v>
      </c>
      <c r="I462" s="3">
        <v>4</v>
      </c>
      <c r="P462">
        <v>2</v>
      </c>
      <c r="Q462" t="str">
        <f t="shared" si="8"/>
        <v>14</v>
      </c>
    </row>
    <row r="463" spans="1:17" x14ac:dyDescent="0.25">
      <c r="A463">
        <v>462</v>
      </c>
      <c r="B463">
        <v>225.20765399999999</v>
      </c>
      <c r="C463" s="2">
        <v>1</v>
      </c>
      <c r="P463">
        <v>1</v>
      </c>
      <c r="Q463" t="str">
        <f t="shared" si="8"/>
        <v>1</v>
      </c>
    </row>
    <row r="464" spans="1:17" x14ac:dyDescent="0.25">
      <c r="A464">
        <v>463</v>
      </c>
      <c r="B464">
        <v>225.199286</v>
      </c>
      <c r="C464" s="2">
        <v>1</v>
      </c>
      <c r="P464">
        <v>1</v>
      </c>
      <c r="Q464" t="str">
        <f t="shared" si="8"/>
        <v>1</v>
      </c>
    </row>
    <row r="465" spans="1:17" x14ac:dyDescent="0.25">
      <c r="A465">
        <v>464</v>
      </c>
      <c r="B465">
        <v>225.19923499999999</v>
      </c>
      <c r="C465" s="2">
        <v>1</v>
      </c>
      <c r="P465">
        <v>1</v>
      </c>
      <c r="Q465" t="str">
        <f t="shared" si="8"/>
        <v>1</v>
      </c>
    </row>
    <row r="466" spans="1:17" x14ac:dyDescent="0.25">
      <c r="A466">
        <v>465</v>
      </c>
      <c r="B466">
        <v>225.17683700000001</v>
      </c>
      <c r="C466" s="2">
        <v>1</v>
      </c>
      <c r="P466">
        <v>1</v>
      </c>
      <c r="Q466" t="str">
        <f t="shared" si="8"/>
        <v>1</v>
      </c>
    </row>
    <row r="467" spans="1:17" x14ac:dyDescent="0.25">
      <c r="A467">
        <v>466</v>
      </c>
      <c r="B467">
        <v>225.24362199999999</v>
      </c>
      <c r="C467" s="2">
        <v>1</v>
      </c>
      <c r="P467">
        <v>1</v>
      </c>
      <c r="Q467" t="str">
        <f t="shared" si="8"/>
        <v>1</v>
      </c>
    </row>
    <row r="468" spans="1:17" x14ac:dyDescent="0.25">
      <c r="A468">
        <v>467</v>
      </c>
      <c r="B468">
        <v>225.22683699999999</v>
      </c>
      <c r="C468" s="2">
        <v>1</v>
      </c>
      <c r="P468">
        <v>1</v>
      </c>
      <c r="Q468" t="str">
        <f t="shared" si="8"/>
        <v>1</v>
      </c>
    </row>
    <row r="469" spans="1:17" x14ac:dyDescent="0.25">
      <c r="A469">
        <v>468</v>
      </c>
      <c r="D469">
        <v>235.51933500000001</v>
      </c>
      <c r="E469" s="5">
        <v>2</v>
      </c>
      <c r="P469">
        <v>1</v>
      </c>
      <c r="Q469" t="str">
        <f t="shared" si="8"/>
        <v>2</v>
      </c>
    </row>
    <row r="470" spans="1:17" x14ac:dyDescent="0.25">
      <c r="A470">
        <v>469</v>
      </c>
      <c r="D470">
        <v>235.52183600000001</v>
      </c>
      <c r="E470" s="5">
        <v>2</v>
      </c>
      <c r="P470">
        <v>1</v>
      </c>
      <c r="Q470" t="str">
        <f t="shared" si="8"/>
        <v>2</v>
      </c>
    </row>
    <row r="471" spans="1:17" x14ac:dyDescent="0.25">
      <c r="A471">
        <v>470</v>
      </c>
      <c r="D471">
        <v>235.505101</v>
      </c>
      <c r="E471" s="5">
        <v>2</v>
      </c>
      <c r="P471">
        <v>1</v>
      </c>
      <c r="Q471" t="str">
        <f t="shared" si="8"/>
        <v>2</v>
      </c>
    </row>
    <row r="472" spans="1:17" x14ac:dyDescent="0.25">
      <c r="A472">
        <v>471</v>
      </c>
      <c r="D472">
        <v>235.529336</v>
      </c>
      <c r="E472" s="5">
        <v>2</v>
      </c>
      <c r="P472">
        <v>1</v>
      </c>
      <c r="Q472" t="str">
        <f t="shared" si="8"/>
        <v>2</v>
      </c>
    </row>
    <row r="473" spans="1:17" x14ac:dyDescent="0.25">
      <c r="A473">
        <v>472</v>
      </c>
      <c r="D473">
        <v>235.52668299999999</v>
      </c>
      <c r="E473" s="5">
        <v>2</v>
      </c>
      <c r="P473">
        <v>1</v>
      </c>
      <c r="Q473" t="str">
        <f t="shared" si="8"/>
        <v>2</v>
      </c>
    </row>
    <row r="474" spans="1:17" x14ac:dyDescent="0.25">
      <c r="A474">
        <v>473</v>
      </c>
      <c r="D474">
        <v>235.52045899999999</v>
      </c>
      <c r="E474" s="5">
        <v>2</v>
      </c>
      <c r="F474">
        <v>230.73509999999999</v>
      </c>
      <c r="G474" s="4">
        <v>3</v>
      </c>
      <c r="P474">
        <v>2</v>
      </c>
      <c r="Q474" t="str">
        <f t="shared" si="8"/>
        <v>23</v>
      </c>
    </row>
    <row r="475" spans="1:17" x14ac:dyDescent="0.25">
      <c r="A475">
        <v>474</v>
      </c>
      <c r="D475">
        <v>235.50724500000001</v>
      </c>
      <c r="E475" s="5">
        <v>2</v>
      </c>
      <c r="F475">
        <v>230.69244800000001</v>
      </c>
      <c r="G475" s="4">
        <v>3</v>
      </c>
      <c r="P475">
        <v>2</v>
      </c>
      <c r="Q475" t="str">
        <f t="shared" si="8"/>
        <v>23</v>
      </c>
    </row>
    <row r="476" spans="1:17" x14ac:dyDescent="0.25">
      <c r="A476">
        <v>475</v>
      </c>
      <c r="D476">
        <v>235.51933500000001</v>
      </c>
      <c r="E476" s="5">
        <v>2</v>
      </c>
      <c r="F476">
        <v>230.66816399999999</v>
      </c>
      <c r="G476" s="4">
        <v>3</v>
      </c>
      <c r="P476">
        <v>2</v>
      </c>
      <c r="Q476" t="str">
        <f t="shared" si="8"/>
        <v>23</v>
      </c>
    </row>
    <row r="477" spans="1:17" x14ac:dyDescent="0.25">
      <c r="A477">
        <v>476</v>
      </c>
      <c r="F477">
        <v>230.606887</v>
      </c>
      <c r="G477" s="4">
        <v>3</v>
      </c>
      <c r="H477">
        <v>234.905764</v>
      </c>
      <c r="I477" s="3">
        <v>4</v>
      </c>
      <c r="P477">
        <v>2</v>
      </c>
      <c r="Q477" t="str">
        <f t="shared" si="8"/>
        <v>34</v>
      </c>
    </row>
    <row r="478" spans="1:17" x14ac:dyDescent="0.25">
      <c r="A478">
        <v>477</v>
      </c>
      <c r="F478">
        <v>230.597399</v>
      </c>
      <c r="G478" s="4">
        <v>3</v>
      </c>
      <c r="H478">
        <v>234.866938</v>
      </c>
      <c r="I478" s="3">
        <v>4</v>
      </c>
      <c r="P478">
        <v>2</v>
      </c>
      <c r="Q478" t="str">
        <f t="shared" si="8"/>
        <v>34</v>
      </c>
    </row>
    <row r="479" spans="1:17" x14ac:dyDescent="0.25">
      <c r="A479">
        <v>478</v>
      </c>
      <c r="F479">
        <v>230.62872400000001</v>
      </c>
      <c r="G479" s="4">
        <v>3</v>
      </c>
      <c r="H479">
        <v>234.850459</v>
      </c>
      <c r="I479" s="3">
        <v>4</v>
      </c>
      <c r="P479">
        <v>2</v>
      </c>
      <c r="Q479" t="str">
        <f t="shared" si="8"/>
        <v>34</v>
      </c>
    </row>
    <row r="480" spans="1:17" x14ac:dyDescent="0.25">
      <c r="A480">
        <v>479</v>
      </c>
      <c r="F480">
        <v>230.632397</v>
      </c>
      <c r="G480" s="4">
        <v>3</v>
      </c>
      <c r="H480">
        <v>234.862244</v>
      </c>
      <c r="I480" s="3">
        <v>4</v>
      </c>
      <c r="P480">
        <v>2</v>
      </c>
      <c r="Q480" t="str">
        <f t="shared" si="8"/>
        <v>34</v>
      </c>
    </row>
    <row r="481" spans="1:17" x14ac:dyDescent="0.25">
      <c r="A481">
        <v>480</v>
      </c>
      <c r="F481">
        <v>230.73509999999999</v>
      </c>
      <c r="G481" s="4">
        <v>3</v>
      </c>
      <c r="H481">
        <v>234.89739900000001</v>
      </c>
      <c r="I481" s="3">
        <v>4</v>
      </c>
      <c r="P481">
        <v>2</v>
      </c>
      <c r="Q481" t="str">
        <f t="shared" si="8"/>
        <v>34</v>
      </c>
    </row>
    <row r="482" spans="1:17" x14ac:dyDescent="0.25">
      <c r="A482">
        <v>481</v>
      </c>
      <c r="B482">
        <v>252.85000099999999</v>
      </c>
      <c r="C482" s="2">
        <v>1</v>
      </c>
      <c r="H482">
        <v>234.879491</v>
      </c>
      <c r="I482" s="3">
        <v>4</v>
      </c>
      <c r="P482">
        <v>2</v>
      </c>
      <c r="Q482" t="str">
        <f t="shared" si="8"/>
        <v>14</v>
      </c>
    </row>
    <row r="483" spans="1:17" x14ac:dyDescent="0.25">
      <c r="A483">
        <v>482</v>
      </c>
      <c r="B483">
        <v>252.819895</v>
      </c>
      <c r="C483" s="2">
        <v>1</v>
      </c>
      <c r="H483">
        <v>234.90234599999999</v>
      </c>
      <c r="I483" s="3">
        <v>4</v>
      </c>
      <c r="P483">
        <v>2</v>
      </c>
      <c r="Q483" t="str">
        <f t="shared" si="8"/>
        <v>14</v>
      </c>
    </row>
    <row r="484" spans="1:17" x14ac:dyDescent="0.25">
      <c r="A484">
        <v>483</v>
      </c>
      <c r="B484">
        <v>252.82607100000001</v>
      </c>
      <c r="C484" s="2">
        <v>1</v>
      </c>
      <c r="H484">
        <v>234.928572</v>
      </c>
      <c r="I484" s="3">
        <v>4</v>
      </c>
      <c r="P484">
        <v>2</v>
      </c>
      <c r="Q484" t="str">
        <f t="shared" si="8"/>
        <v>14</v>
      </c>
    </row>
    <row r="485" spans="1:17" x14ac:dyDescent="0.25">
      <c r="A485">
        <v>484</v>
      </c>
      <c r="B485">
        <v>252.799182</v>
      </c>
      <c r="C485" s="2">
        <v>1</v>
      </c>
      <c r="H485">
        <v>234.905764</v>
      </c>
      <c r="I485" s="3">
        <v>4</v>
      </c>
      <c r="P485">
        <v>2</v>
      </c>
      <c r="Q485" t="str">
        <f t="shared" si="8"/>
        <v>14</v>
      </c>
    </row>
    <row r="486" spans="1:17" x14ac:dyDescent="0.25">
      <c r="A486">
        <v>485</v>
      </c>
      <c r="B486">
        <v>252.771582</v>
      </c>
      <c r="C486" s="2">
        <v>1</v>
      </c>
      <c r="P486">
        <v>1</v>
      </c>
      <c r="Q486" t="str">
        <f t="shared" si="8"/>
        <v>1</v>
      </c>
    </row>
    <row r="487" spans="1:17" x14ac:dyDescent="0.25">
      <c r="A487">
        <v>486</v>
      </c>
      <c r="B487">
        <v>252.799845</v>
      </c>
      <c r="C487" s="2">
        <v>1</v>
      </c>
      <c r="P487">
        <v>1</v>
      </c>
      <c r="Q487" t="str">
        <f t="shared" si="8"/>
        <v>1</v>
      </c>
    </row>
    <row r="488" spans="1:17" x14ac:dyDescent="0.25">
      <c r="A488">
        <v>487</v>
      </c>
      <c r="B488">
        <v>252.838008</v>
      </c>
      <c r="C488" s="2">
        <v>1</v>
      </c>
      <c r="P488">
        <v>1</v>
      </c>
      <c r="Q488" t="str">
        <f t="shared" si="8"/>
        <v>1</v>
      </c>
    </row>
    <row r="489" spans="1:17" x14ac:dyDescent="0.25">
      <c r="A489">
        <v>488</v>
      </c>
      <c r="B489">
        <v>252.86188799999999</v>
      </c>
      <c r="C489" s="2">
        <v>1</v>
      </c>
      <c r="P489">
        <v>1</v>
      </c>
      <c r="Q489" t="str">
        <f t="shared" si="8"/>
        <v>1</v>
      </c>
    </row>
    <row r="490" spans="1:17" x14ac:dyDescent="0.25">
      <c r="A490">
        <v>489</v>
      </c>
      <c r="B490">
        <v>252.85000099999999</v>
      </c>
      <c r="C490" s="2">
        <v>1</v>
      </c>
      <c r="P490">
        <v>1</v>
      </c>
      <c r="Q490" t="str">
        <f t="shared" si="8"/>
        <v>1</v>
      </c>
    </row>
    <row r="491" spans="1:17" x14ac:dyDescent="0.25">
      <c r="A491">
        <v>490</v>
      </c>
      <c r="B491">
        <v>252.85000099999999</v>
      </c>
      <c r="C491" s="2">
        <v>1</v>
      </c>
      <c r="D491">
        <v>262.83157999999997</v>
      </c>
      <c r="E491" s="5">
        <v>2</v>
      </c>
      <c r="P491">
        <v>2</v>
      </c>
      <c r="Q491" t="str">
        <f t="shared" si="8"/>
        <v>12</v>
      </c>
    </row>
    <row r="492" spans="1:17" x14ac:dyDescent="0.25">
      <c r="A492">
        <v>491</v>
      </c>
      <c r="D492">
        <v>262.86658399999999</v>
      </c>
      <c r="E492" s="5">
        <v>2</v>
      </c>
      <c r="P492">
        <v>1</v>
      </c>
      <c r="Q492" t="str">
        <f t="shared" si="8"/>
        <v>2</v>
      </c>
    </row>
    <row r="493" spans="1:17" x14ac:dyDescent="0.25">
      <c r="A493">
        <v>492</v>
      </c>
      <c r="D493">
        <v>262.8175</v>
      </c>
      <c r="E493" s="5">
        <v>2</v>
      </c>
      <c r="P493">
        <v>1</v>
      </c>
      <c r="Q493" t="str">
        <f t="shared" si="8"/>
        <v>2</v>
      </c>
    </row>
    <row r="494" spans="1:17" x14ac:dyDescent="0.25">
      <c r="A494">
        <v>493</v>
      </c>
      <c r="D494">
        <v>262.79999800000002</v>
      </c>
      <c r="E494" s="5">
        <v>2</v>
      </c>
      <c r="P494">
        <v>1</v>
      </c>
      <c r="Q494" t="str">
        <f t="shared" si="8"/>
        <v>2</v>
      </c>
    </row>
    <row r="495" spans="1:17" x14ac:dyDescent="0.25">
      <c r="A495">
        <v>494</v>
      </c>
      <c r="D495">
        <v>262.83642800000001</v>
      </c>
      <c r="E495" s="5">
        <v>2</v>
      </c>
      <c r="F495">
        <v>258.02872300000001</v>
      </c>
      <c r="G495" s="4">
        <v>3</v>
      </c>
      <c r="P495">
        <v>2</v>
      </c>
      <c r="Q495" t="str">
        <f t="shared" si="8"/>
        <v>23</v>
      </c>
    </row>
    <row r="496" spans="1:17" x14ac:dyDescent="0.25">
      <c r="A496">
        <v>495</v>
      </c>
      <c r="D496">
        <v>262.81076300000001</v>
      </c>
      <c r="E496" s="5">
        <v>2</v>
      </c>
      <c r="F496">
        <v>257.99336899999997</v>
      </c>
      <c r="G496" s="4">
        <v>3</v>
      </c>
      <c r="P496">
        <v>2</v>
      </c>
      <c r="Q496" t="str">
        <f t="shared" si="8"/>
        <v>23</v>
      </c>
    </row>
    <row r="497" spans="1:17" x14ac:dyDescent="0.25">
      <c r="A497">
        <v>496</v>
      </c>
      <c r="D497">
        <v>262.828417</v>
      </c>
      <c r="E497" s="5">
        <v>2</v>
      </c>
      <c r="F497">
        <v>257.992705</v>
      </c>
      <c r="G497" s="4">
        <v>3</v>
      </c>
      <c r="P497">
        <v>2</v>
      </c>
      <c r="Q497" t="str">
        <f t="shared" si="8"/>
        <v>23</v>
      </c>
    </row>
    <row r="498" spans="1:17" x14ac:dyDescent="0.25">
      <c r="A498">
        <v>497</v>
      </c>
      <c r="D498">
        <v>262.77852100000001</v>
      </c>
      <c r="E498" s="5">
        <v>2</v>
      </c>
      <c r="F498">
        <v>258.03591799999998</v>
      </c>
      <c r="G498" s="4">
        <v>3</v>
      </c>
      <c r="P498">
        <v>2</v>
      </c>
      <c r="Q498" t="str">
        <f t="shared" si="8"/>
        <v>23</v>
      </c>
    </row>
    <row r="499" spans="1:17" x14ac:dyDescent="0.25">
      <c r="A499">
        <v>498</v>
      </c>
      <c r="D499">
        <v>262.77852100000001</v>
      </c>
      <c r="E499" s="5">
        <v>2</v>
      </c>
      <c r="F499">
        <v>257.996531</v>
      </c>
      <c r="G499" s="4">
        <v>3</v>
      </c>
      <c r="P499">
        <v>2</v>
      </c>
      <c r="Q499" t="str">
        <f t="shared" si="8"/>
        <v>23</v>
      </c>
    </row>
    <row r="500" spans="1:17" x14ac:dyDescent="0.25">
      <c r="A500">
        <v>499</v>
      </c>
      <c r="F500">
        <v>258.02872300000001</v>
      </c>
      <c r="G500" s="4">
        <v>3</v>
      </c>
      <c r="H500">
        <v>263.29229599999996</v>
      </c>
      <c r="I500" s="3">
        <v>4</v>
      </c>
      <c r="P500">
        <v>2</v>
      </c>
      <c r="Q500" t="str">
        <f t="shared" si="8"/>
        <v>34</v>
      </c>
    </row>
    <row r="501" spans="1:17" x14ac:dyDescent="0.25">
      <c r="A501">
        <v>500</v>
      </c>
      <c r="F501">
        <v>258.00015500000001</v>
      </c>
      <c r="G501" s="4">
        <v>3</v>
      </c>
      <c r="H501">
        <v>263.29229599999996</v>
      </c>
      <c r="I501" s="3">
        <v>4</v>
      </c>
      <c r="J501">
        <v>236.047347</v>
      </c>
      <c r="K501" t="s">
        <v>22</v>
      </c>
      <c r="Q501" t="str">
        <f t="shared" si="8"/>
        <v>34</v>
      </c>
    </row>
    <row r="502" spans="1:17" x14ac:dyDescent="0.25">
      <c r="A502">
        <v>501</v>
      </c>
      <c r="Q502" t="str">
        <f t="shared" si="8"/>
        <v/>
      </c>
    </row>
    <row r="503" spans="1:17" x14ac:dyDescent="0.25">
      <c r="A503">
        <v>502</v>
      </c>
      <c r="J503">
        <v>236.047347</v>
      </c>
      <c r="K503" t="s">
        <v>22</v>
      </c>
      <c r="Q503" t="str">
        <f t="shared" si="8"/>
        <v/>
      </c>
    </row>
    <row r="504" spans="1:17" x14ac:dyDescent="0.25">
      <c r="A504">
        <v>503</v>
      </c>
      <c r="D504">
        <v>243.901072</v>
      </c>
      <c r="E504" s="5">
        <v>2</v>
      </c>
      <c r="P504">
        <v>1</v>
      </c>
      <c r="Q504" t="str">
        <f t="shared" si="8"/>
        <v>2</v>
      </c>
    </row>
    <row r="505" spans="1:17" x14ac:dyDescent="0.25">
      <c r="A505">
        <v>504</v>
      </c>
      <c r="D505">
        <v>243.91944000000001</v>
      </c>
      <c r="E505" s="5">
        <v>2</v>
      </c>
      <c r="P505">
        <v>1</v>
      </c>
      <c r="Q505" t="str">
        <f t="shared" si="8"/>
        <v>2</v>
      </c>
    </row>
    <row r="506" spans="1:17" x14ac:dyDescent="0.25">
      <c r="A506">
        <v>505</v>
      </c>
      <c r="D506">
        <v>243.92438799999999</v>
      </c>
      <c r="E506" s="5">
        <v>2</v>
      </c>
      <c r="F506">
        <v>254.02673199999998</v>
      </c>
      <c r="G506" s="4">
        <v>3</v>
      </c>
      <c r="P506">
        <v>2</v>
      </c>
      <c r="Q506" t="str">
        <f t="shared" si="8"/>
        <v>23</v>
      </c>
    </row>
    <row r="507" spans="1:17" x14ac:dyDescent="0.25">
      <c r="A507">
        <v>506</v>
      </c>
      <c r="D507">
        <v>243.934031</v>
      </c>
      <c r="E507" s="5">
        <v>2</v>
      </c>
      <c r="F507">
        <v>254.02673199999998</v>
      </c>
      <c r="G507" s="4">
        <v>3</v>
      </c>
      <c r="P507">
        <v>2</v>
      </c>
      <c r="Q507" t="str">
        <f t="shared" si="8"/>
        <v>23</v>
      </c>
    </row>
    <row r="508" spans="1:17" x14ac:dyDescent="0.25">
      <c r="A508">
        <v>507</v>
      </c>
      <c r="D508">
        <v>243.907859</v>
      </c>
      <c r="E508" s="5">
        <v>2</v>
      </c>
      <c r="F508">
        <v>254.009997</v>
      </c>
      <c r="G508" s="4">
        <v>3</v>
      </c>
      <c r="P508">
        <v>2</v>
      </c>
      <c r="Q508" t="str">
        <f t="shared" si="8"/>
        <v>23</v>
      </c>
    </row>
    <row r="509" spans="1:17" x14ac:dyDescent="0.25">
      <c r="A509">
        <v>508</v>
      </c>
      <c r="D509">
        <v>243.94413399999999</v>
      </c>
      <c r="E509" s="5">
        <v>2</v>
      </c>
      <c r="F509">
        <v>254.000407</v>
      </c>
      <c r="G509" s="4">
        <v>3</v>
      </c>
      <c r="P509">
        <v>2</v>
      </c>
      <c r="Q509" t="str">
        <f t="shared" si="8"/>
        <v>23</v>
      </c>
    </row>
    <row r="510" spans="1:17" x14ac:dyDescent="0.25">
      <c r="A510">
        <v>509</v>
      </c>
      <c r="D510">
        <v>243.91474399999998</v>
      </c>
      <c r="E510" s="5">
        <v>2</v>
      </c>
      <c r="F510">
        <v>253.99576400000001</v>
      </c>
      <c r="G510" s="4">
        <v>3</v>
      </c>
      <c r="P510">
        <v>2</v>
      </c>
      <c r="Q510" t="str">
        <f t="shared" si="8"/>
        <v>23</v>
      </c>
    </row>
    <row r="511" spans="1:17" x14ac:dyDescent="0.25">
      <c r="A511">
        <v>510</v>
      </c>
      <c r="D511">
        <v>243.96096900000001</v>
      </c>
      <c r="E511" s="5">
        <v>2</v>
      </c>
      <c r="F511">
        <v>253.957041</v>
      </c>
      <c r="G511" s="4">
        <v>3</v>
      </c>
      <c r="P511">
        <v>2</v>
      </c>
      <c r="Q511" t="str">
        <f t="shared" si="8"/>
        <v>23</v>
      </c>
    </row>
    <row r="512" spans="1:17" x14ac:dyDescent="0.25">
      <c r="A512">
        <v>511</v>
      </c>
      <c r="D512">
        <v>243.98745</v>
      </c>
      <c r="E512" s="5">
        <v>2</v>
      </c>
      <c r="F512">
        <v>253.99648199999999</v>
      </c>
      <c r="G512" s="4">
        <v>3</v>
      </c>
      <c r="P512">
        <v>2</v>
      </c>
      <c r="Q512" t="str">
        <f t="shared" si="8"/>
        <v>23</v>
      </c>
    </row>
    <row r="513" spans="1:17" x14ac:dyDescent="0.25">
      <c r="A513">
        <v>512</v>
      </c>
      <c r="D513">
        <v>243.97627700000001</v>
      </c>
      <c r="E513" s="5">
        <v>2</v>
      </c>
      <c r="F513">
        <v>253.97749999999999</v>
      </c>
      <c r="G513" s="4">
        <v>3</v>
      </c>
      <c r="P513">
        <v>2</v>
      </c>
      <c r="Q513" t="str">
        <f t="shared" si="8"/>
        <v>23</v>
      </c>
    </row>
    <row r="514" spans="1:17" x14ac:dyDescent="0.25">
      <c r="A514">
        <v>513</v>
      </c>
      <c r="D514">
        <v>243.946631</v>
      </c>
      <c r="E514" s="5">
        <v>2</v>
      </c>
      <c r="F514">
        <v>254.01714199999998</v>
      </c>
      <c r="G514" s="4">
        <v>3</v>
      </c>
      <c r="P514">
        <v>2</v>
      </c>
      <c r="Q514" t="str">
        <f t="shared" ref="Q514:Q577" si="9">CONCATENATE(C514,E514,G514,I514)</f>
        <v>23</v>
      </c>
    </row>
    <row r="515" spans="1:17" x14ac:dyDescent="0.25">
      <c r="A515">
        <v>514</v>
      </c>
      <c r="D515">
        <v>243.932706</v>
      </c>
      <c r="E515" s="5">
        <v>2</v>
      </c>
      <c r="F515">
        <v>254.01535699999999</v>
      </c>
      <c r="G515" s="4">
        <v>3</v>
      </c>
      <c r="P515">
        <v>2</v>
      </c>
      <c r="Q515" t="str">
        <f t="shared" si="9"/>
        <v>23</v>
      </c>
    </row>
    <row r="516" spans="1:17" x14ac:dyDescent="0.25">
      <c r="A516">
        <v>515</v>
      </c>
      <c r="D516">
        <v>243.92438799999999</v>
      </c>
      <c r="E516" s="5">
        <v>2</v>
      </c>
      <c r="F516">
        <v>253.97305899999998</v>
      </c>
      <c r="G516" s="4">
        <v>3</v>
      </c>
      <c r="P516">
        <v>2</v>
      </c>
      <c r="Q516" t="str">
        <f t="shared" si="9"/>
        <v>23</v>
      </c>
    </row>
    <row r="517" spans="1:17" x14ac:dyDescent="0.25">
      <c r="A517">
        <v>516</v>
      </c>
      <c r="D517">
        <v>243.91892899999999</v>
      </c>
      <c r="E517" s="5">
        <v>2</v>
      </c>
      <c r="F517">
        <v>253.99122499999999</v>
      </c>
      <c r="G517" s="4">
        <v>3</v>
      </c>
      <c r="P517">
        <v>2</v>
      </c>
      <c r="Q517" t="str">
        <f t="shared" si="9"/>
        <v>23</v>
      </c>
    </row>
    <row r="518" spans="1:17" x14ac:dyDescent="0.25">
      <c r="A518">
        <v>517</v>
      </c>
      <c r="D518">
        <v>243.91877600000001</v>
      </c>
      <c r="E518" s="5">
        <v>2</v>
      </c>
      <c r="F518">
        <v>254.065406</v>
      </c>
      <c r="G518" s="4">
        <v>3</v>
      </c>
      <c r="P518">
        <v>2</v>
      </c>
      <c r="Q518" t="str">
        <f t="shared" si="9"/>
        <v>23</v>
      </c>
    </row>
    <row r="519" spans="1:17" x14ac:dyDescent="0.25">
      <c r="A519">
        <v>518</v>
      </c>
      <c r="D519">
        <v>243.92198999999999</v>
      </c>
      <c r="E519" s="5">
        <v>2</v>
      </c>
      <c r="F519">
        <v>254.091937</v>
      </c>
      <c r="G519" s="4">
        <v>3</v>
      </c>
      <c r="P519">
        <v>2</v>
      </c>
      <c r="Q519" t="str">
        <f t="shared" si="9"/>
        <v>23</v>
      </c>
    </row>
    <row r="520" spans="1:17" x14ac:dyDescent="0.25">
      <c r="A520">
        <v>519</v>
      </c>
      <c r="D520">
        <v>243.89316199999999</v>
      </c>
      <c r="E520" s="5">
        <v>2</v>
      </c>
      <c r="F520">
        <v>254.083979</v>
      </c>
      <c r="G520" s="4">
        <v>3</v>
      </c>
      <c r="P520">
        <v>2</v>
      </c>
      <c r="Q520" t="str">
        <f t="shared" si="9"/>
        <v>23</v>
      </c>
    </row>
    <row r="521" spans="1:17" x14ac:dyDescent="0.25">
      <c r="A521">
        <v>520</v>
      </c>
      <c r="D521">
        <v>243.85755</v>
      </c>
      <c r="E521" s="5">
        <v>2</v>
      </c>
      <c r="F521">
        <v>254.040663</v>
      </c>
      <c r="G521" s="4">
        <v>3</v>
      </c>
      <c r="P521">
        <v>2</v>
      </c>
      <c r="Q521" t="str">
        <f t="shared" si="9"/>
        <v>23</v>
      </c>
    </row>
    <row r="522" spans="1:17" x14ac:dyDescent="0.25">
      <c r="A522">
        <v>521</v>
      </c>
      <c r="D522">
        <v>243.87591800000001</v>
      </c>
      <c r="E522" s="5">
        <v>2</v>
      </c>
      <c r="F522">
        <v>254.066428</v>
      </c>
      <c r="G522" s="4">
        <v>3</v>
      </c>
      <c r="P522">
        <v>2</v>
      </c>
      <c r="Q522" t="str">
        <f t="shared" si="9"/>
        <v>23</v>
      </c>
    </row>
    <row r="523" spans="1:17" x14ac:dyDescent="0.25">
      <c r="A523">
        <v>522</v>
      </c>
      <c r="B523">
        <v>233.713469</v>
      </c>
      <c r="C523" s="2">
        <v>1</v>
      </c>
      <c r="F523">
        <v>254.02673199999998</v>
      </c>
      <c r="G523" s="4">
        <v>3</v>
      </c>
      <c r="P523">
        <v>2</v>
      </c>
      <c r="Q523" t="str">
        <f t="shared" si="9"/>
        <v>13</v>
      </c>
    </row>
    <row r="524" spans="1:17" x14ac:dyDescent="0.25">
      <c r="A524">
        <v>523</v>
      </c>
      <c r="B524">
        <v>233.713469</v>
      </c>
      <c r="C524" s="2">
        <v>1</v>
      </c>
      <c r="H524">
        <v>243.37127599999999</v>
      </c>
      <c r="I524" s="3">
        <v>4</v>
      </c>
      <c r="P524">
        <v>2</v>
      </c>
      <c r="Q524" t="str">
        <f t="shared" si="9"/>
        <v>14</v>
      </c>
    </row>
    <row r="525" spans="1:17" x14ac:dyDescent="0.25">
      <c r="A525">
        <v>524</v>
      </c>
      <c r="B525">
        <v>233.63280599999999</v>
      </c>
      <c r="C525" s="2">
        <v>1</v>
      </c>
      <c r="H525">
        <v>243.33892900000001</v>
      </c>
      <c r="I525" s="3">
        <v>4</v>
      </c>
      <c r="P525">
        <v>2</v>
      </c>
      <c r="Q525" t="str">
        <f t="shared" si="9"/>
        <v>14</v>
      </c>
    </row>
    <row r="526" spans="1:17" x14ac:dyDescent="0.25">
      <c r="A526">
        <v>525</v>
      </c>
      <c r="B526">
        <v>233.729388</v>
      </c>
      <c r="C526" s="2">
        <v>1</v>
      </c>
      <c r="H526">
        <v>243.366072</v>
      </c>
      <c r="I526" s="3">
        <v>4</v>
      </c>
      <c r="P526">
        <v>2</v>
      </c>
      <c r="Q526" t="str">
        <f t="shared" si="9"/>
        <v>14</v>
      </c>
    </row>
    <row r="527" spans="1:17" x14ac:dyDescent="0.25">
      <c r="A527">
        <v>526</v>
      </c>
      <c r="B527">
        <v>233.722857</v>
      </c>
      <c r="C527" s="2">
        <v>1</v>
      </c>
      <c r="H527">
        <v>243.40025399999999</v>
      </c>
      <c r="I527" s="3">
        <v>4</v>
      </c>
      <c r="P527">
        <v>2</v>
      </c>
      <c r="Q527" t="str">
        <f t="shared" si="9"/>
        <v>14</v>
      </c>
    </row>
    <row r="528" spans="1:17" x14ac:dyDescent="0.25">
      <c r="A528">
        <v>527</v>
      </c>
      <c r="B528">
        <v>233.719031</v>
      </c>
      <c r="C528" s="2">
        <v>1</v>
      </c>
      <c r="H528">
        <v>243.36785599999999</v>
      </c>
      <c r="I528" s="3">
        <v>4</v>
      </c>
      <c r="P528">
        <v>2</v>
      </c>
      <c r="Q528" t="str">
        <f t="shared" si="9"/>
        <v>14</v>
      </c>
    </row>
    <row r="529" spans="1:17" x14ac:dyDescent="0.25">
      <c r="A529">
        <v>528</v>
      </c>
      <c r="B529">
        <v>233.673979</v>
      </c>
      <c r="C529" s="2">
        <v>1</v>
      </c>
      <c r="H529">
        <v>243.37097</v>
      </c>
      <c r="I529" s="3">
        <v>4</v>
      </c>
      <c r="P529">
        <v>2</v>
      </c>
      <c r="Q529" t="str">
        <f t="shared" si="9"/>
        <v>14</v>
      </c>
    </row>
    <row r="530" spans="1:17" x14ac:dyDescent="0.25">
      <c r="A530">
        <v>529</v>
      </c>
      <c r="B530">
        <v>233.68234699999999</v>
      </c>
      <c r="C530" s="2">
        <v>1</v>
      </c>
      <c r="H530">
        <v>243.40188699999999</v>
      </c>
      <c r="I530" s="3">
        <v>4</v>
      </c>
      <c r="P530">
        <v>2</v>
      </c>
      <c r="Q530" t="str">
        <f t="shared" si="9"/>
        <v>14</v>
      </c>
    </row>
    <row r="531" spans="1:17" x14ac:dyDescent="0.25">
      <c r="A531">
        <v>530</v>
      </c>
      <c r="B531">
        <v>233.68188699999999</v>
      </c>
      <c r="C531" s="2">
        <v>1</v>
      </c>
      <c r="H531">
        <v>243.411889</v>
      </c>
      <c r="I531" s="3">
        <v>4</v>
      </c>
      <c r="P531">
        <v>2</v>
      </c>
      <c r="Q531" t="str">
        <f t="shared" si="9"/>
        <v>14</v>
      </c>
    </row>
    <row r="532" spans="1:17" x14ac:dyDescent="0.25">
      <c r="A532">
        <v>531</v>
      </c>
      <c r="B532">
        <v>233.669949</v>
      </c>
      <c r="C532" s="2">
        <v>1</v>
      </c>
      <c r="H532">
        <v>243.39347000000001</v>
      </c>
      <c r="I532" s="3">
        <v>4</v>
      </c>
      <c r="P532">
        <v>2</v>
      </c>
      <c r="Q532" t="str">
        <f t="shared" si="9"/>
        <v>14</v>
      </c>
    </row>
    <row r="533" spans="1:17" x14ac:dyDescent="0.25">
      <c r="A533">
        <v>532</v>
      </c>
      <c r="B533">
        <v>233.68504999999999</v>
      </c>
      <c r="C533" s="2">
        <v>1</v>
      </c>
      <c r="H533">
        <v>243.390153</v>
      </c>
      <c r="I533" s="3">
        <v>4</v>
      </c>
      <c r="P533">
        <v>2</v>
      </c>
      <c r="Q533" t="str">
        <f t="shared" si="9"/>
        <v>14</v>
      </c>
    </row>
    <row r="534" spans="1:17" x14ac:dyDescent="0.25">
      <c r="A534">
        <v>533</v>
      </c>
      <c r="B534">
        <v>233.647704</v>
      </c>
      <c r="C534" s="2">
        <v>1</v>
      </c>
      <c r="H534">
        <v>243.37178499999999</v>
      </c>
      <c r="I534" s="3">
        <v>4</v>
      </c>
      <c r="P534">
        <v>2</v>
      </c>
      <c r="Q534" t="str">
        <f t="shared" si="9"/>
        <v>14</v>
      </c>
    </row>
    <row r="535" spans="1:17" x14ac:dyDescent="0.25">
      <c r="A535">
        <v>534</v>
      </c>
      <c r="B535">
        <v>233.639285</v>
      </c>
      <c r="C535" s="2">
        <v>1</v>
      </c>
      <c r="H535">
        <v>243.34933699999999</v>
      </c>
      <c r="I535" s="3">
        <v>4</v>
      </c>
      <c r="P535">
        <v>2</v>
      </c>
      <c r="Q535" t="str">
        <f t="shared" si="9"/>
        <v>14</v>
      </c>
    </row>
    <row r="536" spans="1:17" x14ac:dyDescent="0.25">
      <c r="A536">
        <v>535</v>
      </c>
      <c r="B536">
        <v>233.713469</v>
      </c>
      <c r="C536" s="2">
        <v>1</v>
      </c>
      <c r="H536">
        <v>243.26234700000001</v>
      </c>
      <c r="I536" s="3">
        <v>4</v>
      </c>
      <c r="P536">
        <v>2</v>
      </c>
      <c r="Q536" t="str">
        <f t="shared" si="9"/>
        <v>14</v>
      </c>
    </row>
    <row r="537" spans="1:17" x14ac:dyDescent="0.25">
      <c r="A537">
        <v>536</v>
      </c>
      <c r="H537">
        <v>243.37127599999999</v>
      </c>
      <c r="I537" s="3">
        <v>4</v>
      </c>
      <c r="P537">
        <v>1</v>
      </c>
      <c r="Q537" t="str">
        <f t="shared" si="9"/>
        <v>4</v>
      </c>
    </row>
    <row r="538" spans="1:17" x14ac:dyDescent="0.25">
      <c r="A538">
        <v>537</v>
      </c>
      <c r="D538">
        <v>222.84158199999999</v>
      </c>
      <c r="E538" s="5">
        <v>2</v>
      </c>
      <c r="H538">
        <v>243.37127599999999</v>
      </c>
      <c r="I538" s="3">
        <v>4</v>
      </c>
      <c r="P538">
        <v>2</v>
      </c>
      <c r="Q538" t="str">
        <f t="shared" si="9"/>
        <v>24</v>
      </c>
    </row>
    <row r="539" spans="1:17" x14ac:dyDescent="0.25">
      <c r="A539">
        <v>538</v>
      </c>
      <c r="D539">
        <v>222.82719299999999</v>
      </c>
      <c r="E539" s="5">
        <v>2</v>
      </c>
      <c r="P539">
        <v>1</v>
      </c>
      <c r="Q539" t="str">
        <f t="shared" si="9"/>
        <v>2</v>
      </c>
    </row>
    <row r="540" spans="1:17" x14ac:dyDescent="0.25">
      <c r="A540">
        <v>539</v>
      </c>
      <c r="D540">
        <v>222.78352000000001</v>
      </c>
      <c r="E540" s="5">
        <v>2</v>
      </c>
      <c r="F540">
        <v>231.982651</v>
      </c>
      <c r="G540" s="4">
        <v>3</v>
      </c>
      <c r="P540">
        <v>2</v>
      </c>
      <c r="Q540" t="str">
        <f t="shared" si="9"/>
        <v>23</v>
      </c>
    </row>
    <row r="541" spans="1:17" x14ac:dyDescent="0.25">
      <c r="A541">
        <v>540</v>
      </c>
      <c r="D541">
        <v>222.78112200000001</v>
      </c>
      <c r="E541" s="5">
        <v>2</v>
      </c>
      <c r="F541">
        <v>231.95551</v>
      </c>
      <c r="G541" s="4">
        <v>3</v>
      </c>
      <c r="P541">
        <v>2</v>
      </c>
      <c r="Q541" t="str">
        <f t="shared" si="9"/>
        <v>23</v>
      </c>
    </row>
    <row r="542" spans="1:17" x14ac:dyDescent="0.25">
      <c r="A542">
        <v>541</v>
      </c>
      <c r="D542">
        <v>222.80821399999999</v>
      </c>
      <c r="E542" s="5">
        <v>2</v>
      </c>
      <c r="F542">
        <v>231.95438799999999</v>
      </c>
      <c r="G542" s="4">
        <v>3</v>
      </c>
      <c r="P542">
        <v>2</v>
      </c>
      <c r="Q542" t="str">
        <f t="shared" si="9"/>
        <v>23</v>
      </c>
    </row>
    <row r="543" spans="1:17" x14ac:dyDescent="0.25">
      <c r="A543">
        <v>542</v>
      </c>
      <c r="D543">
        <v>222.81857199999999</v>
      </c>
      <c r="E543" s="5">
        <v>2</v>
      </c>
      <c r="F543">
        <v>232.000001</v>
      </c>
      <c r="G543" s="4">
        <v>3</v>
      </c>
      <c r="P543">
        <v>2</v>
      </c>
      <c r="Q543" t="str">
        <f t="shared" si="9"/>
        <v>23</v>
      </c>
    </row>
    <row r="544" spans="1:17" x14ac:dyDescent="0.25">
      <c r="A544">
        <v>543</v>
      </c>
      <c r="D544">
        <v>222.799184</v>
      </c>
      <c r="E544" s="5">
        <v>2</v>
      </c>
      <c r="F544">
        <v>232.00801000000001</v>
      </c>
      <c r="G544" s="4">
        <v>3</v>
      </c>
      <c r="P544">
        <v>2</v>
      </c>
      <c r="Q544" t="str">
        <f t="shared" si="9"/>
        <v>23</v>
      </c>
    </row>
    <row r="545" spans="1:17" x14ac:dyDescent="0.25">
      <c r="A545">
        <v>544</v>
      </c>
      <c r="D545">
        <v>222.82709199999999</v>
      </c>
      <c r="E545" s="5">
        <v>2</v>
      </c>
      <c r="F545">
        <v>231.95510200000001</v>
      </c>
      <c r="G545" s="4">
        <v>3</v>
      </c>
      <c r="P545">
        <v>2</v>
      </c>
      <c r="Q545" t="str">
        <f t="shared" si="9"/>
        <v>23</v>
      </c>
    </row>
    <row r="546" spans="1:17" x14ac:dyDescent="0.25">
      <c r="A546">
        <v>545</v>
      </c>
      <c r="D546">
        <v>222.83056099999999</v>
      </c>
      <c r="E546" s="5">
        <v>2</v>
      </c>
      <c r="F546">
        <v>232.05525499999999</v>
      </c>
      <c r="G546" s="4">
        <v>3</v>
      </c>
      <c r="P546">
        <v>2</v>
      </c>
      <c r="Q546" t="str">
        <f t="shared" si="9"/>
        <v>23</v>
      </c>
    </row>
    <row r="547" spans="1:17" x14ac:dyDescent="0.25">
      <c r="A547">
        <v>546</v>
      </c>
      <c r="D547">
        <v>222.85040799999999</v>
      </c>
      <c r="E547" s="5">
        <v>2</v>
      </c>
      <c r="F547">
        <v>231.998164</v>
      </c>
      <c r="G547" s="4">
        <v>3</v>
      </c>
      <c r="P547">
        <v>2</v>
      </c>
      <c r="Q547" t="str">
        <f t="shared" si="9"/>
        <v>23</v>
      </c>
    </row>
    <row r="548" spans="1:17" x14ac:dyDescent="0.25">
      <c r="A548">
        <v>547</v>
      </c>
      <c r="D548">
        <v>222.860715</v>
      </c>
      <c r="E548" s="5">
        <v>2</v>
      </c>
      <c r="F548">
        <v>231.982651</v>
      </c>
      <c r="G548" s="4">
        <v>3</v>
      </c>
      <c r="P548">
        <v>2</v>
      </c>
      <c r="Q548" t="str">
        <f t="shared" si="9"/>
        <v>23</v>
      </c>
    </row>
    <row r="549" spans="1:17" x14ac:dyDescent="0.25">
      <c r="A549">
        <v>548</v>
      </c>
      <c r="D549">
        <v>222.805407</v>
      </c>
      <c r="E549" s="5">
        <v>2</v>
      </c>
      <c r="F549">
        <v>231.982651</v>
      </c>
      <c r="G549" s="4">
        <v>3</v>
      </c>
      <c r="P549">
        <v>2</v>
      </c>
      <c r="Q549" t="str">
        <f t="shared" si="9"/>
        <v>23</v>
      </c>
    </row>
    <row r="550" spans="1:17" x14ac:dyDescent="0.25">
      <c r="A550">
        <v>549</v>
      </c>
      <c r="D550">
        <v>222.79336699999999</v>
      </c>
      <c r="E550" s="5">
        <v>2</v>
      </c>
      <c r="F550">
        <v>231.982651</v>
      </c>
      <c r="G550" s="4">
        <v>3</v>
      </c>
      <c r="P550">
        <v>2</v>
      </c>
      <c r="Q550" t="str">
        <f t="shared" si="9"/>
        <v>23</v>
      </c>
    </row>
    <row r="551" spans="1:17" x14ac:dyDescent="0.25">
      <c r="A551">
        <v>550</v>
      </c>
      <c r="D551">
        <v>222.84158199999999</v>
      </c>
      <c r="E551" s="5">
        <v>2</v>
      </c>
      <c r="F551">
        <v>231.982651</v>
      </c>
      <c r="G551" s="4">
        <v>3</v>
      </c>
      <c r="P551">
        <v>2</v>
      </c>
      <c r="Q551" t="str">
        <f t="shared" si="9"/>
        <v>23</v>
      </c>
    </row>
    <row r="552" spans="1:17" x14ac:dyDescent="0.25">
      <c r="A552">
        <v>551</v>
      </c>
      <c r="B552">
        <v>214.17102</v>
      </c>
      <c r="C552" s="2">
        <v>1</v>
      </c>
      <c r="P552">
        <v>1</v>
      </c>
      <c r="Q552" t="str">
        <f t="shared" si="9"/>
        <v>1</v>
      </c>
    </row>
    <row r="553" spans="1:17" x14ac:dyDescent="0.25">
      <c r="A553">
        <v>552</v>
      </c>
      <c r="B553">
        <v>214.17102</v>
      </c>
      <c r="C553" s="2">
        <v>1</v>
      </c>
      <c r="H553">
        <v>222.23596900000001</v>
      </c>
      <c r="I553" s="3">
        <v>4</v>
      </c>
      <c r="P553">
        <v>2</v>
      </c>
      <c r="Q553" t="str">
        <f t="shared" si="9"/>
        <v>14</v>
      </c>
    </row>
    <row r="554" spans="1:17" x14ac:dyDescent="0.25">
      <c r="A554">
        <v>553</v>
      </c>
      <c r="B554">
        <v>214.17102</v>
      </c>
      <c r="C554" s="2">
        <v>1</v>
      </c>
      <c r="H554">
        <v>222.215765</v>
      </c>
      <c r="I554" s="3">
        <v>4</v>
      </c>
      <c r="P554">
        <v>2</v>
      </c>
      <c r="Q554" t="str">
        <f t="shared" si="9"/>
        <v>14</v>
      </c>
    </row>
    <row r="555" spans="1:17" x14ac:dyDescent="0.25">
      <c r="A555">
        <v>554</v>
      </c>
      <c r="B555">
        <v>214.17102</v>
      </c>
      <c r="C555" s="2">
        <v>1</v>
      </c>
      <c r="H555">
        <v>222.27484699999999</v>
      </c>
      <c r="I555" s="3">
        <v>4</v>
      </c>
      <c r="P555">
        <v>2</v>
      </c>
      <c r="Q555" t="str">
        <f t="shared" si="9"/>
        <v>14</v>
      </c>
    </row>
    <row r="556" spans="1:17" x14ac:dyDescent="0.25">
      <c r="A556">
        <v>555</v>
      </c>
      <c r="B556">
        <v>214.17102</v>
      </c>
      <c r="C556" s="2">
        <v>1</v>
      </c>
      <c r="H556">
        <v>222.272704</v>
      </c>
      <c r="I556" s="3">
        <v>4</v>
      </c>
      <c r="P556">
        <v>2</v>
      </c>
      <c r="Q556" t="str">
        <f t="shared" si="9"/>
        <v>14</v>
      </c>
    </row>
    <row r="557" spans="1:17" x14ac:dyDescent="0.25">
      <c r="A557">
        <v>556</v>
      </c>
      <c r="B557">
        <v>214.17102</v>
      </c>
      <c r="C557" s="2">
        <v>1</v>
      </c>
      <c r="H557">
        <v>222.28908100000001</v>
      </c>
      <c r="I557" s="3">
        <v>4</v>
      </c>
      <c r="P557">
        <v>2</v>
      </c>
      <c r="Q557" t="str">
        <f t="shared" si="9"/>
        <v>14</v>
      </c>
    </row>
    <row r="558" spans="1:17" x14ac:dyDescent="0.25">
      <c r="A558">
        <v>557</v>
      </c>
      <c r="B558">
        <v>214.17102</v>
      </c>
      <c r="C558" s="2">
        <v>1</v>
      </c>
      <c r="H558">
        <v>222.29642799999999</v>
      </c>
      <c r="I558" s="3">
        <v>4</v>
      </c>
      <c r="P558">
        <v>2</v>
      </c>
      <c r="Q558" t="str">
        <f t="shared" si="9"/>
        <v>14</v>
      </c>
    </row>
    <row r="559" spans="1:17" x14ac:dyDescent="0.25">
      <c r="A559">
        <v>558</v>
      </c>
      <c r="B559">
        <v>214.17102</v>
      </c>
      <c r="C559" s="2">
        <v>1</v>
      </c>
      <c r="H559">
        <v>222.300612</v>
      </c>
      <c r="I559" s="3">
        <v>4</v>
      </c>
      <c r="P559">
        <v>2</v>
      </c>
      <c r="Q559" t="str">
        <f t="shared" si="9"/>
        <v>14</v>
      </c>
    </row>
    <row r="560" spans="1:17" x14ac:dyDescent="0.25">
      <c r="A560">
        <v>559</v>
      </c>
      <c r="B560">
        <v>214.17102</v>
      </c>
      <c r="C560" s="2">
        <v>1</v>
      </c>
      <c r="H560">
        <v>222.32071400000001</v>
      </c>
      <c r="I560" s="3">
        <v>4</v>
      </c>
      <c r="P560">
        <v>2</v>
      </c>
      <c r="Q560" t="str">
        <f t="shared" si="9"/>
        <v>14</v>
      </c>
    </row>
    <row r="561" spans="1:17" x14ac:dyDescent="0.25">
      <c r="A561">
        <v>560</v>
      </c>
      <c r="B561">
        <v>214.17102</v>
      </c>
      <c r="C561" s="2">
        <v>1</v>
      </c>
      <c r="H561">
        <v>222.31168299999999</v>
      </c>
      <c r="I561" s="3">
        <v>4</v>
      </c>
      <c r="P561">
        <v>2</v>
      </c>
      <c r="Q561" t="str">
        <f t="shared" si="9"/>
        <v>14</v>
      </c>
    </row>
    <row r="562" spans="1:17" x14ac:dyDescent="0.25">
      <c r="A562">
        <v>561</v>
      </c>
      <c r="B562">
        <v>214.17102</v>
      </c>
      <c r="C562" s="2">
        <v>1</v>
      </c>
      <c r="H562">
        <v>222.30025499999999</v>
      </c>
      <c r="I562" s="3">
        <v>4</v>
      </c>
      <c r="P562">
        <v>2</v>
      </c>
      <c r="Q562" t="str">
        <f t="shared" si="9"/>
        <v>14</v>
      </c>
    </row>
    <row r="563" spans="1:17" x14ac:dyDescent="0.25">
      <c r="A563">
        <v>562</v>
      </c>
      <c r="B563">
        <v>214.17102</v>
      </c>
      <c r="C563" s="2">
        <v>1</v>
      </c>
      <c r="H563">
        <v>222.32795999999999</v>
      </c>
      <c r="I563" s="3">
        <v>4</v>
      </c>
      <c r="P563">
        <v>2</v>
      </c>
      <c r="Q563" t="str">
        <f t="shared" si="9"/>
        <v>14</v>
      </c>
    </row>
    <row r="564" spans="1:17" x14ac:dyDescent="0.25">
      <c r="A564">
        <v>563</v>
      </c>
      <c r="B564">
        <v>214.17102</v>
      </c>
      <c r="C564" s="2">
        <v>1</v>
      </c>
      <c r="H564">
        <v>222.312296</v>
      </c>
      <c r="I564" s="3">
        <v>4</v>
      </c>
      <c r="P564">
        <v>2</v>
      </c>
      <c r="Q564" t="str">
        <f t="shared" si="9"/>
        <v>14</v>
      </c>
    </row>
    <row r="565" spans="1:17" x14ac:dyDescent="0.25">
      <c r="A565">
        <v>564</v>
      </c>
      <c r="H565">
        <v>222.30066400000001</v>
      </c>
      <c r="I565" s="3">
        <v>4</v>
      </c>
      <c r="P565">
        <v>1</v>
      </c>
      <c r="Q565" t="str">
        <f t="shared" si="9"/>
        <v>4</v>
      </c>
    </row>
    <row r="566" spans="1:17" x14ac:dyDescent="0.25">
      <c r="A566">
        <v>565</v>
      </c>
      <c r="H566">
        <v>222.27418399999999</v>
      </c>
      <c r="I566" s="3">
        <v>4</v>
      </c>
      <c r="P566">
        <v>1</v>
      </c>
      <c r="Q566" t="str">
        <f t="shared" si="9"/>
        <v>4</v>
      </c>
    </row>
    <row r="567" spans="1:17" x14ac:dyDescent="0.25">
      <c r="A567">
        <v>566</v>
      </c>
      <c r="D567">
        <v>202.02442100000002</v>
      </c>
      <c r="E567" s="5">
        <v>2</v>
      </c>
      <c r="F567">
        <v>213.28749999999999</v>
      </c>
      <c r="G567" s="4">
        <v>3</v>
      </c>
      <c r="P567">
        <v>2</v>
      </c>
      <c r="Q567" t="str">
        <f t="shared" si="9"/>
        <v>23</v>
      </c>
    </row>
    <row r="568" spans="1:17" x14ac:dyDescent="0.25">
      <c r="A568">
        <v>567</v>
      </c>
      <c r="D568">
        <v>202.04579799999999</v>
      </c>
      <c r="E568" s="5">
        <v>2</v>
      </c>
      <c r="F568">
        <v>213.259286</v>
      </c>
      <c r="G568" s="4">
        <v>3</v>
      </c>
      <c r="P568">
        <v>2</v>
      </c>
      <c r="Q568" t="str">
        <f t="shared" si="9"/>
        <v>23</v>
      </c>
    </row>
    <row r="569" spans="1:17" x14ac:dyDescent="0.25">
      <c r="A569">
        <v>568</v>
      </c>
      <c r="D569">
        <v>202.01682199999999</v>
      </c>
      <c r="E569" s="5">
        <v>2</v>
      </c>
      <c r="F569">
        <v>213.26892799999999</v>
      </c>
      <c r="G569" s="4">
        <v>3</v>
      </c>
      <c r="P569">
        <v>2</v>
      </c>
      <c r="Q569" t="str">
        <f t="shared" si="9"/>
        <v>23</v>
      </c>
    </row>
    <row r="570" spans="1:17" x14ac:dyDescent="0.25">
      <c r="A570">
        <v>569</v>
      </c>
      <c r="D570">
        <v>202.03054299999999</v>
      </c>
      <c r="E570" s="5">
        <v>2</v>
      </c>
      <c r="F570">
        <v>213.27785700000001</v>
      </c>
      <c r="G570" s="4">
        <v>3</v>
      </c>
      <c r="P570">
        <v>2</v>
      </c>
      <c r="Q570" t="str">
        <f t="shared" si="9"/>
        <v>23</v>
      </c>
    </row>
    <row r="571" spans="1:17" x14ac:dyDescent="0.25">
      <c r="A571">
        <v>570</v>
      </c>
      <c r="D571">
        <v>202.027072</v>
      </c>
      <c r="E571" s="5">
        <v>2</v>
      </c>
      <c r="F571">
        <v>213.30326500000001</v>
      </c>
      <c r="G571" s="4">
        <v>3</v>
      </c>
      <c r="P571">
        <v>2</v>
      </c>
      <c r="Q571" t="str">
        <f t="shared" si="9"/>
        <v>23</v>
      </c>
    </row>
    <row r="572" spans="1:17" x14ac:dyDescent="0.25">
      <c r="A572">
        <v>571</v>
      </c>
      <c r="D572">
        <v>202.026107</v>
      </c>
      <c r="E572" s="5">
        <v>2</v>
      </c>
      <c r="F572">
        <v>213.36882600000001</v>
      </c>
      <c r="G572" s="4">
        <v>3</v>
      </c>
      <c r="P572">
        <v>2</v>
      </c>
      <c r="Q572" t="str">
        <f t="shared" si="9"/>
        <v>23</v>
      </c>
    </row>
    <row r="573" spans="1:17" x14ac:dyDescent="0.25">
      <c r="A573">
        <v>572</v>
      </c>
      <c r="D573">
        <v>202.03365600000001</v>
      </c>
      <c r="E573" s="5">
        <v>2</v>
      </c>
      <c r="F573">
        <v>213.35923500000001</v>
      </c>
      <c r="G573" s="4">
        <v>3</v>
      </c>
      <c r="P573">
        <v>2</v>
      </c>
      <c r="Q573" t="str">
        <f t="shared" si="9"/>
        <v>23</v>
      </c>
    </row>
    <row r="574" spans="1:17" x14ac:dyDescent="0.25">
      <c r="A574">
        <v>573</v>
      </c>
      <c r="D574">
        <v>202.05712</v>
      </c>
      <c r="E574" s="5">
        <v>2</v>
      </c>
      <c r="F574">
        <v>213.42229599999999</v>
      </c>
      <c r="G574" s="4">
        <v>3</v>
      </c>
      <c r="P574">
        <v>2</v>
      </c>
      <c r="Q574" t="str">
        <f t="shared" si="9"/>
        <v>23</v>
      </c>
    </row>
    <row r="575" spans="1:17" x14ac:dyDescent="0.25">
      <c r="A575">
        <v>574</v>
      </c>
      <c r="D575">
        <v>202.058505</v>
      </c>
      <c r="E575" s="5">
        <v>2</v>
      </c>
      <c r="F575">
        <v>213.35352</v>
      </c>
      <c r="G575" s="4">
        <v>3</v>
      </c>
      <c r="P575">
        <v>2</v>
      </c>
      <c r="Q575" t="str">
        <f t="shared" si="9"/>
        <v>23</v>
      </c>
    </row>
    <row r="576" spans="1:17" x14ac:dyDescent="0.25">
      <c r="A576">
        <v>575</v>
      </c>
      <c r="D576">
        <v>202.067477</v>
      </c>
      <c r="E576" s="5">
        <v>2</v>
      </c>
      <c r="F576">
        <v>213.294388</v>
      </c>
      <c r="G576" s="4">
        <v>3</v>
      </c>
      <c r="P576">
        <v>2</v>
      </c>
      <c r="Q576" t="str">
        <f t="shared" si="9"/>
        <v>23</v>
      </c>
    </row>
    <row r="577" spans="1:17" x14ac:dyDescent="0.25">
      <c r="A577">
        <v>576</v>
      </c>
      <c r="D577">
        <v>202.06921700000001</v>
      </c>
      <c r="E577" s="5">
        <v>2</v>
      </c>
      <c r="F577">
        <v>213.39275499999999</v>
      </c>
      <c r="G577" s="4">
        <v>3</v>
      </c>
      <c r="P577">
        <v>2</v>
      </c>
      <c r="Q577" t="str">
        <f t="shared" si="9"/>
        <v>23</v>
      </c>
    </row>
    <row r="578" spans="1:17" x14ac:dyDescent="0.25">
      <c r="A578">
        <v>577</v>
      </c>
      <c r="D578">
        <v>202.10844299999999</v>
      </c>
      <c r="E578" s="5">
        <v>2</v>
      </c>
      <c r="F578">
        <v>213.53433699999999</v>
      </c>
      <c r="G578" s="4">
        <v>3</v>
      </c>
      <c r="P578">
        <v>2</v>
      </c>
      <c r="Q578" t="str">
        <f t="shared" ref="Q578:Q641" si="10">CONCATENATE(C578,E578,G578,I578)</f>
        <v>23</v>
      </c>
    </row>
    <row r="579" spans="1:17" x14ac:dyDescent="0.25">
      <c r="A579">
        <v>578</v>
      </c>
      <c r="D579">
        <v>202.02442100000002</v>
      </c>
      <c r="E579" s="5">
        <v>2</v>
      </c>
      <c r="P579">
        <v>1</v>
      </c>
      <c r="Q579" t="str">
        <f t="shared" si="10"/>
        <v>2</v>
      </c>
    </row>
    <row r="580" spans="1:17" x14ac:dyDescent="0.25">
      <c r="A580">
        <v>579</v>
      </c>
      <c r="B580">
        <v>192.56063</v>
      </c>
      <c r="C580" s="2">
        <v>1</v>
      </c>
      <c r="P580">
        <v>1</v>
      </c>
      <c r="Q580" t="str">
        <f t="shared" si="10"/>
        <v>1</v>
      </c>
    </row>
    <row r="581" spans="1:17" x14ac:dyDescent="0.25">
      <c r="A581">
        <v>580</v>
      </c>
      <c r="B581">
        <v>192.566596</v>
      </c>
      <c r="C581" s="2">
        <v>1</v>
      </c>
      <c r="H581">
        <v>201.433841</v>
      </c>
      <c r="I581" s="3">
        <v>4</v>
      </c>
      <c r="P581">
        <v>2</v>
      </c>
      <c r="Q581" t="str">
        <f t="shared" si="10"/>
        <v>14</v>
      </c>
    </row>
    <row r="582" spans="1:17" x14ac:dyDescent="0.25">
      <c r="A582">
        <v>581</v>
      </c>
      <c r="B582">
        <v>192.62287000000001</v>
      </c>
      <c r="C582" s="2">
        <v>1</v>
      </c>
      <c r="H582">
        <v>201.444041</v>
      </c>
      <c r="I582" s="3">
        <v>4</v>
      </c>
      <c r="P582">
        <v>2</v>
      </c>
      <c r="Q582" t="str">
        <f t="shared" si="10"/>
        <v>14</v>
      </c>
    </row>
    <row r="583" spans="1:17" x14ac:dyDescent="0.25">
      <c r="A583">
        <v>582</v>
      </c>
      <c r="B583">
        <v>192.605166</v>
      </c>
      <c r="C583" s="2">
        <v>1</v>
      </c>
      <c r="H583">
        <v>201.447924</v>
      </c>
      <c r="I583" s="3">
        <v>4</v>
      </c>
      <c r="P583">
        <v>2</v>
      </c>
      <c r="Q583" t="str">
        <f t="shared" si="10"/>
        <v>14</v>
      </c>
    </row>
    <row r="584" spans="1:17" x14ac:dyDescent="0.25">
      <c r="A584">
        <v>583</v>
      </c>
      <c r="B584">
        <v>192.57726200000002</v>
      </c>
      <c r="C584" s="2">
        <v>1</v>
      </c>
      <c r="H584">
        <v>201.47439800000001</v>
      </c>
      <c r="I584" s="3">
        <v>4</v>
      </c>
      <c r="P584">
        <v>2</v>
      </c>
      <c r="Q584" t="str">
        <f t="shared" si="10"/>
        <v>14</v>
      </c>
    </row>
    <row r="585" spans="1:17" x14ac:dyDescent="0.25">
      <c r="A585">
        <v>584</v>
      </c>
      <c r="B585">
        <v>192.589709</v>
      </c>
      <c r="C585" s="2">
        <v>1</v>
      </c>
      <c r="H585">
        <v>201.49531400000001</v>
      </c>
      <c r="I585" s="3">
        <v>4</v>
      </c>
      <c r="P585">
        <v>2</v>
      </c>
      <c r="Q585" t="str">
        <f t="shared" si="10"/>
        <v>14</v>
      </c>
    </row>
    <row r="586" spans="1:17" x14ac:dyDescent="0.25">
      <c r="A586">
        <v>585</v>
      </c>
      <c r="B586">
        <v>192.604556</v>
      </c>
      <c r="C586" s="2">
        <v>1</v>
      </c>
      <c r="H586">
        <v>201.47536700000001</v>
      </c>
      <c r="I586" s="3">
        <v>4</v>
      </c>
      <c r="P586">
        <v>2</v>
      </c>
      <c r="Q586" t="str">
        <f t="shared" si="10"/>
        <v>14</v>
      </c>
    </row>
    <row r="587" spans="1:17" x14ac:dyDescent="0.25">
      <c r="A587">
        <v>586</v>
      </c>
      <c r="B587">
        <v>192.60761500000001</v>
      </c>
      <c r="C587" s="2">
        <v>1</v>
      </c>
      <c r="H587">
        <v>201.506743</v>
      </c>
      <c r="I587" s="3">
        <v>4</v>
      </c>
      <c r="P587">
        <v>2</v>
      </c>
      <c r="Q587" t="str">
        <f t="shared" si="10"/>
        <v>14</v>
      </c>
    </row>
    <row r="588" spans="1:17" x14ac:dyDescent="0.25">
      <c r="A588">
        <v>587</v>
      </c>
      <c r="B588">
        <v>192.56063</v>
      </c>
      <c r="C588" s="2">
        <v>1</v>
      </c>
      <c r="H588">
        <v>201.49179700000002</v>
      </c>
      <c r="I588" s="3">
        <v>4</v>
      </c>
      <c r="P588">
        <v>2</v>
      </c>
      <c r="Q588" t="str">
        <f t="shared" si="10"/>
        <v>14</v>
      </c>
    </row>
    <row r="589" spans="1:17" x14ac:dyDescent="0.25">
      <c r="A589">
        <v>588</v>
      </c>
      <c r="B589">
        <v>192.56063</v>
      </c>
      <c r="C589" s="2">
        <v>1</v>
      </c>
      <c r="H589">
        <v>201.493224</v>
      </c>
      <c r="I589" s="3">
        <v>4</v>
      </c>
      <c r="P589">
        <v>2</v>
      </c>
      <c r="Q589" t="str">
        <f t="shared" si="10"/>
        <v>14</v>
      </c>
    </row>
    <row r="590" spans="1:17" x14ac:dyDescent="0.25">
      <c r="A590">
        <v>589</v>
      </c>
      <c r="H590">
        <v>201.47419600000001</v>
      </c>
      <c r="I590" s="3">
        <v>4</v>
      </c>
      <c r="P590">
        <v>1</v>
      </c>
      <c r="Q590" t="str">
        <f t="shared" si="10"/>
        <v>4</v>
      </c>
    </row>
    <row r="591" spans="1:17" x14ac:dyDescent="0.25">
      <c r="A591">
        <v>590</v>
      </c>
      <c r="H591">
        <v>201.47516100000001</v>
      </c>
      <c r="I591" s="3">
        <v>4</v>
      </c>
      <c r="P591">
        <v>1</v>
      </c>
      <c r="Q591" t="str">
        <f t="shared" si="10"/>
        <v>4</v>
      </c>
    </row>
    <row r="592" spans="1:17" x14ac:dyDescent="0.25">
      <c r="A592">
        <v>591</v>
      </c>
      <c r="H592">
        <v>201.40940399999999</v>
      </c>
      <c r="I592" s="3">
        <v>4</v>
      </c>
      <c r="P592">
        <v>1</v>
      </c>
      <c r="Q592" t="str">
        <f t="shared" si="10"/>
        <v>4</v>
      </c>
    </row>
    <row r="593" spans="1:17" x14ac:dyDescent="0.25">
      <c r="A593">
        <v>592</v>
      </c>
      <c r="D593">
        <v>178.560542</v>
      </c>
      <c r="E593" s="5">
        <v>2</v>
      </c>
      <c r="P593">
        <v>1</v>
      </c>
      <c r="Q593" t="str">
        <f t="shared" si="10"/>
        <v>2</v>
      </c>
    </row>
    <row r="594" spans="1:17" x14ac:dyDescent="0.25">
      <c r="A594">
        <v>593</v>
      </c>
      <c r="D594">
        <v>178.577021</v>
      </c>
      <c r="E594" s="5">
        <v>2</v>
      </c>
      <c r="P594">
        <v>1</v>
      </c>
      <c r="Q594" t="str">
        <f t="shared" si="10"/>
        <v>2</v>
      </c>
    </row>
    <row r="595" spans="1:17" x14ac:dyDescent="0.25">
      <c r="A595">
        <v>594</v>
      </c>
      <c r="D595">
        <v>178.52187000000001</v>
      </c>
      <c r="E595" s="5">
        <v>2</v>
      </c>
      <c r="F595">
        <v>189.558696</v>
      </c>
      <c r="G595" s="4">
        <v>3</v>
      </c>
      <c r="P595">
        <v>2</v>
      </c>
      <c r="Q595" t="str">
        <f t="shared" si="10"/>
        <v>23</v>
      </c>
    </row>
    <row r="596" spans="1:17" x14ac:dyDescent="0.25">
      <c r="A596">
        <v>595</v>
      </c>
      <c r="D596">
        <v>178.54503099999999</v>
      </c>
      <c r="E596" s="5">
        <v>2</v>
      </c>
      <c r="F596">
        <v>189.52068199999999</v>
      </c>
      <c r="G596" s="4">
        <v>3</v>
      </c>
      <c r="P596">
        <v>2</v>
      </c>
      <c r="Q596" t="str">
        <f t="shared" si="10"/>
        <v>23</v>
      </c>
    </row>
    <row r="597" spans="1:17" x14ac:dyDescent="0.25">
      <c r="A597">
        <v>596</v>
      </c>
      <c r="D597">
        <v>178.569928</v>
      </c>
      <c r="E597" s="5">
        <v>2</v>
      </c>
      <c r="F597">
        <v>189.54741899999999</v>
      </c>
      <c r="G597" s="4">
        <v>3</v>
      </c>
      <c r="P597">
        <v>2</v>
      </c>
      <c r="Q597" t="str">
        <f t="shared" si="10"/>
        <v>23</v>
      </c>
    </row>
    <row r="598" spans="1:17" x14ac:dyDescent="0.25">
      <c r="A598">
        <v>597</v>
      </c>
      <c r="D598">
        <v>178.586051</v>
      </c>
      <c r="E598" s="5">
        <v>2</v>
      </c>
      <c r="F598">
        <v>189.57854</v>
      </c>
      <c r="G598" s="4">
        <v>3</v>
      </c>
      <c r="P598">
        <v>2</v>
      </c>
      <c r="Q598" t="str">
        <f t="shared" si="10"/>
        <v>23</v>
      </c>
    </row>
    <row r="599" spans="1:17" x14ac:dyDescent="0.25">
      <c r="A599">
        <v>598</v>
      </c>
      <c r="D599">
        <v>178.56345099999999</v>
      </c>
      <c r="E599" s="5">
        <v>2</v>
      </c>
      <c r="F599">
        <v>189.56384500000001</v>
      </c>
      <c r="G599" s="4">
        <v>3</v>
      </c>
      <c r="P599">
        <v>2</v>
      </c>
      <c r="Q599" t="str">
        <f t="shared" si="10"/>
        <v>23</v>
      </c>
    </row>
    <row r="600" spans="1:17" x14ac:dyDescent="0.25">
      <c r="A600">
        <v>599</v>
      </c>
      <c r="D600">
        <v>178.55166500000001</v>
      </c>
      <c r="E600" s="5">
        <v>2</v>
      </c>
      <c r="F600">
        <v>189.56767200000002</v>
      </c>
      <c r="G600" s="4">
        <v>3</v>
      </c>
      <c r="P600">
        <v>2</v>
      </c>
      <c r="Q600" t="str">
        <f t="shared" si="10"/>
        <v>23</v>
      </c>
    </row>
    <row r="601" spans="1:17" x14ac:dyDescent="0.25">
      <c r="A601">
        <v>600</v>
      </c>
      <c r="D601">
        <v>178.57263499999999</v>
      </c>
      <c r="E601" s="5">
        <v>2</v>
      </c>
      <c r="F601">
        <v>189.584407</v>
      </c>
      <c r="G601" s="4">
        <v>3</v>
      </c>
      <c r="P601">
        <v>2</v>
      </c>
      <c r="Q601" t="str">
        <f t="shared" si="10"/>
        <v>23</v>
      </c>
    </row>
    <row r="602" spans="1:17" x14ac:dyDescent="0.25">
      <c r="A602">
        <v>601</v>
      </c>
      <c r="D602">
        <v>178.560542</v>
      </c>
      <c r="E602" s="5">
        <v>2</v>
      </c>
      <c r="F602">
        <v>189.558696</v>
      </c>
      <c r="G602" s="4">
        <v>3</v>
      </c>
      <c r="P602">
        <v>2</v>
      </c>
      <c r="Q602" t="str">
        <f t="shared" si="10"/>
        <v>23</v>
      </c>
    </row>
    <row r="603" spans="1:17" x14ac:dyDescent="0.25">
      <c r="A603">
        <v>602</v>
      </c>
      <c r="D603">
        <v>178.560542</v>
      </c>
      <c r="E603" s="5">
        <v>2</v>
      </c>
      <c r="F603">
        <v>189.558696</v>
      </c>
      <c r="G603" s="4">
        <v>3</v>
      </c>
      <c r="P603">
        <v>2</v>
      </c>
      <c r="Q603" t="str">
        <f t="shared" si="10"/>
        <v>23</v>
      </c>
    </row>
    <row r="604" spans="1:17" x14ac:dyDescent="0.25">
      <c r="A604">
        <v>603</v>
      </c>
      <c r="P604">
        <v>0</v>
      </c>
      <c r="Q604" t="str">
        <f t="shared" si="10"/>
        <v/>
      </c>
    </row>
    <row r="605" spans="1:17" x14ac:dyDescent="0.25">
      <c r="A605">
        <v>604</v>
      </c>
      <c r="B605">
        <v>167.893597</v>
      </c>
      <c r="C605" s="2">
        <v>1</v>
      </c>
      <c r="P605">
        <v>1</v>
      </c>
      <c r="Q605" t="str">
        <f t="shared" si="10"/>
        <v>1</v>
      </c>
    </row>
    <row r="606" spans="1:17" x14ac:dyDescent="0.25">
      <c r="A606">
        <v>605</v>
      </c>
      <c r="B606">
        <v>167.87395600000002</v>
      </c>
      <c r="C606" s="2">
        <v>1</v>
      </c>
      <c r="P606">
        <v>1</v>
      </c>
      <c r="Q606" t="str">
        <f t="shared" si="10"/>
        <v>1</v>
      </c>
    </row>
    <row r="607" spans="1:17" x14ac:dyDescent="0.25">
      <c r="A607">
        <v>606</v>
      </c>
      <c r="B607">
        <v>167.880843</v>
      </c>
      <c r="C607" s="2">
        <v>1</v>
      </c>
      <c r="P607">
        <v>1</v>
      </c>
      <c r="Q607" t="str">
        <f t="shared" si="10"/>
        <v>1</v>
      </c>
    </row>
    <row r="608" spans="1:17" x14ac:dyDescent="0.25">
      <c r="A608">
        <v>607</v>
      </c>
      <c r="B608">
        <v>167.94823700000001</v>
      </c>
      <c r="C608" s="2">
        <v>1</v>
      </c>
      <c r="H608">
        <v>175.75977</v>
      </c>
      <c r="I608" s="3">
        <v>4</v>
      </c>
      <c r="P608">
        <v>2</v>
      </c>
      <c r="Q608" t="str">
        <f t="shared" si="10"/>
        <v>14</v>
      </c>
    </row>
    <row r="609" spans="1:17" x14ac:dyDescent="0.25">
      <c r="A609">
        <v>608</v>
      </c>
      <c r="B609">
        <v>167.938952</v>
      </c>
      <c r="C609" s="2">
        <v>1</v>
      </c>
      <c r="H609">
        <v>175.76507600000002</v>
      </c>
      <c r="I609" s="3">
        <v>4</v>
      </c>
      <c r="P609">
        <v>2</v>
      </c>
      <c r="Q609" t="str">
        <f t="shared" si="10"/>
        <v>14</v>
      </c>
    </row>
    <row r="610" spans="1:17" x14ac:dyDescent="0.25">
      <c r="A610">
        <v>609</v>
      </c>
      <c r="B610">
        <v>167.94874799999999</v>
      </c>
      <c r="C610" s="2">
        <v>1</v>
      </c>
      <c r="H610">
        <v>175.74436300000002</v>
      </c>
      <c r="I610" s="3">
        <v>4</v>
      </c>
      <c r="P610">
        <v>2</v>
      </c>
      <c r="Q610" t="str">
        <f t="shared" si="10"/>
        <v>14</v>
      </c>
    </row>
    <row r="611" spans="1:17" x14ac:dyDescent="0.25">
      <c r="A611">
        <v>610</v>
      </c>
      <c r="B611">
        <v>167.94772800000001</v>
      </c>
      <c r="C611" s="2">
        <v>1</v>
      </c>
      <c r="H611">
        <v>175.765738</v>
      </c>
      <c r="I611" s="3">
        <v>4</v>
      </c>
      <c r="P611">
        <v>2</v>
      </c>
      <c r="Q611" t="str">
        <f t="shared" si="10"/>
        <v>14</v>
      </c>
    </row>
    <row r="612" spans="1:17" x14ac:dyDescent="0.25">
      <c r="A612">
        <v>611</v>
      </c>
      <c r="B612">
        <v>167.893597</v>
      </c>
      <c r="C612" s="2">
        <v>1</v>
      </c>
      <c r="H612">
        <v>175.78925800000002</v>
      </c>
      <c r="I612" s="3">
        <v>4</v>
      </c>
      <c r="P612">
        <v>2</v>
      </c>
      <c r="Q612" t="str">
        <f t="shared" si="10"/>
        <v>14</v>
      </c>
    </row>
    <row r="613" spans="1:17" x14ac:dyDescent="0.25">
      <c r="A613">
        <v>612</v>
      </c>
      <c r="B613">
        <v>167.893597</v>
      </c>
      <c r="C613" s="2">
        <v>1</v>
      </c>
      <c r="H613">
        <v>175.77048400000001</v>
      </c>
      <c r="I613" s="3">
        <v>4</v>
      </c>
      <c r="P613">
        <v>2</v>
      </c>
      <c r="Q613" t="str">
        <f t="shared" si="10"/>
        <v>14</v>
      </c>
    </row>
    <row r="614" spans="1:17" x14ac:dyDescent="0.25">
      <c r="A614">
        <v>613</v>
      </c>
      <c r="B614">
        <v>167.893597</v>
      </c>
      <c r="C614" s="2">
        <v>1</v>
      </c>
      <c r="H614">
        <v>175.80828700000001</v>
      </c>
      <c r="I614" s="3">
        <v>4</v>
      </c>
      <c r="P614">
        <v>2</v>
      </c>
      <c r="Q614" t="str">
        <f t="shared" si="10"/>
        <v>14</v>
      </c>
    </row>
    <row r="615" spans="1:17" x14ac:dyDescent="0.25">
      <c r="A615">
        <v>614</v>
      </c>
      <c r="H615">
        <v>175.85670400000001</v>
      </c>
      <c r="I615" s="3">
        <v>4</v>
      </c>
      <c r="P615">
        <v>1</v>
      </c>
      <c r="Q615" t="str">
        <f t="shared" si="10"/>
        <v>4</v>
      </c>
    </row>
    <row r="616" spans="1:17" x14ac:dyDescent="0.25">
      <c r="A616">
        <v>615</v>
      </c>
      <c r="F616">
        <v>167.19118600000002</v>
      </c>
      <c r="G616" s="4">
        <v>3</v>
      </c>
      <c r="H616">
        <v>175.89159899999999</v>
      </c>
      <c r="I616" s="3">
        <v>4</v>
      </c>
      <c r="P616">
        <v>2</v>
      </c>
      <c r="Q616" t="str">
        <f t="shared" si="10"/>
        <v>34</v>
      </c>
    </row>
    <row r="617" spans="1:17" x14ac:dyDescent="0.25">
      <c r="A617">
        <v>616</v>
      </c>
      <c r="F617">
        <v>167.178687</v>
      </c>
      <c r="G617" s="4">
        <v>3</v>
      </c>
      <c r="H617">
        <v>175.763238</v>
      </c>
      <c r="I617" s="3">
        <v>4</v>
      </c>
      <c r="P617">
        <v>2</v>
      </c>
      <c r="Q617" t="str">
        <f t="shared" si="10"/>
        <v>34</v>
      </c>
    </row>
    <row r="618" spans="1:17" x14ac:dyDescent="0.25">
      <c r="A618">
        <v>617</v>
      </c>
      <c r="F618">
        <v>167.172921</v>
      </c>
      <c r="G618" s="4">
        <v>3</v>
      </c>
      <c r="P618">
        <v>1</v>
      </c>
      <c r="Q618" t="str">
        <f t="shared" si="10"/>
        <v>3</v>
      </c>
    </row>
    <row r="619" spans="1:17" x14ac:dyDescent="0.25">
      <c r="A619">
        <v>618</v>
      </c>
      <c r="D619">
        <v>155.21935999999999</v>
      </c>
      <c r="E619" s="5">
        <v>2</v>
      </c>
      <c r="F619">
        <v>167.16460499999999</v>
      </c>
      <c r="G619" s="4">
        <v>3</v>
      </c>
      <c r="P619">
        <v>2</v>
      </c>
      <c r="Q619" t="str">
        <f t="shared" si="10"/>
        <v>23</v>
      </c>
    </row>
    <row r="620" spans="1:17" x14ac:dyDescent="0.25">
      <c r="A620">
        <v>619</v>
      </c>
      <c r="D620">
        <v>155.23175700000002</v>
      </c>
      <c r="E620" s="5">
        <v>2</v>
      </c>
      <c r="F620">
        <v>167.184552</v>
      </c>
      <c r="G620" s="4">
        <v>3</v>
      </c>
      <c r="P620">
        <v>2</v>
      </c>
      <c r="Q620" t="str">
        <f t="shared" si="10"/>
        <v>23</v>
      </c>
    </row>
    <row r="621" spans="1:17" x14ac:dyDescent="0.25">
      <c r="A621">
        <v>620</v>
      </c>
      <c r="D621">
        <v>155.19543300000001</v>
      </c>
      <c r="E621" s="5">
        <v>2</v>
      </c>
      <c r="F621">
        <v>167.17603400000002</v>
      </c>
      <c r="G621" s="4">
        <v>3</v>
      </c>
      <c r="P621">
        <v>2</v>
      </c>
      <c r="Q621" t="str">
        <f t="shared" si="10"/>
        <v>23</v>
      </c>
    </row>
    <row r="622" spans="1:17" x14ac:dyDescent="0.25">
      <c r="A622">
        <v>621</v>
      </c>
      <c r="D622">
        <v>155.29726400000001</v>
      </c>
      <c r="E622" s="5">
        <v>2</v>
      </c>
      <c r="F622">
        <v>167.19118600000002</v>
      </c>
      <c r="G622" s="4">
        <v>3</v>
      </c>
      <c r="P622">
        <v>2</v>
      </c>
      <c r="Q622" t="str">
        <f t="shared" si="10"/>
        <v>23</v>
      </c>
    </row>
    <row r="623" spans="1:17" x14ac:dyDescent="0.25">
      <c r="A623">
        <v>622</v>
      </c>
      <c r="D623">
        <v>155.31522200000001</v>
      </c>
      <c r="E623" s="5">
        <v>2</v>
      </c>
      <c r="F623">
        <v>167.24118300000001</v>
      </c>
      <c r="G623" s="4">
        <v>3</v>
      </c>
      <c r="P623">
        <v>2</v>
      </c>
      <c r="Q623" t="str">
        <f t="shared" si="10"/>
        <v>23</v>
      </c>
    </row>
    <row r="624" spans="1:17" x14ac:dyDescent="0.25">
      <c r="A624">
        <v>623</v>
      </c>
      <c r="D624">
        <v>155.33032400000002</v>
      </c>
      <c r="E624" s="5">
        <v>2</v>
      </c>
      <c r="F624">
        <v>167.19118600000002</v>
      </c>
      <c r="G624" s="4">
        <v>3</v>
      </c>
      <c r="P624">
        <v>2</v>
      </c>
      <c r="Q624" t="str">
        <f t="shared" si="10"/>
        <v>23</v>
      </c>
    </row>
    <row r="625" spans="1:17" x14ac:dyDescent="0.25">
      <c r="A625">
        <v>624</v>
      </c>
      <c r="D625">
        <v>155.35869</v>
      </c>
      <c r="E625" s="5">
        <v>2</v>
      </c>
      <c r="P625">
        <v>1</v>
      </c>
      <c r="Q625" t="str">
        <f t="shared" si="10"/>
        <v>2</v>
      </c>
    </row>
    <row r="626" spans="1:17" x14ac:dyDescent="0.25">
      <c r="A626">
        <v>625</v>
      </c>
      <c r="D626">
        <v>155.289918</v>
      </c>
      <c r="E626" s="5">
        <v>2</v>
      </c>
      <c r="P626">
        <v>1</v>
      </c>
      <c r="Q626" t="str">
        <f t="shared" si="10"/>
        <v>2</v>
      </c>
    </row>
    <row r="627" spans="1:17" x14ac:dyDescent="0.25">
      <c r="A627">
        <v>626</v>
      </c>
      <c r="B627">
        <v>150.139217</v>
      </c>
      <c r="C627" s="2">
        <v>1</v>
      </c>
      <c r="D627">
        <v>155.21935999999999</v>
      </c>
      <c r="E627" s="5">
        <v>2</v>
      </c>
      <c r="P627">
        <v>2</v>
      </c>
      <c r="Q627" t="str">
        <f t="shared" si="10"/>
        <v>12</v>
      </c>
    </row>
    <row r="628" spans="1:17" x14ac:dyDescent="0.25">
      <c r="A628">
        <v>627</v>
      </c>
      <c r="B628">
        <v>150.139217</v>
      </c>
      <c r="C628" s="2">
        <v>1</v>
      </c>
      <c r="D628">
        <v>155.21935999999999</v>
      </c>
      <c r="E628" s="5">
        <v>2</v>
      </c>
      <c r="P628">
        <v>2</v>
      </c>
      <c r="Q628" t="str">
        <f t="shared" si="10"/>
        <v>12</v>
      </c>
    </row>
    <row r="629" spans="1:17" x14ac:dyDescent="0.25">
      <c r="A629">
        <v>628</v>
      </c>
      <c r="B629">
        <v>150.139217</v>
      </c>
      <c r="C629" s="2">
        <v>1</v>
      </c>
      <c r="P629">
        <v>1</v>
      </c>
      <c r="Q629" t="str">
        <f t="shared" si="10"/>
        <v>1</v>
      </c>
    </row>
    <row r="630" spans="1:17" x14ac:dyDescent="0.25">
      <c r="A630">
        <v>629</v>
      </c>
      <c r="B630">
        <v>150.139217</v>
      </c>
      <c r="C630" s="2">
        <v>1</v>
      </c>
      <c r="P630">
        <v>1</v>
      </c>
      <c r="Q630" t="str">
        <f t="shared" si="10"/>
        <v>1</v>
      </c>
    </row>
    <row r="631" spans="1:17" x14ac:dyDescent="0.25">
      <c r="A631">
        <v>630</v>
      </c>
      <c r="B631">
        <v>150.139217</v>
      </c>
      <c r="C631" s="2">
        <v>1</v>
      </c>
      <c r="P631">
        <v>1</v>
      </c>
      <c r="Q631" t="str">
        <f t="shared" si="10"/>
        <v>1</v>
      </c>
    </row>
    <row r="632" spans="1:17" x14ac:dyDescent="0.25">
      <c r="A632">
        <v>631</v>
      </c>
      <c r="B632">
        <v>150.139217</v>
      </c>
      <c r="C632" s="2">
        <v>1</v>
      </c>
      <c r="P632">
        <v>1</v>
      </c>
      <c r="Q632" t="str">
        <f t="shared" si="10"/>
        <v>1</v>
      </c>
    </row>
    <row r="633" spans="1:17" x14ac:dyDescent="0.25">
      <c r="A633">
        <v>632</v>
      </c>
      <c r="B633">
        <v>150.139217</v>
      </c>
      <c r="C633" s="2">
        <v>1</v>
      </c>
      <c r="P633">
        <v>1</v>
      </c>
      <c r="Q633" t="str">
        <f t="shared" si="10"/>
        <v>1</v>
      </c>
    </row>
    <row r="634" spans="1:17" x14ac:dyDescent="0.25">
      <c r="A634">
        <v>633</v>
      </c>
      <c r="B634">
        <v>150.139217</v>
      </c>
      <c r="C634" s="2">
        <v>1</v>
      </c>
      <c r="H634">
        <v>151.45440300000001</v>
      </c>
      <c r="I634" s="3">
        <v>4</v>
      </c>
      <c r="P634">
        <v>2</v>
      </c>
      <c r="Q634" t="str">
        <f t="shared" si="10"/>
        <v>14</v>
      </c>
    </row>
    <row r="635" spans="1:17" x14ac:dyDescent="0.25">
      <c r="A635">
        <v>634</v>
      </c>
      <c r="B635">
        <v>150.158399</v>
      </c>
      <c r="C635" s="2">
        <v>1</v>
      </c>
      <c r="H635">
        <v>151.49297300000001</v>
      </c>
      <c r="I635" s="3">
        <v>4</v>
      </c>
      <c r="P635">
        <v>2</v>
      </c>
      <c r="Q635" t="str">
        <f t="shared" si="10"/>
        <v>14</v>
      </c>
    </row>
    <row r="636" spans="1:17" x14ac:dyDescent="0.25">
      <c r="A636">
        <v>635</v>
      </c>
      <c r="F636">
        <v>150.24150700000001</v>
      </c>
      <c r="G636" s="4">
        <v>3</v>
      </c>
      <c r="H636">
        <v>151.48491200000001</v>
      </c>
      <c r="I636" s="3">
        <v>4</v>
      </c>
      <c r="P636">
        <v>2</v>
      </c>
      <c r="Q636" t="str">
        <f t="shared" si="10"/>
        <v>34</v>
      </c>
    </row>
    <row r="637" spans="1:17" x14ac:dyDescent="0.25">
      <c r="A637">
        <v>636</v>
      </c>
      <c r="F637">
        <v>150.24150700000001</v>
      </c>
      <c r="G637" s="4">
        <v>3</v>
      </c>
      <c r="H637">
        <v>151.45797400000001</v>
      </c>
      <c r="I637" s="3">
        <v>4</v>
      </c>
      <c r="P637">
        <v>2</v>
      </c>
      <c r="Q637" t="str">
        <f t="shared" si="10"/>
        <v>34</v>
      </c>
    </row>
    <row r="638" spans="1:17" x14ac:dyDescent="0.25">
      <c r="A638">
        <v>637</v>
      </c>
      <c r="F638">
        <v>150.24150700000001</v>
      </c>
      <c r="G638" s="4">
        <v>3</v>
      </c>
      <c r="H638">
        <v>151.49628899999999</v>
      </c>
      <c r="I638" s="3">
        <v>4</v>
      </c>
      <c r="P638">
        <v>2</v>
      </c>
      <c r="Q638" t="str">
        <f t="shared" si="10"/>
        <v>34</v>
      </c>
    </row>
    <row r="639" spans="1:17" x14ac:dyDescent="0.25">
      <c r="A639">
        <v>638</v>
      </c>
      <c r="F639">
        <v>150.24150700000001</v>
      </c>
      <c r="G639" s="4">
        <v>3</v>
      </c>
      <c r="H639">
        <v>151.475831</v>
      </c>
      <c r="I639" s="3">
        <v>4</v>
      </c>
      <c r="P639">
        <v>2</v>
      </c>
      <c r="Q639" t="str">
        <f t="shared" si="10"/>
        <v>34</v>
      </c>
    </row>
    <row r="640" spans="1:17" x14ac:dyDescent="0.25">
      <c r="A640">
        <v>639</v>
      </c>
      <c r="F640">
        <v>150.24150700000001</v>
      </c>
      <c r="G640" s="4">
        <v>3</v>
      </c>
      <c r="H640">
        <v>151.41920099999999</v>
      </c>
      <c r="I640" s="3">
        <v>4</v>
      </c>
      <c r="P640">
        <v>2</v>
      </c>
      <c r="Q640" t="str">
        <f t="shared" si="10"/>
        <v>34</v>
      </c>
    </row>
    <row r="641" spans="1:17" x14ac:dyDescent="0.25">
      <c r="A641">
        <v>640</v>
      </c>
      <c r="F641">
        <v>150.24150700000001</v>
      </c>
      <c r="G641" s="4">
        <v>3</v>
      </c>
      <c r="H641">
        <v>151.368234</v>
      </c>
      <c r="I641" s="3">
        <v>4</v>
      </c>
      <c r="P641">
        <v>2</v>
      </c>
      <c r="Q641" t="str">
        <f t="shared" si="10"/>
        <v>34</v>
      </c>
    </row>
    <row r="642" spans="1:17" x14ac:dyDescent="0.25">
      <c r="A642">
        <v>641</v>
      </c>
      <c r="D642">
        <v>121.29533000000001</v>
      </c>
      <c r="E642" s="5">
        <v>2</v>
      </c>
      <c r="F642">
        <v>150.24150700000001</v>
      </c>
      <c r="G642" s="4">
        <v>3</v>
      </c>
      <c r="H642">
        <v>151.31451300000001</v>
      </c>
      <c r="I642" s="3">
        <v>4</v>
      </c>
      <c r="P642">
        <v>3</v>
      </c>
      <c r="Q642" t="str">
        <f t="shared" ref="Q642:Q705" si="11">CONCATENATE(C642,E642,G642,I642)</f>
        <v>234</v>
      </c>
    </row>
    <row r="643" spans="1:17" x14ac:dyDescent="0.25">
      <c r="A643">
        <v>642</v>
      </c>
      <c r="D643">
        <v>121.326412</v>
      </c>
      <c r="E643" s="5">
        <v>2</v>
      </c>
      <c r="F643">
        <v>150.24150700000001</v>
      </c>
      <c r="G643" s="4">
        <v>3</v>
      </c>
      <c r="P643">
        <v>2</v>
      </c>
      <c r="Q643" t="str">
        <f t="shared" si="11"/>
        <v>23</v>
      </c>
    </row>
    <row r="644" spans="1:17" x14ac:dyDescent="0.25">
      <c r="A644">
        <v>643</v>
      </c>
      <c r="D644">
        <v>121.30414500000001</v>
      </c>
      <c r="E644" s="5">
        <v>2</v>
      </c>
      <c r="F644">
        <v>150.234059</v>
      </c>
      <c r="G644" s="4">
        <v>3</v>
      </c>
      <c r="P644">
        <v>2</v>
      </c>
      <c r="Q644" t="str">
        <f t="shared" si="11"/>
        <v>23</v>
      </c>
    </row>
    <row r="645" spans="1:17" x14ac:dyDescent="0.25">
      <c r="A645">
        <v>644</v>
      </c>
      <c r="D645">
        <v>121.316619</v>
      </c>
      <c r="E645" s="5">
        <v>2</v>
      </c>
      <c r="P645">
        <v>1</v>
      </c>
      <c r="Q645" t="str">
        <f t="shared" si="11"/>
        <v>2</v>
      </c>
    </row>
    <row r="646" spans="1:17" x14ac:dyDescent="0.25">
      <c r="A646">
        <v>645</v>
      </c>
      <c r="D646">
        <v>121.31373600000001</v>
      </c>
      <c r="E646" s="5">
        <v>2</v>
      </c>
      <c r="P646">
        <v>1</v>
      </c>
      <c r="Q646" t="str">
        <f t="shared" si="11"/>
        <v>2</v>
      </c>
    </row>
    <row r="647" spans="1:17" x14ac:dyDescent="0.25">
      <c r="A647">
        <v>646</v>
      </c>
      <c r="D647">
        <v>121.31249600000001</v>
      </c>
      <c r="E647" s="5">
        <v>2</v>
      </c>
      <c r="P647">
        <v>1</v>
      </c>
      <c r="Q647" t="str">
        <f t="shared" si="11"/>
        <v>2</v>
      </c>
    </row>
    <row r="648" spans="1:17" x14ac:dyDescent="0.25">
      <c r="A648">
        <v>647</v>
      </c>
      <c r="D648">
        <v>121.32414600000001</v>
      </c>
      <c r="E648" s="5">
        <v>2</v>
      </c>
      <c r="P648">
        <v>1</v>
      </c>
      <c r="Q648" t="str">
        <f t="shared" si="11"/>
        <v>2</v>
      </c>
    </row>
    <row r="649" spans="1:17" x14ac:dyDescent="0.25">
      <c r="A649">
        <v>648</v>
      </c>
      <c r="B649">
        <v>114.09416900000001</v>
      </c>
      <c r="C649" s="2">
        <v>1</v>
      </c>
      <c r="D649">
        <v>121.25002600000001</v>
      </c>
      <c r="E649" s="5">
        <v>2</v>
      </c>
      <c r="P649">
        <v>2</v>
      </c>
      <c r="Q649" t="str">
        <f t="shared" si="11"/>
        <v>12</v>
      </c>
    </row>
    <row r="650" spans="1:17" x14ac:dyDescent="0.25">
      <c r="A650">
        <v>649</v>
      </c>
      <c r="B650">
        <v>114.09416900000001</v>
      </c>
      <c r="C650" s="2">
        <v>1</v>
      </c>
      <c r="D650">
        <v>121.303169</v>
      </c>
      <c r="E650" s="5">
        <v>2</v>
      </c>
      <c r="P650">
        <v>2</v>
      </c>
      <c r="Q650" t="str">
        <f t="shared" si="11"/>
        <v>12</v>
      </c>
    </row>
    <row r="651" spans="1:17" x14ac:dyDescent="0.25">
      <c r="A651">
        <v>650</v>
      </c>
      <c r="B651">
        <v>114.19199700000001</v>
      </c>
      <c r="C651" s="2">
        <v>1</v>
      </c>
      <c r="D651">
        <v>121.29533000000001</v>
      </c>
      <c r="E651" s="5">
        <v>2</v>
      </c>
      <c r="P651">
        <v>2</v>
      </c>
      <c r="Q651" t="str">
        <f t="shared" si="11"/>
        <v>12</v>
      </c>
    </row>
    <row r="652" spans="1:17" x14ac:dyDescent="0.25">
      <c r="A652">
        <v>651</v>
      </c>
      <c r="B652">
        <v>114.13071400000001</v>
      </c>
      <c r="C652" s="2">
        <v>1</v>
      </c>
      <c r="P652">
        <v>1</v>
      </c>
      <c r="Q652" t="str">
        <f t="shared" si="11"/>
        <v>1</v>
      </c>
    </row>
    <row r="653" spans="1:17" x14ac:dyDescent="0.25">
      <c r="A653">
        <v>652</v>
      </c>
      <c r="B653">
        <v>114.133804</v>
      </c>
      <c r="C653" s="2">
        <v>1</v>
      </c>
      <c r="P653">
        <v>1</v>
      </c>
      <c r="Q653" t="str">
        <f t="shared" si="11"/>
        <v>1</v>
      </c>
    </row>
    <row r="654" spans="1:17" x14ac:dyDescent="0.25">
      <c r="A654">
        <v>653</v>
      </c>
      <c r="B654">
        <v>114.09231100000001</v>
      </c>
      <c r="C654" s="2">
        <v>1</v>
      </c>
      <c r="P654">
        <v>1</v>
      </c>
      <c r="Q654" t="str">
        <f t="shared" si="11"/>
        <v>1</v>
      </c>
    </row>
    <row r="655" spans="1:17" x14ac:dyDescent="0.25">
      <c r="A655">
        <v>654</v>
      </c>
      <c r="B655">
        <v>114.10623100000001</v>
      </c>
      <c r="C655" s="2">
        <v>1</v>
      </c>
      <c r="P655">
        <v>1</v>
      </c>
      <c r="Q655" t="str">
        <f t="shared" si="11"/>
        <v>1</v>
      </c>
    </row>
    <row r="656" spans="1:17" x14ac:dyDescent="0.25">
      <c r="A656">
        <v>655</v>
      </c>
      <c r="B656">
        <v>114.05318800000001</v>
      </c>
      <c r="C656" s="2">
        <v>1</v>
      </c>
      <c r="H656">
        <v>115.666664</v>
      </c>
      <c r="I656" s="3">
        <v>4</v>
      </c>
      <c r="P656">
        <v>2</v>
      </c>
      <c r="Q656" t="str">
        <f t="shared" si="11"/>
        <v>14</v>
      </c>
    </row>
    <row r="657" spans="1:17" x14ac:dyDescent="0.25">
      <c r="A657">
        <v>656</v>
      </c>
      <c r="B657">
        <v>114.09416900000001</v>
      </c>
      <c r="C657" s="2">
        <v>1</v>
      </c>
      <c r="H657">
        <v>115.65362100000002</v>
      </c>
      <c r="I657" s="3">
        <v>4</v>
      </c>
      <c r="P657">
        <v>2</v>
      </c>
      <c r="Q657" t="str">
        <f t="shared" si="11"/>
        <v>14</v>
      </c>
    </row>
    <row r="658" spans="1:17" x14ac:dyDescent="0.25">
      <c r="A658">
        <v>657</v>
      </c>
      <c r="F658">
        <v>114.61542800000001</v>
      </c>
      <c r="G658" s="4">
        <v>3</v>
      </c>
      <c r="H658">
        <v>115.66202100000001</v>
      </c>
      <c r="I658" s="3">
        <v>4</v>
      </c>
      <c r="P658">
        <v>2</v>
      </c>
      <c r="Q658" t="str">
        <f t="shared" si="11"/>
        <v>34</v>
      </c>
    </row>
    <row r="659" spans="1:17" x14ac:dyDescent="0.25">
      <c r="A659">
        <v>658</v>
      </c>
      <c r="F659">
        <v>114.63728300000001</v>
      </c>
      <c r="G659" s="4">
        <v>3</v>
      </c>
      <c r="H659">
        <v>115.67274400000001</v>
      </c>
      <c r="I659" s="3">
        <v>4</v>
      </c>
      <c r="P659">
        <v>2</v>
      </c>
      <c r="Q659" t="str">
        <f t="shared" si="11"/>
        <v>34</v>
      </c>
    </row>
    <row r="660" spans="1:17" x14ac:dyDescent="0.25">
      <c r="A660">
        <v>659</v>
      </c>
      <c r="F660">
        <v>114.63125200000002</v>
      </c>
      <c r="G660" s="4">
        <v>3</v>
      </c>
      <c r="H660">
        <v>115.70918600000002</v>
      </c>
      <c r="I660" s="3">
        <v>4</v>
      </c>
      <c r="P660">
        <v>2</v>
      </c>
      <c r="Q660" t="str">
        <f t="shared" si="11"/>
        <v>34</v>
      </c>
    </row>
    <row r="661" spans="1:17" x14ac:dyDescent="0.25">
      <c r="A661">
        <v>660</v>
      </c>
      <c r="F661">
        <v>114.647594</v>
      </c>
      <c r="G661" s="4">
        <v>3</v>
      </c>
      <c r="H661">
        <v>115.672382</v>
      </c>
      <c r="I661" s="3">
        <v>4</v>
      </c>
      <c r="P661">
        <v>2</v>
      </c>
      <c r="Q661" t="str">
        <f t="shared" si="11"/>
        <v>34</v>
      </c>
    </row>
    <row r="662" spans="1:17" x14ac:dyDescent="0.25">
      <c r="A662">
        <v>661</v>
      </c>
      <c r="F662">
        <v>114.66083900000001</v>
      </c>
      <c r="G662" s="4">
        <v>3</v>
      </c>
      <c r="H662">
        <v>115.63290000000001</v>
      </c>
      <c r="I662" s="3">
        <v>4</v>
      </c>
      <c r="P662">
        <v>2</v>
      </c>
      <c r="Q662" t="str">
        <f t="shared" si="11"/>
        <v>34</v>
      </c>
    </row>
    <row r="663" spans="1:17" x14ac:dyDescent="0.25">
      <c r="A663">
        <v>662</v>
      </c>
      <c r="F663">
        <v>114.64666300000002</v>
      </c>
      <c r="G663" s="4">
        <v>3</v>
      </c>
      <c r="H663">
        <v>115.66532100000001</v>
      </c>
      <c r="I663" s="3">
        <v>4</v>
      </c>
      <c r="P663">
        <v>2</v>
      </c>
      <c r="Q663" t="str">
        <f t="shared" si="11"/>
        <v>34</v>
      </c>
    </row>
    <row r="664" spans="1:17" x14ac:dyDescent="0.25">
      <c r="A664">
        <v>663</v>
      </c>
      <c r="F664">
        <v>114.672954</v>
      </c>
      <c r="G664" s="4">
        <v>3</v>
      </c>
      <c r="H664">
        <v>115.82268500000001</v>
      </c>
      <c r="I664" s="3">
        <v>4</v>
      </c>
      <c r="P664">
        <v>2</v>
      </c>
      <c r="Q664" t="str">
        <f t="shared" si="11"/>
        <v>34</v>
      </c>
    </row>
    <row r="665" spans="1:17" x14ac:dyDescent="0.25">
      <c r="A665">
        <v>664</v>
      </c>
      <c r="F665">
        <v>114.61542800000001</v>
      </c>
      <c r="G665" s="4">
        <v>3</v>
      </c>
      <c r="H665">
        <v>115.666664</v>
      </c>
      <c r="I665" s="3">
        <v>4</v>
      </c>
      <c r="P665">
        <v>2</v>
      </c>
      <c r="Q665" t="str">
        <f t="shared" si="11"/>
        <v>34</v>
      </c>
    </row>
    <row r="666" spans="1:17" x14ac:dyDescent="0.25">
      <c r="A666">
        <v>665</v>
      </c>
      <c r="D666">
        <v>93.252079000000009</v>
      </c>
      <c r="E666" s="5">
        <v>2</v>
      </c>
      <c r="P666">
        <v>1</v>
      </c>
      <c r="Q666" t="str">
        <f t="shared" si="11"/>
        <v>2</v>
      </c>
    </row>
    <row r="667" spans="1:17" x14ac:dyDescent="0.25">
      <c r="A667">
        <v>666</v>
      </c>
      <c r="D667">
        <v>93.207698000000008</v>
      </c>
      <c r="E667" s="5">
        <v>2</v>
      </c>
      <c r="P667">
        <v>1</v>
      </c>
      <c r="Q667" t="str">
        <f t="shared" si="11"/>
        <v>2</v>
      </c>
    </row>
    <row r="668" spans="1:17" x14ac:dyDescent="0.25">
      <c r="A668">
        <v>667</v>
      </c>
      <c r="D668">
        <v>93.208267000000006</v>
      </c>
      <c r="E668" s="5">
        <v>2</v>
      </c>
      <c r="P668">
        <v>1</v>
      </c>
      <c r="Q668" t="str">
        <f t="shared" si="11"/>
        <v>2</v>
      </c>
    </row>
    <row r="669" spans="1:17" x14ac:dyDescent="0.25">
      <c r="A669">
        <v>668</v>
      </c>
      <c r="D669">
        <v>93.235738000000012</v>
      </c>
      <c r="E669" s="5">
        <v>2</v>
      </c>
      <c r="P669">
        <v>1</v>
      </c>
      <c r="Q669" t="str">
        <f t="shared" si="11"/>
        <v>2</v>
      </c>
    </row>
    <row r="670" spans="1:17" x14ac:dyDescent="0.25">
      <c r="A670">
        <v>669</v>
      </c>
      <c r="D670">
        <v>93.222286000000011</v>
      </c>
      <c r="E670" s="5">
        <v>2</v>
      </c>
      <c r="P670">
        <v>1</v>
      </c>
      <c r="Q670" t="str">
        <f t="shared" si="11"/>
        <v>2</v>
      </c>
    </row>
    <row r="671" spans="1:17" x14ac:dyDescent="0.25">
      <c r="A671">
        <v>670</v>
      </c>
      <c r="D671">
        <v>93.234863000000004</v>
      </c>
      <c r="E671" s="5">
        <v>2</v>
      </c>
      <c r="P671">
        <v>1</v>
      </c>
      <c r="Q671" t="str">
        <f t="shared" si="11"/>
        <v>2</v>
      </c>
    </row>
    <row r="672" spans="1:17" x14ac:dyDescent="0.25">
      <c r="A672">
        <v>671</v>
      </c>
      <c r="D672">
        <v>93.242232999999999</v>
      </c>
      <c r="E672" s="5">
        <v>2</v>
      </c>
      <c r="P672">
        <v>1</v>
      </c>
      <c r="Q672" t="str">
        <f t="shared" si="11"/>
        <v>2</v>
      </c>
    </row>
    <row r="673" spans="1:17" x14ac:dyDescent="0.25">
      <c r="A673">
        <v>672</v>
      </c>
      <c r="B673">
        <v>85.630679000000015</v>
      </c>
      <c r="C673" s="2">
        <v>1</v>
      </c>
      <c r="D673">
        <v>93.229500999999999</v>
      </c>
      <c r="E673" s="5">
        <v>2</v>
      </c>
      <c r="P673">
        <v>2</v>
      </c>
      <c r="Q673" t="str">
        <f t="shared" si="11"/>
        <v>12</v>
      </c>
    </row>
    <row r="674" spans="1:17" x14ac:dyDescent="0.25">
      <c r="A674">
        <v>673</v>
      </c>
      <c r="B674">
        <v>85.639081000000004</v>
      </c>
      <c r="C674" s="2">
        <v>1</v>
      </c>
      <c r="D674">
        <v>93.233627000000013</v>
      </c>
      <c r="E674" s="5">
        <v>2</v>
      </c>
      <c r="P674">
        <v>2</v>
      </c>
      <c r="Q674" t="str">
        <f t="shared" si="11"/>
        <v>12</v>
      </c>
    </row>
    <row r="675" spans="1:17" x14ac:dyDescent="0.25">
      <c r="A675">
        <v>674</v>
      </c>
      <c r="B675">
        <v>85.662430000000001</v>
      </c>
      <c r="C675" s="2">
        <v>1</v>
      </c>
      <c r="D675">
        <v>93.252079000000009</v>
      </c>
      <c r="E675" s="5">
        <v>2</v>
      </c>
      <c r="P675">
        <v>2</v>
      </c>
      <c r="Q675" t="str">
        <f t="shared" si="11"/>
        <v>12</v>
      </c>
    </row>
    <row r="676" spans="1:17" x14ac:dyDescent="0.25">
      <c r="A676">
        <v>675</v>
      </c>
      <c r="B676">
        <v>85.652326000000002</v>
      </c>
      <c r="C676" s="2">
        <v>1</v>
      </c>
      <c r="P676">
        <v>1</v>
      </c>
      <c r="Q676" t="str">
        <f t="shared" si="11"/>
        <v>1</v>
      </c>
    </row>
    <row r="677" spans="1:17" x14ac:dyDescent="0.25">
      <c r="A677">
        <v>676</v>
      </c>
      <c r="B677">
        <v>85.663100000000014</v>
      </c>
      <c r="C677" s="2">
        <v>1</v>
      </c>
      <c r="P677">
        <v>1</v>
      </c>
      <c r="Q677" t="str">
        <f t="shared" si="11"/>
        <v>1</v>
      </c>
    </row>
    <row r="678" spans="1:17" x14ac:dyDescent="0.25">
      <c r="A678">
        <v>677</v>
      </c>
      <c r="B678">
        <v>85.641091000000003</v>
      </c>
      <c r="C678" s="2">
        <v>1</v>
      </c>
      <c r="P678">
        <v>1</v>
      </c>
      <c r="Q678" t="str">
        <f t="shared" si="11"/>
        <v>1</v>
      </c>
    </row>
    <row r="679" spans="1:17" x14ac:dyDescent="0.25">
      <c r="A679">
        <v>678</v>
      </c>
      <c r="B679">
        <v>85.647069000000002</v>
      </c>
      <c r="C679" s="2">
        <v>1</v>
      </c>
      <c r="H679">
        <v>88.047922</v>
      </c>
      <c r="I679" s="3">
        <v>4</v>
      </c>
      <c r="P679">
        <v>2</v>
      </c>
      <c r="Q679" t="str">
        <f t="shared" si="11"/>
        <v>14</v>
      </c>
    </row>
    <row r="680" spans="1:17" x14ac:dyDescent="0.25">
      <c r="A680">
        <v>679</v>
      </c>
      <c r="B680">
        <v>85.630679000000015</v>
      </c>
      <c r="C680" s="2">
        <v>1</v>
      </c>
      <c r="H680">
        <v>88.037252000000009</v>
      </c>
      <c r="I680" s="3">
        <v>4</v>
      </c>
      <c r="P680">
        <v>2</v>
      </c>
      <c r="Q680" t="str">
        <f t="shared" si="11"/>
        <v>14</v>
      </c>
    </row>
    <row r="681" spans="1:17" x14ac:dyDescent="0.25">
      <c r="A681">
        <v>680</v>
      </c>
      <c r="B681">
        <v>85.630679000000015</v>
      </c>
      <c r="C681" s="2">
        <v>1</v>
      </c>
      <c r="H681">
        <v>88.025604000000016</v>
      </c>
      <c r="I681" s="3">
        <v>4</v>
      </c>
      <c r="P681">
        <v>2</v>
      </c>
      <c r="Q681" t="str">
        <f t="shared" si="11"/>
        <v>14</v>
      </c>
    </row>
    <row r="682" spans="1:17" x14ac:dyDescent="0.25">
      <c r="A682">
        <v>681</v>
      </c>
      <c r="F682">
        <v>85.731498000000002</v>
      </c>
      <c r="G682" s="4">
        <v>3</v>
      </c>
      <c r="H682">
        <v>88.032253000000011</v>
      </c>
      <c r="I682" s="3">
        <v>4</v>
      </c>
      <c r="P682">
        <v>2</v>
      </c>
      <c r="Q682" t="str">
        <f t="shared" si="11"/>
        <v>34</v>
      </c>
    </row>
    <row r="683" spans="1:17" x14ac:dyDescent="0.25">
      <c r="A683">
        <v>682</v>
      </c>
      <c r="F683">
        <v>85.73582900000001</v>
      </c>
      <c r="G683" s="4">
        <v>3</v>
      </c>
      <c r="H683">
        <v>88.039467999999999</v>
      </c>
      <c r="I683" s="3">
        <v>4</v>
      </c>
      <c r="P683">
        <v>2</v>
      </c>
      <c r="Q683" t="str">
        <f t="shared" si="11"/>
        <v>34</v>
      </c>
    </row>
    <row r="684" spans="1:17" x14ac:dyDescent="0.25">
      <c r="A684">
        <v>683</v>
      </c>
      <c r="F684">
        <v>85.709747000000007</v>
      </c>
      <c r="G684" s="4">
        <v>3</v>
      </c>
      <c r="H684">
        <v>88.110237000000012</v>
      </c>
      <c r="I684" s="3">
        <v>4</v>
      </c>
      <c r="P684">
        <v>2</v>
      </c>
      <c r="Q684" t="str">
        <f t="shared" si="11"/>
        <v>34</v>
      </c>
    </row>
    <row r="685" spans="1:17" x14ac:dyDescent="0.25">
      <c r="A685">
        <v>684</v>
      </c>
      <c r="F685">
        <v>85.801494000000005</v>
      </c>
      <c r="G685" s="4">
        <v>3</v>
      </c>
      <c r="H685">
        <v>88.025810000000007</v>
      </c>
      <c r="I685" s="3">
        <v>4</v>
      </c>
      <c r="P685">
        <v>2</v>
      </c>
      <c r="Q685" t="str">
        <f t="shared" si="11"/>
        <v>34</v>
      </c>
    </row>
    <row r="686" spans="1:17" x14ac:dyDescent="0.25">
      <c r="A686">
        <v>685</v>
      </c>
      <c r="F686">
        <v>85.821339000000009</v>
      </c>
      <c r="G686" s="4">
        <v>3</v>
      </c>
      <c r="H686">
        <v>88.013645000000011</v>
      </c>
      <c r="I686" s="3">
        <v>4</v>
      </c>
      <c r="P686">
        <v>2</v>
      </c>
      <c r="Q686" t="str">
        <f t="shared" si="11"/>
        <v>34</v>
      </c>
    </row>
    <row r="687" spans="1:17" x14ac:dyDescent="0.25">
      <c r="A687">
        <v>686</v>
      </c>
      <c r="F687">
        <v>85.736549000000011</v>
      </c>
      <c r="G687" s="4">
        <v>3</v>
      </c>
      <c r="H687">
        <v>88.047922</v>
      </c>
      <c r="I687" s="3">
        <v>4</v>
      </c>
      <c r="P687">
        <v>2</v>
      </c>
      <c r="Q687" t="str">
        <f t="shared" si="11"/>
        <v>34</v>
      </c>
    </row>
    <row r="688" spans="1:17" x14ac:dyDescent="0.25">
      <c r="A688">
        <v>687</v>
      </c>
      <c r="D688">
        <v>71.443391000000005</v>
      </c>
      <c r="E688" s="5">
        <v>2</v>
      </c>
      <c r="F688">
        <v>85.72118900000001</v>
      </c>
      <c r="G688" s="4">
        <v>3</v>
      </c>
      <c r="H688">
        <v>88.047922</v>
      </c>
      <c r="I688" s="3">
        <v>4</v>
      </c>
      <c r="P688">
        <v>3</v>
      </c>
      <c r="Q688" t="str">
        <f t="shared" si="11"/>
        <v>234</v>
      </c>
    </row>
    <row r="689" spans="1:17" x14ac:dyDescent="0.25">
      <c r="A689">
        <v>688</v>
      </c>
      <c r="D689">
        <v>71.422464000000005</v>
      </c>
      <c r="E689" s="5">
        <v>2</v>
      </c>
      <c r="F689">
        <v>85.731498000000002</v>
      </c>
      <c r="G689" s="4">
        <v>3</v>
      </c>
      <c r="P689">
        <v>2</v>
      </c>
      <c r="Q689" t="str">
        <f t="shared" si="11"/>
        <v>23</v>
      </c>
    </row>
    <row r="690" spans="1:17" x14ac:dyDescent="0.25">
      <c r="A690">
        <v>689</v>
      </c>
      <c r="D690">
        <v>71.438855000000004</v>
      </c>
      <c r="E690" s="5">
        <v>2</v>
      </c>
      <c r="P690">
        <v>1</v>
      </c>
      <c r="Q690" t="str">
        <f t="shared" si="11"/>
        <v>2</v>
      </c>
    </row>
    <row r="691" spans="1:17" x14ac:dyDescent="0.25">
      <c r="A691">
        <v>690</v>
      </c>
      <c r="D691">
        <v>71.441174000000004</v>
      </c>
      <c r="E691" s="5">
        <v>2</v>
      </c>
      <c r="P691">
        <v>1</v>
      </c>
      <c r="Q691" t="str">
        <f t="shared" si="11"/>
        <v>2</v>
      </c>
    </row>
    <row r="692" spans="1:17" x14ac:dyDescent="0.25">
      <c r="A692">
        <v>691</v>
      </c>
      <c r="D692">
        <v>71.478492000000003</v>
      </c>
      <c r="E692" s="5">
        <v>2</v>
      </c>
      <c r="P692">
        <v>1</v>
      </c>
      <c r="Q692" t="str">
        <f t="shared" si="11"/>
        <v>2</v>
      </c>
    </row>
    <row r="693" spans="1:17" x14ac:dyDescent="0.25">
      <c r="A693">
        <v>692</v>
      </c>
      <c r="D693">
        <v>71.472874000000004</v>
      </c>
      <c r="E693" s="5">
        <v>2</v>
      </c>
      <c r="P693">
        <v>1</v>
      </c>
      <c r="Q693" t="str">
        <f t="shared" si="11"/>
        <v>2</v>
      </c>
    </row>
    <row r="694" spans="1:17" x14ac:dyDescent="0.25">
      <c r="A694">
        <v>693</v>
      </c>
      <c r="B694">
        <v>64.074223000000003</v>
      </c>
      <c r="C694" s="2">
        <v>1</v>
      </c>
      <c r="D694">
        <v>71.442360000000008</v>
      </c>
      <c r="E694" s="5">
        <v>2</v>
      </c>
      <c r="P694">
        <v>2</v>
      </c>
      <c r="Q694" t="str">
        <f t="shared" si="11"/>
        <v>12</v>
      </c>
    </row>
    <row r="695" spans="1:17" x14ac:dyDescent="0.25">
      <c r="A695">
        <v>694</v>
      </c>
      <c r="B695">
        <v>64.098961000000003</v>
      </c>
      <c r="C695" s="2">
        <v>1</v>
      </c>
      <c r="D695">
        <v>71.501584000000008</v>
      </c>
      <c r="E695" s="5">
        <v>2</v>
      </c>
      <c r="P695">
        <v>2</v>
      </c>
      <c r="Q695" t="str">
        <f t="shared" si="11"/>
        <v>12</v>
      </c>
    </row>
    <row r="696" spans="1:17" x14ac:dyDescent="0.25">
      <c r="A696">
        <v>695</v>
      </c>
      <c r="B696">
        <v>64.133541000000008</v>
      </c>
      <c r="C696" s="2">
        <v>1</v>
      </c>
      <c r="D696">
        <v>71.570807000000002</v>
      </c>
      <c r="E696" s="5">
        <v>2</v>
      </c>
      <c r="P696">
        <v>2</v>
      </c>
      <c r="Q696" t="str">
        <f t="shared" si="11"/>
        <v>12</v>
      </c>
    </row>
    <row r="697" spans="1:17" x14ac:dyDescent="0.25">
      <c r="A697">
        <v>696</v>
      </c>
      <c r="B697">
        <v>64.10359600000001</v>
      </c>
      <c r="C697" s="2">
        <v>1</v>
      </c>
      <c r="P697">
        <v>1</v>
      </c>
      <c r="Q697" t="str">
        <f t="shared" si="11"/>
        <v>1</v>
      </c>
    </row>
    <row r="698" spans="1:17" x14ac:dyDescent="0.25">
      <c r="A698">
        <v>697</v>
      </c>
      <c r="B698">
        <v>64.110107999999997</v>
      </c>
      <c r="C698" s="2">
        <v>1</v>
      </c>
      <c r="P698">
        <v>1</v>
      </c>
      <c r="Q698" t="str">
        <f t="shared" si="11"/>
        <v>1</v>
      </c>
    </row>
    <row r="699" spans="1:17" x14ac:dyDescent="0.25">
      <c r="A699">
        <v>698</v>
      </c>
      <c r="B699">
        <v>64.150887000000012</v>
      </c>
      <c r="C699" s="2">
        <v>1</v>
      </c>
      <c r="P699">
        <v>1</v>
      </c>
      <c r="Q699" t="str">
        <f t="shared" si="11"/>
        <v>1</v>
      </c>
    </row>
    <row r="700" spans="1:17" x14ac:dyDescent="0.25">
      <c r="A700">
        <v>699</v>
      </c>
      <c r="B700">
        <v>64.18198000000001</v>
      </c>
      <c r="C700" s="2">
        <v>1</v>
      </c>
      <c r="P700">
        <v>1</v>
      </c>
      <c r="Q700" t="str">
        <f t="shared" si="11"/>
        <v>1</v>
      </c>
    </row>
    <row r="701" spans="1:17" x14ac:dyDescent="0.25">
      <c r="A701">
        <v>700</v>
      </c>
      <c r="B701">
        <v>64.135056000000006</v>
      </c>
      <c r="C701" s="2">
        <v>1</v>
      </c>
      <c r="P701">
        <v>1</v>
      </c>
      <c r="Q701" t="str">
        <f t="shared" si="11"/>
        <v>1</v>
      </c>
    </row>
    <row r="702" spans="1:17" x14ac:dyDescent="0.25">
      <c r="A702">
        <v>701</v>
      </c>
      <c r="B702">
        <v>64.074223000000003</v>
      </c>
      <c r="C702" s="2">
        <v>1</v>
      </c>
      <c r="H702">
        <v>65.300049000000001</v>
      </c>
      <c r="I702" s="3">
        <v>4</v>
      </c>
      <c r="P702">
        <v>2</v>
      </c>
      <c r="Q702" t="str">
        <f t="shared" si="11"/>
        <v>14</v>
      </c>
    </row>
    <row r="703" spans="1:17" x14ac:dyDescent="0.25">
      <c r="A703">
        <v>702</v>
      </c>
      <c r="H703">
        <v>65.308857000000003</v>
      </c>
      <c r="I703" s="3">
        <v>4</v>
      </c>
      <c r="P703">
        <v>1</v>
      </c>
      <c r="Q703" t="str">
        <f t="shared" si="11"/>
        <v>4</v>
      </c>
    </row>
    <row r="704" spans="1:17" x14ac:dyDescent="0.25">
      <c r="A704">
        <v>703</v>
      </c>
      <c r="H704">
        <v>65.348491999999993</v>
      </c>
      <c r="I704" s="3">
        <v>4</v>
      </c>
      <c r="P704">
        <v>1</v>
      </c>
      <c r="Q704" t="str">
        <f t="shared" si="11"/>
        <v>4</v>
      </c>
    </row>
    <row r="705" spans="1:17" x14ac:dyDescent="0.25">
      <c r="A705">
        <v>704</v>
      </c>
      <c r="H705">
        <v>65.363597999999996</v>
      </c>
      <c r="I705" s="3">
        <v>4</v>
      </c>
      <c r="P705">
        <v>1</v>
      </c>
      <c r="Q705" t="str">
        <f t="shared" si="11"/>
        <v>4</v>
      </c>
    </row>
    <row r="706" spans="1:17" x14ac:dyDescent="0.25">
      <c r="A706">
        <v>705</v>
      </c>
      <c r="F706">
        <v>63.142655000000005</v>
      </c>
      <c r="G706" s="4">
        <v>3</v>
      </c>
      <c r="H706">
        <v>65.402550000000005</v>
      </c>
      <c r="I706" s="3">
        <v>4</v>
      </c>
      <c r="P706">
        <v>2</v>
      </c>
      <c r="Q706" t="str">
        <f t="shared" ref="Q706:Q769" si="12">CONCATENATE(C706,E706,G706,I706)</f>
        <v>34</v>
      </c>
    </row>
    <row r="707" spans="1:17" x14ac:dyDescent="0.25">
      <c r="A707">
        <v>706</v>
      </c>
      <c r="F707">
        <v>63.164009</v>
      </c>
      <c r="G707" s="4">
        <v>3</v>
      </c>
      <c r="H707">
        <v>65.410004000000001</v>
      </c>
      <c r="I707" s="3">
        <v>4</v>
      </c>
      <c r="P707">
        <v>2</v>
      </c>
      <c r="Q707" t="str">
        <f t="shared" si="12"/>
        <v>34</v>
      </c>
    </row>
    <row r="708" spans="1:17" x14ac:dyDescent="0.25">
      <c r="A708">
        <v>707</v>
      </c>
      <c r="F708">
        <v>63.179478000000003</v>
      </c>
      <c r="G708" s="4">
        <v>3</v>
      </c>
      <c r="H708">
        <v>65.390522000000004</v>
      </c>
      <c r="I708" s="3">
        <v>4</v>
      </c>
      <c r="P708">
        <v>2</v>
      </c>
      <c r="Q708" t="str">
        <f t="shared" si="12"/>
        <v>34</v>
      </c>
    </row>
    <row r="709" spans="1:17" x14ac:dyDescent="0.25">
      <c r="A709">
        <v>708</v>
      </c>
      <c r="F709">
        <v>63.170628000000001</v>
      </c>
      <c r="G709" s="4">
        <v>3</v>
      </c>
      <c r="H709">
        <v>65.344527999999997</v>
      </c>
      <c r="I709" s="3">
        <v>4</v>
      </c>
      <c r="P709">
        <v>2</v>
      </c>
      <c r="Q709" t="str">
        <f t="shared" si="12"/>
        <v>34</v>
      </c>
    </row>
    <row r="710" spans="1:17" x14ac:dyDescent="0.25">
      <c r="A710">
        <v>709</v>
      </c>
      <c r="D710">
        <v>45.811405000000001</v>
      </c>
      <c r="E710" s="5">
        <v>2</v>
      </c>
      <c r="F710">
        <v>63.138077000000003</v>
      </c>
      <c r="G710" s="4">
        <v>3</v>
      </c>
      <c r="H710">
        <v>65.300049000000001</v>
      </c>
      <c r="I710" s="3">
        <v>4</v>
      </c>
      <c r="P710">
        <v>3</v>
      </c>
      <c r="Q710" t="str">
        <f t="shared" si="12"/>
        <v>234</v>
      </c>
    </row>
    <row r="711" spans="1:17" x14ac:dyDescent="0.25">
      <c r="A711">
        <v>710</v>
      </c>
      <c r="D711">
        <v>45.788956000000006</v>
      </c>
      <c r="E711" s="5">
        <v>2</v>
      </c>
      <c r="F711">
        <v>63.190994000000003</v>
      </c>
      <c r="G711" s="4">
        <v>3</v>
      </c>
      <c r="P711">
        <v>2</v>
      </c>
      <c r="Q711" t="str">
        <f t="shared" si="12"/>
        <v>23</v>
      </c>
    </row>
    <row r="712" spans="1:17" x14ac:dyDescent="0.25">
      <c r="A712">
        <v>711</v>
      </c>
      <c r="D712">
        <v>45.783699000000006</v>
      </c>
      <c r="E712" s="5">
        <v>2</v>
      </c>
      <c r="F712">
        <v>63.174534000000001</v>
      </c>
      <c r="G712" s="4">
        <v>3</v>
      </c>
      <c r="P712">
        <v>2</v>
      </c>
      <c r="Q712" t="str">
        <f t="shared" si="12"/>
        <v>23</v>
      </c>
    </row>
    <row r="713" spans="1:17" x14ac:dyDescent="0.25">
      <c r="A713">
        <v>712</v>
      </c>
      <c r="D713">
        <v>45.810208000000003</v>
      </c>
      <c r="E713" s="5">
        <v>2</v>
      </c>
      <c r="F713">
        <v>63.142655000000005</v>
      </c>
      <c r="G713" s="4">
        <v>3</v>
      </c>
      <c r="P713">
        <v>2</v>
      </c>
      <c r="Q713" t="str">
        <f t="shared" si="12"/>
        <v>23</v>
      </c>
    </row>
    <row r="714" spans="1:17" x14ac:dyDescent="0.25">
      <c r="A714">
        <v>713</v>
      </c>
      <c r="D714">
        <v>45.795365000000004</v>
      </c>
      <c r="E714" s="5">
        <v>2</v>
      </c>
      <c r="P714">
        <v>1</v>
      </c>
      <c r="Q714" t="str">
        <f t="shared" si="12"/>
        <v>2</v>
      </c>
    </row>
    <row r="715" spans="1:17" x14ac:dyDescent="0.25">
      <c r="A715">
        <v>714</v>
      </c>
      <c r="D715">
        <v>45.799324000000006</v>
      </c>
      <c r="E715" s="5">
        <v>2</v>
      </c>
      <c r="P715">
        <v>1</v>
      </c>
      <c r="Q715" t="str">
        <f t="shared" si="12"/>
        <v>2</v>
      </c>
    </row>
    <row r="716" spans="1:17" x14ac:dyDescent="0.25">
      <c r="A716">
        <v>715</v>
      </c>
      <c r="D716">
        <v>45.781513000000004</v>
      </c>
      <c r="E716" s="5">
        <v>2</v>
      </c>
      <c r="P716">
        <v>1</v>
      </c>
      <c r="Q716" t="str">
        <f t="shared" si="12"/>
        <v>2</v>
      </c>
    </row>
    <row r="717" spans="1:17" x14ac:dyDescent="0.25">
      <c r="A717">
        <v>716</v>
      </c>
      <c r="B717">
        <v>38.975418000000005</v>
      </c>
      <c r="C717" s="2">
        <v>1</v>
      </c>
      <c r="D717">
        <v>45.753124000000007</v>
      </c>
      <c r="E717" s="5">
        <v>2</v>
      </c>
      <c r="P717">
        <v>2</v>
      </c>
      <c r="Q717" t="str">
        <f t="shared" si="12"/>
        <v>12</v>
      </c>
    </row>
    <row r="718" spans="1:17" x14ac:dyDescent="0.25">
      <c r="A718">
        <v>717</v>
      </c>
      <c r="B718">
        <v>38.91901</v>
      </c>
      <c r="C718" s="2">
        <v>1</v>
      </c>
      <c r="D718">
        <v>45.758644000000004</v>
      </c>
      <c r="E718" s="5">
        <v>2</v>
      </c>
      <c r="P718">
        <v>2</v>
      </c>
      <c r="Q718" t="str">
        <f t="shared" si="12"/>
        <v>12</v>
      </c>
    </row>
    <row r="719" spans="1:17" x14ac:dyDescent="0.25">
      <c r="A719">
        <v>718</v>
      </c>
      <c r="B719">
        <v>38.937603000000003</v>
      </c>
      <c r="C719" s="2">
        <v>1</v>
      </c>
      <c r="D719">
        <v>45.794998000000007</v>
      </c>
      <c r="E719" s="5">
        <v>2</v>
      </c>
      <c r="P719">
        <v>2</v>
      </c>
      <c r="Q719" t="str">
        <f t="shared" si="12"/>
        <v>12</v>
      </c>
    </row>
    <row r="720" spans="1:17" x14ac:dyDescent="0.25">
      <c r="A720">
        <v>719</v>
      </c>
      <c r="B720">
        <v>38.953541000000001</v>
      </c>
      <c r="C720" s="2">
        <v>1</v>
      </c>
      <c r="D720">
        <v>45.811405000000001</v>
      </c>
      <c r="E720" s="5">
        <v>2</v>
      </c>
      <c r="P720">
        <v>2</v>
      </c>
      <c r="Q720" t="str">
        <f t="shared" si="12"/>
        <v>12</v>
      </c>
    </row>
    <row r="721" spans="1:17" x14ac:dyDescent="0.25">
      <c r="A721">
        <v>720</v>
      </c>
      <c r="B721">
        <v>38.987030000000004</v>
      </c>
      <c r="C721" s="2">
        <v>1</v>
      </c>
      <c r="P721">
        <v>1</v>
      </c>
      <c r="Q721" t="str">
        <f t="shared" si="12"/>
        <v>1</v>
      </c>
    </row>
    <row r="722" spans="1:17" x14ac:dyDescent="0.25">
      <c r="A722">
        <v>721</v>
      </c>
      <c r="B722">
        <v>38.973541000000004</v>
      </c>
      <c r="C722" s="2">
        <v>1</v>
      </c>
      <c r="P722">
        <v>1</v>
      </c>
      <c r="Q722" t="str">
        <f t="shared" si="12"/>
        <v>1</v>
      </c>
    </row>
    <row r="723" spans="1:17" x14ac:dyDescent="0.25">
      <c r="A723">
        <v>722</v>
      </c>
      <c r="B723">
        <v>38.967602000000007</v>
      </c>
      <c r="C723" s="2">
        <v>1</v>
      </c>
      <c r="P723">
        <v>1</v>
      </c>
      <c r="Q723" t="str">
        <f t="shared" si="12"/>
        <v>1</v>
      </c>
    </row>
    <row r="724" spans="1:17" x14ac:dyDescent="0.25">
      <c r="A724">
        <v>723</v>
      </c>
      <c r="B724">
        <v>39.008698000000003</v>
      </c>
      <c r="C724" s="2">
        <v>1</v>
      </c>
      <c r="H724">
        <v>42.416512000000004</v>
      </c>
      <c r="I724" s="3">
        <v>4</v>
      </c>
      <c r="P724">
        <v>2</v>
      </c>
      <c r="Q724" t="str">
        <f t="shared" si="12"/>
        <v>14</v>
      </c>
    </row>
    <row r="725" spans="1:17" x14ac:dyDescent="0.25">
      <c r="A725">
        <v>724</v>
      </c>
      <c r="B725">
        <v>38.993488000000006</v>
      </c>
      <c r="C725" s="2">
        <v>1</v>
      </c>
      <c r="H725">
        <v>42.389065000000002</v>
      </c>
      <c r="I725" s="3">
        <v>4</v>
      </c>
      <c r="P725">
        <v>2</v>
      </c>
      <c r="Q725" t="str">
        <f t="shared" si="12"/>
        <v>14</v>
      </c>
    </row>
    <row r="726" spans="1:17" x14ac:dyDescent="0.25">
      <c r="A726">
        <v>725</v>
      </c>
      <c r="B726">
        <v>38.975418000000005</v>
      </c>
      <c r="C726" s="2">
        <v>1</v>
      </c>
      <c r="H726">
        <v>42.396874000000004</v>
      </c>
      <c r="I726" s="3">
        <v>4</v>
      </c>
      <c r="P726">
        <v>2</v>
      </c>
      <c r="Q726" t="str">
        <f t="shared" si="12"/>
        <v>14</v>
      </c>
    </row>
    <row r="727" spans="1:17" x14ac:dyDescent="0.25">
      <c r="A727">
        <v>726</v>
      </c>
      <c r="F727">
        <v>38.677708000000003</v>
      </c>
      <c r="G727" s="4">
        <v>3</v>
      </c>
      <c r="H727">
        <v>42.368229000000007</v>
      </c>
      <c r="I727" s="3">
        <v>4</v>
      </c>
      <c r="P727">
        <v>2</v>
      </c>
      <c r="Q727" t="str">
        <f t="shared" si="12"/>
        <v>34</v>
      </c>
    </row>
    <row r="728" spans="1:17" x14ac:dyDescent="0.25">
      <c r="A728">
        <v>727</v>
      </c>
      <c r="F728">
        <v>38.746094000000006</v>
      </c>
      <c r="G728" s="4">
        <v>3</v>
      </c>
      <c r="H728">
        <v>42.435780000000001</v>
      </c>
      <c r="I728" s="3">
        <v>4</v>
      </c>
      <c r="P728">
        <v>2</v>
      </c>
      <c r="Q728" t="str">
        <f t="shared" si="12"/>
        <v>34</v>
      </c>
    </row>
    <row r="729" spans="1:17" x14ac:dyDescent="0.25">
      <c r="A729">
        <v>728</v>
      </c>
      <c r="F729">
        <v>38.701458000000002</v>
      </c>
      <c r="G729" s="4">
        <v>3</v>
      </c>
      <c r="H729">
        <v>42.426773000000004</v>
      </c>
      <c r="I729" s="3">
        <v>4</v>
      </c>
      <c r="P729">
        <v>2</v>
      </c>
      <c r="Q729" t="str">
        <f t="shared" si="12"/>
        <v>34</v>
      </c>
    </row>
    <row r="730" spans="1:17" x14ac:dyDescent="0.25">
      <c r="A730">
        <v>729</v>
      </c>
      <c r="F730">
        <v>38.689060000000005</v>
      </c>
      <c r="G730" s="4">
        <v>3</v>
      </c>
      <c r="H730">
        <v>42.414322000000006</v>
      </c>
      <c r="I730" s="3">
        <v>4</v>
      </c>
      <c r="P730">
        <v>2</v>
      </c>
      <c r="Q730" t="str">
        <f t="shared" si="12"/>
        <v>34</v>
      </c>
    </row>
    <row r="731" spans="1:17" x14ac:dyDescent="0.25">
      <c r="A731">
        <v>730</v>
      </c>
      <c r="F731">
        <v>38.676144000000001</v>
      </c>
      <c r="G731" s="4">
        <v>3</v>
      </c>
      <c r="H731">
        <v>42.388542000000001</v>
      </c>
      <c r="I731" s="3">
        <v>4</v>
      </c>
      <c r="P731">
        <v>2</v>
      </c>
      <c r="Q731" t="str">
        <f t="shared" si="12"/>
        <v>34</v>
      </c>
    </row>
    <row r="732" spans="1:17" x14ac:dyDescent="0.25">
      <c r="A732">
        <v>731</v>
      </c>
      <c r="F732">
        <v>38.701248000000007</v>
      </c>
      <c r="G732" s="4">
        <v>3</v>
      </c>
      <c r="H732">
        <v>42.348751</v>
      </c>
      <c r="I732" s="3">
        <v>4</v>
      </c>
      <c r="P732">
        <v>2</v>
      </c>
      <c r="Q732" t="str">
        <f t="shared" si="12"/>
        <v>34</v>
      </c>
    </row>
    <row r="733" spans="1:17" x14ac:dyDescent="0.25">
      <c r="A733">
        <v>732</v>
      </c>
      <c r="D733">
        <v>22.830883</v>
      </c>
      <c r="E733" s="5">
        <v>2</v>
      </c>
      <c r="F733">
        <v>38.702709000000006</v>
      </c>
      <c r="G733" s="4">
        <v>3</v>
      </c>
      <c r="H733">
        <v>42.416512000000004</v>
      </c>
      <c r="I733" s="3">
        <v>4</v>
      </c>
      <c r="P733">
        <v>3</v>
      </c>
      <c r="Q733" t="str">
        <f t="shared" si="12"/>
        <v>234</v>
      </c>
    </row>
    <row r="734" spans="1:17" x14ac:dyDescent="0.25">
      <c r="A734">
        <v>733</v>
      </c>
      <c r="D734">
        <v>22.79401</v>
      </c>
      <c r="E734" s="5">
        <v>2</v>
      </c>
      <c r="F734">
        <v>38.677605</v>
      </c>
      <c r="G734" s="4">
        <v>3</v>
      </c>
      <c r="P734">
        <v>2</v>
      </c>
      <c r="Q734" t="str">
        <f t="shared" si="12"/>
        <v>23</v>
      </c>
    </row>
    <row r="735" spans="1:17" x14ac:dyDescent="0.25">
      <c r="A735">
        <v>734</v>
      </c>
      <c r="D735">
        <v>22.815104000000005</v>
      </c>
      <c r="E735" s="5">
        <v>2</v>
      </c>
      <c r="F735">
        <v>38.677708000000003</v>
      </c>
      <c r="G735" s="4">
        <v>3</v>
      </c>
      <c r="P735">
        <v>2</v>
      </c>
      <c r="Q735" t="str">
        <f t="shared" si="12"/>
        <v>23</v>
      </c>
    </row>
    <row r="736" spans="1:17" x14ac:dyDescent="0.25">
      <c r="A736">
        <v>735</v>
      </c>
      <c r="D736">
        <v>22.821457000000002</v>
      </c>
      <c r="E736" s="5">
        <v>2</v>
      </c>
      <c r="F736">
        <v>38.677708000000003</v>
      </c>
      <c r="G736" s="4">
        <v>3</v>
      </c>
      <c r="P736">
        <v>2</v>
      </c>
      <c r="Q736" t="str">
        <f t="shared" si="12"/>
        <v>23</v>
      </c>
    </row>
    <row r="737" spans="1:17" x14ac:dyDescent="0.25">
      <c r="A737">
        <v>736</v>
      </c>
      <c r="D737">
        <v>22.824999000000005</v>
      </c>
      <c r="E737" s="5">
        <v>2</v>
      </c>
      <c r="F737">
        <v>38.677708000000003</v>
      </c>
      <c r="G737" s="4">
        <v>3</v>
      </c>
      <c r="P737">
        <v>2</v>
      </c>
      <c r="Q737" t="str">
        <f t="shared" si="12"/>
        <v>23</v>
      </c>
    </row>
    <row r="738" spans="1:17" x14ac:dyDescent="0.25">
      <c r="A738">
        <v>737</v>
      </c>
      <c r="D738">
        <v>22.816042000000003</v>
      </c>
      <c r="E738" s="5">
        <v>2</v>
      </c>
      <c r="P738">
        <v>1</v>
      </c>
      <c r="Q738" t="str">
        <f t="shared" si="12"/>
        <v>2</v>
      </c>
    </row>
    <row r="739" spans="1:17" x14ac:dyDescent="0.25">
      <c r="A739">
        <v>738</v>
      </c>
      <c r="D739">
        <v>22.819374000000003</v>
      </c>
      <c r="E739" s="5">
        <v>2</v>
      </c>
      <c r="P739">
        <v>1</v>
      </c>
      <c r="Q739" t="str">
        <f t="shared" si="12"/>
        <v>2</v>
      </c>
    </row>
    <row r="740" spans="1:17" x14ac:dyDescent="0.25">
      <c r="A740">
        <v>739</v>
      </c>
      <c r="D740">
        <v>22.797030000000007</v>
      </c>
      <c r="E740" s="5">
        <v>2</v>
      </c>
      <c r="P740">
        <v>1</v>
      </c>
      <c r="Q740" t="str">
        <f t="shared" si="12"/>
        <v>2</v>
      </c>
    </row>
    <row r="741" spans="1:17" x14ac:dyDescent="0.25">
      <c r="A741">
        <v>740</v>
      </c>
      <c r="D741">
        <v>22.790833000000006</v>
      </c>
      <c r="E741" s="5">
        <v>2</v>
      </c>
      <c r="P741">
        <v>1</v>
      </c>
      <c r="Q741" t="str">
        <f t="shared" si="12"/>
        <v>2</v>
      </c>
    </row>
    <row r="742" spans="1:17" x14ac:dyDescent="0.25">
      <c r="A742">
        <v>741</v>
      </c>
      <c r="B742">
        <v>16.220623000000003</v>
      </c>
      <c r="C742" s="2">
        <v>1</v>
      </c>
      <c r="D742">
        <v>22.768019000000002</v>
      </c>
      <c r="E742" s="5">
        <v>2</v>
      </c>
      <c r="P742">
        <v>2</v>
      </c>
      <c r="Q742" t="str">
        <f t="shared" si="12"/>
        <v>12</v>
      </c>
    </row>
    <row r="743" spans="1:17" x14ac:dyDescent="0.25">
      <c r="A743">
        <v>742</v>
      </c>
      <c r="B743">
        <v>16.253593000000002</v>
      </c>
      <c r="C743" s="2">
        <v>1</v>
      </c>
      <c r="D743">
        <v>22.777237</v>
      </c>
      <c r="E743" s="5">
        <v>2</v>
      </c>
      <c r="P743">
        <v>2</v>
      </c>
      <c r="Q743" t="str">
        <f t="shared" si="12"/>
        <v>12</v>
      </c>
    </row>
    <row r="744" spans="1:17" x14ac:dyDescent="0.25">
      <c r="A744">
        <v>743</v>
      </c>
      <c r="B744">
        <v>16.236717000000006</v>
      </c>
      <c r="C744" s="2">
        <v>1</v>
      </c>
      <c r="D744">
        <v>22.830883</v>
      </c>
      <c r="E744" s="5">
        <v>2</v>
      </c>
      <c r="P744">
        <v>2</v>
      </c>
      <c r="Q744" t="str">
        <f t="shared" si="12"/>
        <v>12</v>
      </c>
    </row>
    <row r="745" spans="1:17" x14ac:dyDescent="0.25">
      <c r="A745">
        <v>744</v>
      </c>
      <c r="B745">
        <v>16.296927000000004</v>
      </c>
      <c r="C745" s="2">
        <v>1</v>
      </c>
      <c r="P745">
        <v>1</v>
      </c>
      <c r="Q745" t="str">
        <f t="shared" si="12"/>
        <v>1</v>
      </c>
    </row>
    <row r="746" spans="1:17" x14ac:dyDescent="0.25">
      <c r="A746">
        <v>745</v>
      </c>
      <c r="B746">
        <v>16.220623000000003</v>
      </c>
      <c r="C746" s="2">
        <v>1</v>
      </c>
      <c r="J746">
        <v>39.728386</v>
      </c>
      <c r="K746" t="s">
        <v>22</v>
      </c>
      <c r="Q746" t="str">
        <f t="shared" si="12"/>
        <v>1</v>
      </c>
    </row>
    <row r="747" spans="1:17" x14ac:dyDescent="0.25">
      <c r="A747">
        <v>746</v>
      </c>
      <c r="Q747" t="str">
        <f t="shared" si="12"/>
        <v/>
      </c>
    </row>
    <row r="748" spans="1:17" x14ac:dyDescent="0.25">
      <c r="A748">
        <v>747</v>
      </c>
      <c r="B748">
        <v>47.172867000000004</v>
      </c>
      <c r="C748" s="2">
        <v>1</v>
      </c>
      <c r="J748">
        <v>39.336769000000004</v>
      </c>
      <c r="K748" t="s">
        <v>22</v>
      </c>
      <c r="Q748" t="str">
        <f t="shared" si="12"/>
        <v>1</v>
      </c>
    </row>
    <row r="749" spans="1:17" x14ac:dyDescent="0.25">
      <c r="A749">
        <v>748</v>
      </c>
      <c r="B749">
        <v>47.151665000000001</v>
      </c>
      <c r="C749" s="2">
        <v>1</v>
      </c>
      <c r="P749">
        <v>1</v>
      </c>
      <c r="Q749" t="str">
        <f t="shared" si="12"/>
        <v>1</v>
      </c>
    </row>
    <row r="750" spans="1:17" x14ac:dyDescent="0.25">
      <c r="A750">
        <v>749</v>
      </c>
      <c r="B750">
        <v>47.250469000000002</v>
      </c>
      <c r="C750" s="2">
        <v>1</v>
      </c>
      <c r="P750">
        <v>1</v>
      </c>
      <c r="Q750" t="str">
        <f t="shared" si="12"/>
        <v>1</v>
      </c>
    </row>
    <row r="751" spans="1:17" x14ac:dyDescent="0.25">
      <c r="A751">
        <v>750</v>
      </c>
      <c r="B751">
        <v>47.258801000000005</v>
      </c>
      <c r="C751" s="2">
        <v>1</v>
      </c>
      <c r="H751">
        <v>38.723229000000003</v>
      </c>
      <c r="I751" s="3">
        <v>4</v>
      </c>
      <c r="P751">
        <v>2</v>
      </c>
      <c r="Q751" t="str">
        <f t="shared" si="12"/>
        <v>14</v>
      </c>
    </row>
    <row r="752" spans="1:17" x14ac:dyDescent="0.25">
      <c r="A752">
        <v>751</v>
      </c>
      <c r="B752">
        <v>47.239376</v>
      </c>
      <c r="C752" s="2">
        <v>1</v>
      </c>
      <c r="H752">
        <v>38.651768000000004</v>
      </c>
      <c r="I752" s="3">
        <v>4</v>
      </c>
      <c r="P752">
        <v>2</v>
      </c>
      <c r="Q752" t="str">
        <f t="shared" si="12"/>
        <v>14</v>
      </c>
    </row>
    <row r="753" spans="1:17" x14ac:dyDescent="0.25">
      <c r="A753">
        <v>752</v>
      </c>
      <c r="B753">
        <v>47.259949000000006</v>
      </c>
      <c r="C753" s="2">
        <v>1</v>
      </c>
      <c r="H753">
        <v>38.710571000000002</v>
      </c>
      <c r="I753" s="3">
        <v>4</v>
      </c>
      <c r="P753">
        <v>2</v>
      </c>
      <c r="Q753" t="str">
        <f t="shared" si="12"/>
        <v>14</v>
      </c>
    </row>
    <row r="754" spans="1:17" x14ac:dyDescent="0.25">
      <c r="A754">
        <v>753</v>
      </c>
      <c r="B754">
        <v>47.252606</v>
      </c>
      <c r="C754" s="2">
        <v>1</v>
      </c>
      <c r="H754">
        <v>38.709480000000006</v>
      </c>
      <c r="I754" s="3">
        <v>4</v>
      </c>
      <c r="P754">
        <v>2</v>
      </c>
      <c r="Q754" t="str">
        <f t="shared" si="12"/>
        <v>14</v>
      </c>
    </row>
    <row r="755" spans="1:17" x14ac:dyDescent="0.25">
      <c r="A755">
        <v>754</v>
      </c>
      <c r="B755">
        <v>47.246456000000002</v>
      </c>
      <c r="C755" s="2">
        <v>1</v>
      </c>
      <c r="H755">
        <v>38.713123000000003</v>
      </c>
      <c r="I755" s="3">
        <v>4</v>
      </c>
      <c r="P755">
        <v>2</v>
      </c>
      <c r="Q755" t="str">
        <f t="shared" si="12"/>
        <v>14</v>
      </c>
    </row>
    <row r="756" spans="1:17" x14ac:dyDescent="0.25">
      <c r="A756">
        <v>755</v>
      </c>
      <c r="B756">
        <v>47.245468000000002</v>
      </c>
      <c r="C756" s="2">
        <v>1</v>
      </c>
      <c r="H756">
        <v>38.698540000000001</v>
      </c>
      <c r="I756" s="3">
        <v>4</v>
      </c>
      <c r="P756">
        <v>2</v>
      </c>
      <c r="Q756" t="str">
        <f t="shared" si="12"/>
        <v>14</v>
      </c>
    </row>
    <row r="757" spans="1:17" x14ac:dyDescent="0.25">
      <c r="A757">
        <v>756</v>
      </c>
      <c r="B757">
        <v>47.231926000000001</v>
      </c>
      <c r="C757" s="2">
        <v>1</v>
      </c>
      <c r="H757">
        <v>38.701199000000003</v>
      </c>
      <c r="I757" s="3">
        <v>4</v>
      </c>
      <c r="P757">
        <v>2</v>
      </c>
      <c r="Q757" t="str">
        <f t="shared" si="12"/>
        <v>14</v>
      </c>
    </row>
    <row r="758" spans="1:17" x14ac:dyDescent="0.25">
      <c r="A758">
        <v>757</v>
      </c>
      <c r="B758">
        <v>47.258488</v>
      </c>
      <c r="C758" s="2">
        <v>1</v>
      </c>
      <c r="H758">
        <v>38.726196000000002</v>
      </c>
      <c r="I758" s="3">
        <v>4</v>
      </c>
      <c r="P758">
        <v>2</v>
      </c>
      <c r="Q758" t="str">
        <f t="shared" si="12"/>
        <v>14</v>
      </c>
    </row>
    <row r="759" spans="1:17" x14ac:dyDescent="0.25">
      <c r="A759">
        <v>758</v>
      </c>
      <c r="B759">
        <v>47.296459000000006</v>
      </c>
      <c r="C759" s="2">
        <v>1</v>
      </c>
      <c r="H759">
        <v>38.740677000000005</v>
      </c>
      <c r="I759" s="3">
        <v>4</v>
      </c>
      <c r="P759">
        <v>2</v>
      </c>
      <c r="Q759" t="str">
        <f t="shared" si="12"/>
        <v>14</v>
      </c>
    </row>
    <row r="760" spans="1:17" x14ac:dyDescent="0.25">
      <c r="A760">
        <v>759</v>
      </c>
      <c r="B760">
        <v>47.252239000000003</v>
      </c>
      <c r="C760" s="2">
        <v>1</v>
      </c>
      <c r="H760">
        <v>38.738384000000003</v>
      </c>
      <c r="I760" s="3">
        <v>4</v>
      </c>
      <c r="P760">
        <v>2</v>
      </c>
      <c r="Q760" t="str">
        <f t="shared" si="12"/>
        <v>14</v>
      </c>
    </row>
    <row r="761" spans="1:17" x14ac:dyDescent="0.25">
      <c r="A761">
        <v>760</v>
      </c>
      <c r="B761">
        <v>47.230938000000002</v>
      </c>
      <c r="C761" s="2">
        <v>1</v>
      </c>
      <c r="H761">
        <v>38.724896000000001</v>
      </c>
      <c r="I761" s="3">
        <v>4</v>
      </c>
      <c r="P761">
        <v>2</v>
      </c>
      <c r="Q761" t="str">
        <f t="shared" si="12"/>
        <v>14</v>
      </c>
    </row>
    <row r="762" spans="1:17" x14ac:dyDescent="0.25">
      <c r="A762">
        <v>761</v>
      </c>
      <c r="B762">
        <v>47.234478000000003</v>
      </c>
      <c r="C762" s="2">
        <v>1</v>
      </c>
      <c r="H762">
        <v>38.710835000000003</v>
      </c>
      <c r="I762" s="3">
        <v>4</v>
      </c>
      <c r="P762">
        <v>2</v>
      </c>
      <c r="Q762" t="str">
        <f t="shared" si="12"/>
        <v>14</v>
      </c>
    </row>
    <row r="763" spans="1:17" x14ac:dyDescent="0.25">
      <c r="A763">
        <v>762</v>
      </c>
      <c r="B763">
        <v>47.202343000000006</v>
      </c>
      <c r="C763" s="2">
        <v>1</v>
      </c>
      <c r="H763">
        <v>38.723229000000003</v>
      </c>
      <c r="I763" s="3">
        <v>4</v>
      </c>
      <c r="P763">
        <v>2</v>
      </c>
      <c r="Q763" t="str">
        <f t="shared" si="12"/>
        <v>14</v>
      </c>
    </row>
    <row r="764" spans="1:17" x14ac:dyDescent="0.25">
      <c r="A764">
        <v>763</v>
      </c>
      <c r="B764">
        <v>47.151665000000001</v>
      </c>
      <c r="C764" s="2">
        <v>1</v>
      </c>
      <c r="H764">
        <v>38.723229000000003</v>
      </c>
      <c r="I764" s="3">
        <v>4</v>
      </c>
      <c r="P764">
        <v>2</v>
      </c>
      <c r="Q764" t="str">
        <f t="shared" si="12"/>
        <v>14</v>
      </c>
    </row>
    <row r="765" spans="1:17" x14ac:dyDescent="0.25">
      <c r="A765">
        <v>764</v>
      </c>
      <c r="D765">
        <v>57.267498000000003</v>
      </c>
      <c r="E765" s="5">
        <v>2</v>
      </c>
      <c r="H765">
        <v>38.723229000000003</v>
      </c>
      <c r="I765" s="3">
        <v>4</v>
      </c>
      <c r="P765">
        <v>2</v>
      </c>
      <c r="Q765" t="str">
        <f t="shared" si="12"/>
        <v>24</v>
      </c>
    </row>
    <row r="766" spans="1:17" x14ac:dyDescent="0.25">
      <c r="A766">
        <v>765</v>
      </c>
      <c r="D766">
        <v>57.265522000000004</v>
      </c>
      <c r="E766" s="5">
        <v>2</v>
      </c>
      <c r="F766">
        <v>47.811615000000003</v>
      </c>
      <c r="G766" s="4">
        <v>3</v>
      </c>
      <c r="P766">
        <v>2</v>
      </c>
      <c r="Q766" t="str">
        <f t="shared" si="12"/>
        <v>23</v>
      </c>
    </row>
    <row r="767" spans="1:17" x14ac:dyDescent="0.25">
      <c r="A767">
        <v>766</v>
      </c>
      <c r="D767">
        <v>57.276405000000004</v>
      </c>
      <c r="E767" s="5">
        <v>2</v>
      </c>
      <c r="F767">
        <v>47.824268000000004</v>
      </c>
      <c r="G767" s="4">
        <v>3</v>
      </c>
      <c r="P767">
        <v>2</v>
      </c>
      <c r="Q767" t="str">
        <f t="shared" si="12"/>
        <v>23</v>
      </c>
    </row>
    <row r="768" spans="1:17" x14ac:dyDescent="0.25">
      <c r="A768">
        <v>767</v>
      </c>
      <c r="D768">
        <v>57.250729</v>
      </c>
      <c r="E768" s="5">
        <v>2</v>
      </c>
      <c r="F768">
        <v>47.859112000000003</v>
      </c>
      <c r="G768" s="4">
        <v>3</v>
      </c>
      <c r="P768">
        <v>2</v>
      </c>
      <c r="Q768" t="str">
        <f t="shared" si="12"/>
        <v>23</v>
      </c>
    </row>
    <row r="769" spans="1:17" x14ac:dyDescent="0.25">
      <c r="A769">
        <v>768</v>
      </c>
      <c r="D769">
        <v>57.254898000000004</v>
      </c>
      <c r="E769" s="5">
        <v>2</v>
      </c>
      <c r="F769">
        <v>47.836094000000003</v>
      </c>
      <c r="G769" s="4">
        <v>3</v>
      </c>
      <c r="P769">
        <v>2</v>
      </c>
      <c r="Q769" t="str">
        <f t="shared" si="12"/>
        <v>23</v>
      </c>
    </row>
    <row r="770" spans="1:17" x14ac:dyDescent="0.25">
      <c r="A770">
        <v>769</v>
      </c>
      <c r="D770">
        <v>57.284115</v>
      </c>
      <c r="E770" s="5">
        <v>2</v>
      </c>
      <c r="F770">
        <v>47.812763000000004</v>
      </c>
      <c r="G770" s="4">
        <v>3</v>
      </c>
      <c r="P770">
        <v>2</v>
      </c>
      <c r="Q770" t="str">
        <f t="shared" ref="Q770:Q833" si="13">CONCATENATE(C770,E770,G770,I770)</f>
        <v>23</v>
      </c>
    </row>
    <row r="771" spans="1:17" x14ac:dyDescent="0.25">
      <c r="A771">
        <v>770</v>
      </c>
      <c r="D771">
        <v>57.282345000000007</v>
      </c>
      <c r="E771" s="5">
        <v>2</v>
      </c>
      <c r="F771">
        <v>47.784062000000006</v>
      </c>
      <c r="G771" s="4">
        <v>3</v>
      </c>
      <c r="P771">
        <v>2</v>
      </c>
      <c r="Q771" t="str">
        <f t="shared" si="13"/>
        <v>23</v>
      </c>
    </row>
    <row r="772" spans="1:17" x14ac:dyDescent="0.25">
      <c r="A772">
        <v>771</v>
      </c>
      <c r="D772">
        <v>57.305313000000005</v>
      </c>
      <c r="E772" s="5">
        <v>2</v>
      </c>
      <c r="F772">
        <v>47.762604000000003</v>
      </c>
      <c r="G772" s="4">
        <v>3</v>
      </c>
      <c r="P772">
        <v>2</v>
      </c>
      <c r="Q772" t="str">
        <f t="shared" si="13"/>
        <v>23</v>
      </c>
    </row>
    <row r="773" spans="1:17" x14ac:dyDescent="0.25">
      <c r="A773">
        <v>772</v>
      </c>
      <c r="D773">
        <v>57.323284000000001</v>
      </c>
      <c r="E773" s="5">
        <v>2</v>
      </c>
      <c r="F773">
        <v>47.748543000000005</v>
      </c>
      <c r="G773" s="4">
        <v>3</v>
      </c>
      <c r="P773">
        <v>2</v>
      </c>
      <c r="Q773" t="str">
        <f t="shared" si="13"/>
        <v>23</v>
      </c>
    </row>
    <row r="774" spans="1:17" x14ac:dyDescent="0.25">
      <c r="A774">
        <v>773</v>
      </c>
      <c r="D774">
        <v>57.302708000000003</v>
      </c>
      <c r="E774" s="5">
        <v>2</v>
      </c>
      <c r="F774">
        <v>47.750622</v>
      </c>
      <c r="G774" s="4">
        <v>3</v>
      </c>
      <c r="P774">
        <v>2</v>
      </c>
      <c r="Q774" t="str">
        <f t="shared" si="13"/>
        <v>23</v>
      </c>
    </row>
    <row r="775" spans="1:17" x14ac:dyDescent="0.25">
      <c r="A775">
        <v>774</v>
      </c>
      <c r="D775">
        <v>57.311459000000006</v>
      </c>
      <c r="E775" s="5">
        <v>2</v>
      </c>
      <c r="F775">
        <v>47.811615000000003</v>
      </c>
      <c r="G775" s="4">
        <v>3</v>
      </c>
      <c r="P775">
        <v>2</v>
      </c>
      <c r="Q775" t="str">
        <f t="shared" si="13"/>
        <v>23</v>
      </c>
    </row>
    <row r="776" spans="1:17" x14ac:dyDescent="0.25">
      <c r="A776">
        <v>775</v>
      </c>
      <c r="D776">
        <v>57.308437000000005</v>
      </c>
      <c r="E776" s="5">
        <v>2</v>
      </c>
      <c r="F776">
        <v>47.811615000000003</v>
      </c>
      <c r="G776" s="4">
        <v>3</v>
      </c>
      <c r="P776">
        <v>2</v>
      </c>
      <c r="Q776" t="str">
        <f t="shared" si="13"/>
        <v>23</v>
      </c>
    </row>
    <row r="777" spans="1:17" x14ac:dyDescent="0.25">
      <c r="A777">
        <v>776</v>
      </c>
      <c r="D777">
        <v>57.351929000000005</v>
      </c>
      <c r="E777" s="5">
        <v>2</v>
      </c>
      <c r="F777">
        <v>47.811615000000003</v>
      </c>
      <c r="G777" s="4">
        <v>3</v>
      </c>
      <c r="P777">
        <v>2</v>
      </c>
      <c r="Q777" t="str">
        <f t="shared" si="13"/>
        <v>23</v>
      </c>
    </row>
    <row r="778" spans="1:17" x14ac:dyDescent="0.25">
      <c r="A778">
        <v>777</v>
      </c>
      <c r="D778">
        <v>57.267498000000003</v>
      </c>
      <c r="E778" s="5">
        <v>2</v>
      </c>
      <c r="F778">
        <v>47.811615000000003</v>
      </c>
      <c r="G778" s="4">
        <v>3</v>
      </c>
      <c r="P778">
        <v>2</v>
      </c>
      <c r="Q778" t="str">
        <f t="shared" si="13"/>
        <v>23</v>
      </c>
    </row>
    <row r="779" spans="1:17" x14ac:dyDescent="0.25">
      <c r="A779">
        <v>778</v>
      </c>
      <c r="F779">
        <v>47.811615000000003</v>
      </c>
      <c r="G779" s="4">
        <v>3</v>
      </c>
      <c r="P779">
        <v>1</v>
      </c>
      <c r="Q779" t="str">
        <f t="shared" si="13"/>
        <v>3</v>
      </c>
    </row>
    <row r="780" spans="1:17" x14ac:dyDescent="0.25">
      <c r="A780">
        <v>779</v>
      </c>
      <c r="B780">
        <v>67.186203000000006</v>
      </c>
      <c r="C780" s="2">
        <v>1</v>
      </c>
      <c r="H780">
        <v>57.766979000000006</v>
      </c>
      <c r="I780" s="3">
        <v>4</v>
      </c>
      <c r="P780">
        <v>2</v>
      </c>
      <c r="Q780" t="str">
        <f t="shared" si="13"/>
        <v>14</v>
      </c>
    </row>
    <row r="781" spans="1:17" x14ac:dyDescent="0.25">
      <c r="A781">
        <v>780</v>
      </c>
      <c r="B781">
        <v>67.186203000000006</v>
      </c>
      <c r="C781" s="2">
        <v>1</v>
      </c>
      <c r="H781">
        <v>57.798073000000002</v>
      </c>
      <c r="I781" s="3">
        <v>4</v>
      </c>
      <c r="P781">
        <v>2</v>
      </c>
      <c r="Q781" t="str">
        <f t="shared" si="13"/>
        <v>14</v>
      </c>
    </row>
    <row r="782" spans="1:17" x14ac:dyDescent="0.25">
      <c r="A782">
        <v>781</v>
      </c>
      <c r="B782">
        <v>67.229218000000003</v>
      </c>
      <c r="C782" s="2">
        <v>1</v>
      </c>
      <c r="H782">
        <v>57.770676000000002</v>
      </c>
      <c r="I782" s="3">
        <v>4</v>
      </c>
      <c r="P782">
        <v>2</v>
      </c>
      <c r="Q782" t="str">
        <f t="shared" si="13"/>
        <v>14</v>
      </c>
    </row>
    <row r="783" spans="1:17" x14ac:dyDescent="0.25">
      <c r="A783">
        <v>782</v>
      </c>
      <c r="B783">
        <v>67.217293000000012</v>
      </c>
      <c r="C783" s="2">
        <v>1</v>
      </c>
      <c r="H783">
        <v>57.766304000000005</v>
      </c>
      <c r="I783" s="3">
        <v>4</v>
      </c>
      <c r="P783">
        <v>2</v>
      </c>
      <c r="Q783" t="str">
        <f t="shared" si="13"/>
        <v>14</v>
      </c>
    </row>
    <row r="784" spans="1:17" x14ac:dyDescent="0.25">
      <c r="A784">
        <v>783</v>
      </c>
      <c r="B784">
        <v>67.232551999999998</v>
      </c>
      <c r="C784" s="2">
        <v>1</v>
      </c>
      <c r="H784">
        <v>57.823853</v>
      </c>
      <c r="I784" s="3">
        <v>4</v>
      </c>
      <c r="P784">
        <v>2</v>
      </c>
      <c r="Q784" t="str">
        <f t="shared" si="13"/>
        <v>14</v>
      </c>
    </row>
    <row r="785" spans="1:17" x14ac:dyDescent="0.25">
      <c r="A785">
        <v>784</v>
      </c>
      <c r="B785">
        <v>67.19322600000001</v>
      </c>
      <c r="C785" s="2">
        <v>1</v>
      </c>
      <c r="H785">
        <v>57.839531000000001</v>
      </c>
      <c r="I785" s="3">
        <v>4</v>
      </c>
      <c r="P785">
        <v>2</v>
      </c>
      <c r="Q785" t="str">
        <f t="shared" si="13"/>
        <v>14</v>
      </c>
    </row>
    <row r="786" spans="1:17" x14ac:dyDescent="0.25">
      <c r="A786">
        <v>785</v>
      </c>
      <c r="B786">
        <v>67.187447000000006</v>
      </c>
      <c r="C786" s="2">
        <v>1</v>
      </c>
      <c r="H786">
        <v>57.813282000000001</v>
      </c>
      <c r="I786" s="3">
        <v>4</v>
      </c>
      <c r="P786">
        <v>2</v>
      </c>
      <c r="Q786" t="str">
        <f t="shared" si="13"/>
        <v>14</v>
      </c>
    </row>
    <row r="787" spans="1:17" x14ac:dyDescent="0.25">
      <c r="A787">
        <v>786</v>
      </c>
      <c r="B787">
        <v>67.201981000000004</v>
      </c>
      <c r="C787" s="2">
        <v>1</v>
      </c>
      <c r="H787">
        <v>57.829743000000001</v>
      </c>
      <c r="I787" s="3">
        <v>4</v>
      </c>
      <c r="P787">
        <v>2</v>
      </c>
      <c r="Q787" t="str">
        <f t="shared" si="13"/>
        <v>14</v>
      </c>
    </row>
    <row r="788" spans="1:17" x14ac:dyDescent="0.25">
      <c r="A788">
        <v>787</v>
      </c>
      <c r="B788">
        <v>67.177555000000012</v>
      </c>
      <c r="C788" s="2">
        <v>1</v>
      </c>
      <c r="H788">
        <v>57.851200000000006</v>
      </c>
      <c r="I788" s="3">
        <v>4</v>
      </c>
      <c r="P788">
        <v>2</v>
      </c>
      <c r="Q788" t="str">
        <f t="shared" si="13"/>
        <v>14</v>
      </c>
    </row>
    <row r="789" spans="1:17" x14ac:dyDescent="0.25">
      <c r="A789">
        <v>788</v>
      </c>
      <c r="B789">
        <v>67.244999000000007</v>
      </c>
      <c r="C789" s="2">
        <v>1</v>
      </c>
      <c r="H789">
        <v>57.766979000000006</v>
      </c>
      <c r="I789" s="3">
        <v>4</v>
      </c>
      <c r="P789">
        <v>2</v>
      </c>
      <c r="Q789" t="str">
        <f t="shared" si="13"/>
        <v>14</v>
      </c>
    </row>
    <row r="790" spans="1:17" x14ac:dyDescent="0.25">
      <c r="A790">
        <v>789</v>
      </c>
      <c r="B790">
        <v>67.163281000000012</v>
      </c>
      <c r="C790" s="2">
        <v>1</v>
      </c>
      <c r="H790">
        <v>57.766979000000006</v>
      </c>
      <c r="I790" s="3">
        <v>4</v>
      </c>
      <c r="P790">
        <v>2</v>
      </c>
      <c r="Q790" t="str">
        <f t="shared" si="13"/>
        <v>14</v>
      </c>
    </row>
    <row r="791" spans="1:17" x14ac:dyDescent="0.25">
      <c r="A791">
        <v>790</v>
      </c>
      <c r="B791">
        <v>67.179894000000004</v>
      </c>
      <c r="C791" s="2">
        <v>1</v>
      </c>
      <c r="H791">
        <v>57.766979000000006</v>
      </c>
      <c r="I791" s="3">
        <v>4</v>
      </c>
      <c r="P791">
        <v>2</v>
      </c>
      <c r="Q791" t="str">
        <f t="shared" si="13"/>
        <v>14</v>
      </c>
    </row>
    <row r="792" spans="1:17" x14ac:dyDescent="0.25">
      <c r="A792">
        <v>791</v>
      </c>
      <c r="B792">
        <v>67.186203000000006</v>
      </c>
      <c r="C792" s="2">
        <v>1</v>
      </c>
      <c r="H792">
        <v>57.766979000000006</v>
      </c>
      <c r="I792" s="3">
        <v>4</v>
      </c>
      <c r="P792">
        <v>2</v>
      </c>
      <c r="Q792" t="str">
        <f t="shared" si="13"/>
        <v>14</v>
      </c>
    </row>
    <row r="793" spans="1:17" x14ac:dyDescent="0.25">
      <c r="A793">
        <v>792</v>
      </c>
      <c r="P793">
        <v>0</v>
      </c>
      <c r="Q793" t="str">
        <f t="shared" si="13"/>
        <v/>
      </c>
    </row>
    <row r="794" spans="1:17" x14ac:dyDescent="0.25">
      <c r="A794">
        <v>793</v>
      </c>
      <c r="D794">
        <v>77.555283000000003</v>
      </c>
      <c r="E794" s="5">
        <v>2</v>
      </c>
      <c r="F794">
        <v>68.444901000000002</v>
      </c>
      <c r="G794" s="4">
        <v>3</v>
      </c>
      <c r="P794">
        <v>2</v>
      </c>
      <c r="Q794" t="str">
        <f t="shared" si="13"/>
        <v>23</v>
      </c>
    </row>
    <row r="795" spans="1:17" x14ac:dyDescent="0.25">
      <c r="A795">
        <v>794</v>
      </c>
      <c r="D795">
        <v>77.541779000000005</v>
      </c>
      <c r="E795" s="5">
        <v>2</v>
      </c>
      <c r="F795">
        <v>68.444901000000002</v>
      </c>
      <c r="G795" s="4">
        <v>3</v>
      </c>
      <c r="P795">
        <v>2</v>
      </c>
      <c r="Q795" t="str">
        <f t="shared" si="13"/>
        <v>23</v>
      </c>
    </row>
    <row r="796" spans="1:17" x14ac:dyDescent="0.25">
      <c r="A796">
        <v>795</v>
      </c>
      <c r="D796">
        <v>77.519460000000009</v>
      </c>
      <c r="E796" s="5">
        <v>2</v>
      </c>
      <c r="F796">
        <v>68.444901000000002</v>
      </c>
      <c r="G796" s="4">
        <v>3</v>
      </c>
      <c r="P796">
        <v>2</v>
      </c>
      <c r="Q796" t="str">
        <f t="shared" si="13"/>
        <v>23</v>
      </c>
    </row>
    <row r="797" spans="1:17" x14ac:dyDescent="0.25">
      <c r="A797">
        <v>796</v>
      </c>
      <c r="D797">
        <v>77.509512000000001</v>
      </c>
      <c r="E797" s="5">
        <v>2</v>
      </c>
      <c r="F797">
        <v>68.444901000000002</v>
      </c>
      <c r="G797" s="4">
        <v>3</v>
      </c>
      <c r="P797">
        <v>2</v>
      </c>
      <c r="Q797" t="str">
        <f t="shared" si="13"/>
        <v>23</v>
      </c>
    </row>
    <row r="798" spans="1:17" x14ac:dyDescent="0.25">
      <c r="A798">
        <v>797</v>
      </c>
      <c r="D798">
        <v>77.485028</v>
      </c>
      <c r="E798" s="5">
        <v>2</v>
      </c>
      <c r="F798">
        <v>68.444901000000002</v>
      </c>
      <c r="G798" s="4">
        <v>3</v>
      </c>
      <c r="P798">
        <v>2</v>
      </c>
      <c r="Q798" t="str">
        <f t="shared" si="13"/>
        <v>23</v>
      </c>
    </row>
    <row r="799" spans="1:17" x14ac:dyDescent="0.25">
      <c r="A799">
        <v>798</v>
      </c>
      <c r="D799">
        <v>77.462607000000006</v>
      </c>
      <c r="E799" s="5">
        <v>2</v>
      </c>
      <c r="F799">
        <v>68.444901000000002</v>
      </c>
      <c r="G799" s="4">
        <v>3</v>
      </c>
      <c r="P799">
        <v>2</v>
      </c>
      <c r="Q799" t="str">
        <f t="shared" si="13"/>
        <v>23</v>
      </c>
    </row>
    <row r="800" spans="1:17" x14ac:dyDescent="0.25">
      <c r="A800">
        <v>799</v>
      </c>
      <c r="D800">
        <v>77.476524000000012</v>
      </c>
      <c r="E800" s="5">
        <v>2</v>
      </c>
      <c r="F800">
        <v>68.444901000000002</v>
      </c>
      <c r="G800" s="4">
        <v>3</v>
      </c>
      <c r="P800">
        <v>2</v>
      </c>
      <c r="Q800" t="str">
        <f t="shared" si="13"/>
        <v>23</v>
      </c>
    </row>
    <row r="801" spans="1:17" x14ac:dyDescent="0.25">
      <c r="A801">
        <v>800</v>
      </c>
      <c r="D801">
        <v>77.486782000000005</v>
      </c>
      <c r="E801" s="5">
        <v>2</v>
      </c>
      <c r="F801">
        <v>68.444901000000002</v>
      </c>
      <c r="G801" s="4">
        <v>3</v>
      </c>
      <c r="P801">
        <v>2</v>
      </c>
      <c r="Q801" t="str">
        <f t="shared" si="13"/>
        <v>23</v>
      </c>
    </row>
    <row r="802" spans="1:17" x14ac:dyDescent="0.25">
      <c r="A802">
        <v>801</v>
      </c>
      <c r="D802">
        <v>77.453175000000002</v>
      </c>
      <c r="E802" s="5">
        <v>2</v>
      </c>
      <c r="F802">
        <v>68.467029999999994</v>
      </c>
      <c r="G802" s="4">
        <v>3</v>
      </c>
      <c r="P802">
        <v>2</v>
      </c>
      <c r="Q802" t="str">
        <f t="shared" si="13"/>
        <v>23</v>
      </c>
    </row>
    <row r="803" spans="1:17" x14ac:dyDescent="0.25">
      <c r="A803">
        <v>802</v>
      </c>
      <c r="D803">
        <v>77.555283000000003</v>
      </c>
      <c r="E803" s="5">
        <v>2</v>
      </c>
      <c r="F803">
        <v>68.475105000000013</v>
      </c>
      <c r="G803" s="4">
        <v>3</v>
      </c>
      <c r="P803">
        <v>2</v>
      </c>
      <c r="Q803" t="str">
        <f t="shared" si="13"/>
        <v>23</v>
      </c>
    </row>
    <row r="804" spans="1:17" x14ac:dyDescent="0.25">
      <c r="A804">
        <v>803</v>
      </c>
      <c r="D804">
        <v>77.555283000000003</v>
      </c>
      <c r="E804" s="5">
        <v>2</v>
      </c>
      <c r="F804">
        <v>68.444901000000002</v>
      </c>
      <c r="G804" s="4">
        <v>3</v>
      </c>
      <c r="P804">
        <v>2</v>
      </c>
      <c r="Q804" t="str">
        <f t="shared" si="13"/>
        <v>23</v>
      </c>
    </row>
    <row r="805" spans="1:17" x14ac:dyDescent="0.25">
      <c r="A805">
        <v>804</v>
      </c>
      <c r="P805">
        <v>0</v>
      </c>
      <c r="Q805" t="str">
        <f t="shared" si="13"/>
        <v/>
      </c>
    </row>
    <row r="806" spans="1:17" x14ac:dyDescent="0.25">
      <c r="A806">
        <v>805</v>
      </c>
      <c r="B806">
        <v>86.797319000000016</v>
      </c>
      <c r="C806" s="2">
        <v>1</v>
      </c>
      <c r="P806">
        <v>1</v>
      </c>
      <c r="Q806" t="str">
        <f t="shared" si="13"/>
        <v>1</v>
      </c>
    </row>
    <row r="807" spans="1:17" x14ac:dyDescent="0.25">
      <c r="A807">
        <v>806</v>
      </c>
      <c r="B807">
        <v>86.815925000000007</v>
      </c>
      <c r="C807" s="2">
        <v>1</v>
      </c>
      <c r="H807">
        <v>78.387609000000012</v>
      </c>
      <c r="I807" s="3">
        <v>4</v>
      </c>
      <c r="P807">
        <v>2</v>
      </c>
      <c r="Q807" t="str">
        <f t="shared" si="13"/>
        <v>14</v>
      </c>
    </row>
    <row r="808" spans="1:17" x14ac:dyDescent="0.25">
      <c r="A808">
        <v>807</v>
      </c>
      <c r="B808">
        <v>86.787267000000014</v>
      </c>
      <c r="C808" s="2">
        <v>1</v>
      </c>
      <c r="H808">
        <v>78.376219000000006</v>
      </c>
      <c r="I808" s="3">
        <v>4</v>
      </c>
      <c r="P808">
        <v>2</v>
      </c>
      <c r="Q808" t="str">
        <f t="shared" si="13"/>
        <v>14</v>
      </c>
    </row>
    <row r="809" spans="1:17" x14ac:dyDescent="0.25">
      <c r="A809">
        <v>808</v>
      </c>
      <c r="B809">
        <v>86.787162000000009</v>
      </c>
      <c r="C809" s="2">
        <v>1</v>
      </c>
      <c r="H809">
        <v>78.374363000000002</v>
      </c>
      <c r="I809" s="3">
        <v>4</v>
      </c>
      <c r="P809">
        <v>2</v>
      </c>
      <c r="Q809" t="str">
        <f t="shared" si="13"/>
        <v>14</v>
      </c>
    </row>
    <row r="810" spans="1:17" x14ac:dyDescent="0.25">
      <c r="A810">
        <v>809</v>
      </c>
      <c r="B810">
        <v>86.791648000000009</v>
      </c>
      <c r="C810" s="2">
        <v>1</v>
      </c>
      <c r="H810">
        <v>78.379723000000013</v>
      </c>
      <c r="I810" s="3">
        <v>4</v>
      </c>
      <c r="P810">
        <v>2</v>
      </c>
      <c r="Q810" t="str">
        <f t="shared" si="13"/>
        <v>14</v>
      </c>
    </row>
    <row r="811" spans="1:17" x14ac:dyDescent="0.25">
      <c r="A811">
        <v>810</v>
      </c>
      <c r="B811">
        <v>86.780567000000005</v>
      </c>
      <c r="C811" s="2">
        <v>1</v>
      </c>
      <c r="H811">
        <v>78.432143000000011</v>
      </c>
      <c r="I811" s="3">
        <v>4</v>
      </c>
      <c r="P811">
        <v>2</v>
      </c>
      <c r="Q811" t="str">
        <f t="shared" si="13"/>
        <v>14</v>
      </c>
    </row>
    <row r="812" spans="1:17" x14ac:dyDescent="0.25">
      <c r="A812">
        <v>811</v>
      </c>
      <c r="B812">
        <v>86.792574999999999</v>
      </c>
      <c r="C812" s="2">
        <v>1</v>
      </c>
      <c r="H812">
        <v>78.384620000000012</v>
      </c>
      <c r="I812" s="3">
        <v>4</v>
      </c>
      <c r="P812">
        <v>2</v>
      </c>
      <c r="Q812" t="str">
        <f t="shared" si="13"/>
        <v>14</v>
      </c>
    </row>
    <row r="813" spans="1:17" x14ac:dyDescent="0.25">
      <c r="A813">
        <v>812</v>
      </c>
      <c r="B813">
        <v>86.807625999999999</v>
      </c>
      <c r="C813" s="2">
        <v>1</v>
      </c>
      <c r="H813">
        <v>78.35029200000001</v>
      </c>
      <c r="I813" s="3">
        <v>4</v>
      </c>
      <c r="P813">
        <v>2</v>
      </c>
      <c r="Q813" t="str">
        <f t="shared" si="13"/>
        <v>14</v>
      </c>
    </row>
    <row r="814" spans="1:17" x14ac:dyDescent="0.25">
      <c r="A814">
        <v>813</v>
      </c>
      <c r="B814">
        <v>86.786804000000004</v>
      </c>
      <c r="C814" s="2">
        <v>1</v>
      </c>
      <c r="H814">
        <v>78.354003000000006</v>
      </c>
      <c r="I814" s="3">
        <v>4</v>
      </c>
      <c r="P814">
        <v>2</v>
      </c>
      <c r="Q814" t="str">
        <f t="shared" si="13"/>
        <v>14</v>
      </c>
    </row>
    <row r="815" spans="1:17" x14ac:dyDescent="0.25">
      <c r="A815">
        <v>814</v>
      </c>
      <c r="B815">
        <v>86.797319000000016</v>
      </c>
      <c r="C815" s="2">
        <v>1</v>
      </c>
      <c r="H815">
        <v>78.387609000000012</v>
      </c>
      <c r="I815" s="3">
        <v>4</v>
      </c>
      <c r="P815">
        <v>2</v>
      </c>
      <c r="Q815" t="str">
        <f t="shared" si="13"/>
        <v>14</v>
      </c>
    </row>
    <row r="816" spans="1:17" x14ac:dyDescent="0.25">
      <c r="A816">
        <v>815</v>
      </c>
      <c r="H816">
        <v>78.387609000000012</v>
      </c>
      <c r="I816" s="3">
        <v>4</v>
      </c>
      <c r="P816">
        <v>1</v>
      </c>
      <c r="Q816" t="str">
        <f t="shared" si="13"/>
        <v>4</v>
      </c>
    </row>
    <row r="817" spans="1:17" x14ac:dyDescent="0.25">
      <c r="A817">
        <v>816</v>
      </c>
      <c r="P817">
        <v>0</v>
      </c>
      <c r="Q817" t="str">
        <f t="shared" si="13"/>
        <v/>
      </c>
    </row>
    <row r="818" spans="1:17" x14ac:dyDescent="0.25">
      <c r="A818">
        <v>817</v>
      </c>
      <c r="P818">
        <v>0</v>
      </c>
      <c r="Q818" t="str">
        <f t="shared" si="13"/>
        <v/>
      </c>
    </row>
    <row r="819" spans="1:17" x14ac:dyDescent="0.25">
      <c r="A819">
        <v>818</v>
      </c>
      <c r="D819">
        <v>99.854099000000005</v>
      </c>
      <c r="E819" s="5">
        <v>2</v>
      </c>
      <c r="F819">
        <v>89.232704000000012</v>
      </c>
      <c r="G819" s="4">
        <v>3</v>
      </c>
      <c r="P819">
        <v>2</v>
      </c>
      <c r="Q819" t="str">
        <f t="shared" si="13"/>
        <v>23</v>
      </c>
    </row>
    <row r="820" spans="1:17" x14ac:dyDescent="0.25">
      <c r="A820">
        <v>819</v>
      </c>
      <c r="D820">
        <v>99.841573000000011</v>
      </c>
      <c r="E820" s="5">
        <v>2</v>
      </c>
      <c r="F820">
        <v>89.23760200000001</v>
      </c>
      <c r="G820" s="4">
        <v>3</v>
      </c>
      <c r="P820">
        <v>2</v>
      </c>
      <c r="Q820" t="str">
        <f t="shared" si="13"/>
        <v>23</v>
      </c>
    </row>
    <row r="821" spans="1:17" x14ac:dyDescent="0.25">
      <c r="A821">
        <v>820</v>
      </c>
      <c r="D821">
        <v>99.867137000000014</v>
      </c>
      <c r="E821" s="5">
        <v>2</v>
      </c>
      <c r="F821">
        <v>89.232343000000014</v>
      </c>
      <c r="G821" s="4">
        <v>3</v>
      </c>
      <c r="P821">
        <v>2</v>
      </c>
      <c r="Q821" t="str">
        <f t="shared" si="13"/>
        <v>23</v>
      </c>
    </row>
    <row r="822" spans="1:17" x14ac:dyDescent="0.25">
      <c r="A822">
        <v>821</v>
      </c>
      <c r="D822">
        <v>99.805185000000009</v>
      </c>
      <c r="E822" s="5">
        <v>2</v>
      </c>
      <c r="F822">
        <v>89.238065000000006</v>
      </c>
      <c r="G822" s="4">
        <v>3</v>
      </c>
      <c r="P822">
        <v>2</v>
      </c>
      <c r="Q822" t="str">
        <f t="shared" si="13"/>
        <v>23</v>
      </c>
    </row>
    <row r="823" spans="1:17" x14ac:dyDescent="0.25">
      <c r="A823">
        <v>822</v>
      </c>
      <c r="D823">
        <v>99.806009000000003</v>
      </c>
      <c r="E823" s="5">
        <v>2</v>
      </c>
      <c r="F823">
        <v>89.229406000000012</v>
      </c>
      <c r="G823" s="4">
        <v>3</v>
      </c>
      <c r="P823">
        <v>2</v>
      </c>
      <c r="Q823" t="str">
        <f t="shared" si="13"/>
        <v>23</v>
      </c>
    </row>
    <row r="824" spans="1:17" x14ac:dyDescent="0.25">
      <c r="A824">
        <v>823</v>
      </c>
      <c r="D824">
        <v>99.807657000000006</v>
      </c>
      <c r="E824" s="5">
        <v>2</v>
      </c>
      <c r="F824">
        <v>89.229713000000004</v>
      </c>
      <c r="G824" s="4">
        <v>3</v>
      </c>
      <c r="P824">
        <v>2</v>
      </c>
      <c r="Q824" t="str">
        <f t="shared" si="13"/>
        <v>23</v>
      </c>
    </row>
    <row r="825" spans="1:17" x14ac:dyDescent="0.25">
      <c r="A825">
        <v>824</v>
      </c>
      <c r="D825">
        <v>99.864461000000006</v>
      </c>
      <c r="E825" s="5">
        <v>2</v>
      </c>
      <c r="F825">
        <v>89.238426000000004</v>
      </c>
      <c r="G825" s="4">
        <v>3</v>
      </c>
      <c r="P825">
        <v>2</v>
      </c>
      <c r="Q825" t="str">
        <f t="shared" si="13"/>
        <v>23</v>
      </c>
    </row>
    <row r="826" spans="1:17" x14ac:dyDescent="0.25">
      <c r="A826">
        <v>825</v>
      </c>
      <c r="D826">
        <v>99.867912000000004</v>
      </c>
      <c r="E826" s="5">
        <v>2</v>
      </c>
      <c r="F826">
        <v>89.245744000000002</v>
      </c>
      <c r="G826" s="4">
        <v>3</v>
      </c>
      <c r="P826">
        <v>2</v>
      </c>
      <c r="Q826" t="str">
        <f t="shared" si="13"/>
        <v>23</v>
      </c>
    </row>
    <row r="827" spans="1:17" x14ac:dyDescent="0.25">
      <c r="A827">
        <v>826</v>
      </c>
      <c r="D827">
        <v>99.854099000000005</v>
      </c>
      <c r="E827" s="5">
        <v>2</v>
      </c>
      <c r="F827">
        <v>89.232704000000012</v>
      </c>
      <c r="G827" s="4">
        <v>3</v>
      </c>
      <c r="P827">
        <v>2</v>
      </c>
      <c r="Q827" t="str">
        <f t="shared" si="13"/>
        <v>23</v>
      </c>
    </row>
    <row r="828" spans="1:17" x14ac:dyDescent="0.25">
      <c r="A828">
        <v>827</v>
      </c>
      <c r="D828">
        <v>99.854099000000005</v>
      </c>
      <c r="E828" s="5">
        <v>2</v>
      </c>
      <c r="P828">
        <v>1</v>
      </c>
      <c r="Q828" t="str">
        <f t="shared" si="13"/>
        <v>2</v>
      </c>
    </row>
    <row r="829" spans="1:17" x14ac:dyDescent="0.25">
      <c r="A829">
        <v>828</v>
      </c>
      <c r="B829">
        <v>111.36482600000001</v>
      </c>
      <c r="C829" s="2">
        <v>1</v>
      </c>
      <c r="P829">
        <v>1</v>
      </c>
      <c r="Q829" t="str">
        <f t="shared" si="13"/>
        <v>1</v>
      </c>
    </row>
    <row r="830" spans="1:17" x14ac:dyDescent="0.25">
      <c r="A830">
        <v>829</v>
      </c>
      <c r="B830">
        <v>111.35828000000001</v>
      </c>
      <c r="C830" s="2">
        <v>1</v>
      </c>
      <c r="H830">
        <v>101.34118400000001</v>
      </c>
      <c r="I830" s="3">
        <v>4</v>
      </c>
      <c r="P830">
        <v>2</v>
      </c>
      <c r="Q830" t="str">
        <f t="shared" si="13"/>
        <v>14</v>
      </c>
    </row>
    <row r="831" spans="1:17" x14ac:dyDescent="0.25">
      <c r="A831">
        <v>830</v>
      </c>
      <c r="B831">
        <v>111.348178</v>
      </c>
      <c r="C831" s="2">
        <v>1</v>
      </c>
      <c r="H831">
        <v>101.370462</v>
      </c>
      <c r="I831" s="3">
        <v>4</v>
      </c>
      <c r="P831">
        <v>2</v>
      </c>
      <c r="Q831" t="str">
        <f t="shared" si="13"/>
        <v>14</v>
      </c>
    </row>
    <row r="832" spans="1:17" x14ac:dyDescent="0.25">
      <c r="A832">
        <v>831</v>
      </c>
      <c r="B832">
        <v>111.32276900000001</v>
      </c>
      <c r="C832" s="2">
        <v>1</v>
      </c>
      <c r="H832">
        <v>101.37041000000001</v>
      </c>
      <c r="I832" s="3">
        <v>4</v>
      </c>
      <c r="P832">
        <v>2</v>
      </c>
      <c r="Q832" t="str">
        <f t="shared" si="13"/>
        <v>14</v>
      </c>
    </row>
    <row r="833" spans="1:17" x14ac:dyDescent="0.25">
      <c r="A833">
        <v>832</v>
      </c>
      <c r="B833">
        <v>111.31586000000001</v>
      </c>
      <c r="C833" s="2">
        <v>1</v>
      </c>
      <c r="H833">
        <v>101.36932900000001</v>
      </c>
      <c r="I833" s="3">
        <v>4</v>
      </c>
      <c r="P833">
        <v>2</v>
      </c>
      <c r="Q833" t="str">
        <f t="shared" si="13"/>
        <v>14</v>
      </c>
    </row>
    <row r="834" spans="1:17" x14ac:dyDescent="0.25">
      <c r="A834">
        <v>833</v>
      </c>
      <c r="B834">
        <v>111.31663500000001</v>
      </c>
      <c r="C834" s="2">
        <v>1</v>
      </c>
      <c r="H834">
        <v>101.38664800000001</v>
      </c>
      <c r="I834" s="3">
        <v>4</v>
      </c>
      <c r="P834">
        <v>2</v>
      </c>
      <c r="Q834" t="str">
        <f t="shared" ref="Q834:Q897" si="14">CONCATENATE(C834,E834,G834,I834)</f>
        <v>14</v>
      </c>
    </row>
    <row r="835" spans="1:17" x14ac:dyDescent="0.25">
      <c r="A835">
        <v>834</v>
      </c>
      <c r="B835">
        <v>111.33916000000001</v>
      </c>
      <c r="C835" s="2">
        <v>1</v>
      </c>
      <c r="H835">
        <v>101.391338</v>
      </c>
      <c r="I835" s="3">
        <v>4</v>
      </c>
      <c r="P835">
        <v>2</v>
      </c>
      <c r="Q835" t="str">
        <f t="shared" si="14"/>
        <v>14</v>
      </c>
    </row>
    <row r="836" spans="1:17" x14ac:dyDescent="0.25">
      <c r="A836">
        <v>835</v>
      </c>
      <c r="B836">
        <v>111.36204500000001</v>
      </c>
      <c r="C836" s="2">
        <v>1</v>
      </c>
      <c r="H836">
        <v>101.36350200000001</v>
      </c>
      <c r="I836" s="3">
        <v>4</v>
      </c>
      <c r="P836">
        <v>2</v>
      </c>
      <c r="Q836" t="str">
        <f t="shared" si="14"/>
        <v>14</v>
      </c>
    </row>
    <row r="837" spans="1:17" x14ac:dyDescent="0.25">
      <c r="A837">
        <v>836</v>
      </c>
      <c r="B837">
        <v>111.36482600000001</v>
      </c>
      <c r="C837" s="2">
        <v>1</v>
      </c>
      <c r="H837">
        <v>101.37783200000001</v>
      </c>
      <c r="I837" s="3">
        <v>4</v>
      </c>
      <c r="P837">
        <v>2</v>
      </c>
      <c r="Q837" t="str">
        <f t="shared" si="14"/>
        <v>14</v>
      </c>
    </row>
    <row r="838" spans="1:17" x14ac:dyDescent="0.25">
      <c r="A838">
        <v>837</v>
      </c>
      <c r="H838">
        <v>101.34118400000001</v>
      </c>
      <c r="I838" s="3">
        <v>4</v>
      </c>
      <c r="P838">
        <v>1</v>
      </c>
      <c r="Q838" t="str">
        <f t="shared" si="14"/>
        <v>4</v>
      </c>
    </row>
    <row r="839" spans="1:17" x14ac:dyDescent="0.25">
      <c r="A839">
        <v>838</v>
      </c>
      <c r="H839">
        <v>101.34118400000001</v>
      </c>
      <c r="I839" s="3">
        <v>4</v>
      </c>
      <c r="P839">
        <v>1</v>
      </c>
      <c r="Q839" t="str">
        <f t="shared" si="14"/>
        <v>4</v>
      </c>
    </row>
    <row r="840" spans="1:17" x14ac:dyDescent="0.25">
      <c r="A840">
        <v>839</v>
      </c>
      <c r="P840">
        <v>0</v>
      </c>
      <c r="Q840" t="str">
        <f t="shared" si="14"/>
        <v/>
      </c>
    </row>
    <row r="841" spans="1:17" x14ac:dyDescent="0.25">
      <c r="A841">
        <v>840</v>
      </c>
      <c r="P841">
        <v>0</v>
      </c>
      <c r="Q841" t="str">
        <f t="shared" si="14"/>
        <v/>
      </c>
    </row>
    <row r="842" spans="1:17" x14ac:dyDescent="0.25">
      <c r="A842">
        <v>841</v>
      </c>
      <c r="D842">
        <v>126.084869</v>
      </c>
      <c r="E842" s="5">
        <v>2</v>
      </c>
      <c r="F842">
        <v>114.288387</v>
      </c>
      <c r="G842" s="4">
        <v>3</v>
      </c>
      <c r="P842">
        <v>2</v>
      </c>
      <c r="Q842" t="str">
        <f t="shared" si="14"/>
        <v>23</v>
      </c>
    </row>
    <row r="843" spans="1:17" x14ac:dyDescent="0.25">
      <c r="A843">
        <v>842</v>
      </c>
      <c r="D843">
        <v>126.084869</v>
      </c>
      <c r="E843" s="5">
        <v>2</v>
      </c>
      <c r="F843">
        <v>114.29838100000001</v>
      </c>
      <c r="G843" s="4">
        <v>3</v>
      </c>
      <c r="P843">
        <v>2</v>
      </c>
      <c r="Q843" t="str">
        <f t="shared" si="14"/>
        <v>23</v>
      </c>
    </row>
    <row r="844" spans="1:17" x14ac:dyDescent="0.25">
      <c r="A844">
        <v>843</v>
      </c>
      <c r="D844">
        <v>126.111515</v>
      </c>
      <c r="E844" s="5">
        <v>2</v>
      </c>
      <c r="F844">
        <v>114.27570300000001</v>
      </c>
      <c r="G844" s="4">
        <v>3</v>
      </c>
      <c r="P844">
        <v>2</v>
      </c>
      <c r="Q844" t="str">
        <f t="shared" si="14"/>
        <v>23</v>
      </c>
    </row>
    <row r="845" spans="1:17" x14ac:dyDescent="0.25">
      <c r="A845">
        <v>844</v>
      </c>
      <c r="D845">
        <v>126.077037</v>
      </c>
      <c r="E845" s="5">
        <v>2</v>
      </c>
      <c r="F845">
        <v>114.31410200000001</v>
      </c>
      <c r="G845" s="4">
        <v>3</v>
      </c>
      <c r="P845">
        <v>2</v>
      </c>
      <c r="Q845" t="str">
        <f t="shared" si="14"/>
        <v>23</v>
      </c>
    </row>
    <row r="846" spans="1:17" x14ac:dyDescent="0.25">
      <c r="A846">
        <v>845</v>
      </c>
      <c r="D846">
        <v>126.06286200000001</v>
      </c>
      <c r="E846" s="5">
        <v>2</v>
      </c>
      <c r="F846">
        <v>114.32719800000001</v>
      </c>
      <c r="G846" s="4">
        <v>3</v>
      </c>
      <c r="P846">
        <v>2</v>
      </c>
      <c r="Q846" t="str">
        <f t="shared" si="14"/>
        <v>23</v>
      </c>
    </row>
    <row r="847" spans="1:17" x14ac:dyDescent="0.25">
      <c r="A847">
        <v>846</v>
      </c>
      <c r="D847">
        <v>126.05672800000001</v>
      </c>
      <c r="E847" s="5">
        <v>2</v>
      </c>
      <c r="F847">
        <v>114.33039400000001</v>
      </c>
      <c r="G847" s="4">
        <v>3</v>
      </c>
      <c r="P847">
        <v>2</v>
      </c>
      <c r="Q847" t="str">
        <f t="shared" si="14"/>
        <v>23</v>
      </c>
    </row>
    <row r="848" spans="1:17" x14ac:dyDescent="0.25">
      <c r="A848">
        <v>847</v>
      </c>
      <c r="D848">
        <v>126.130279</v>
      </c>
      <c r="E848" s="5">
        <v>2</v>
      </c>
      <c r="F848">
        <v>114.256584</v>
      </c>
      <c r="G848" s="4">
        <v>3</v>
      </c>
      <c r="P848">
        <v>2</v>
      </c>
      <c r="Q848" t="str">
        <f t="shared" si="14"/>
        <v>23</v>
      </c>
    </row>
    <row r="849" spans="1:17" x14ac:dyDescent="0.25">
      <c r="A849">
        <v>848</v>
      </c>
      <c r="D849">
        <v>126.084869</v>
      </c>
      <c r="E849" s="5">
        <v>2</v>
      </c>
      <c r="F849">
        <v>114.288387</v>
      </c>
      <c r="G849" s="4">
        <v>3</v>
      </c>
      <c r="P849">
        <v>2</v>
      </c>
      <c r="Q849" t="str">
        <f t="shared" si="14"/>
        <v>23</v>
      </c>
    </row>
    <row r="850" spans="1:17" x14ac:dyDescent="0.25">
      <c r="A850">
        <v>849</v>
      </c>
      <c r="B850">
        <v>134.09135000000001</v>
      </c>
      <c r="C850" s="2">
        <v>1</v>
      </c>
      <c r="D850">
        <v>126.084869</v>
      </c>
      <c r="E850" s="5">
        <v>2</v>
      </c>
      <c r="P850">
        <v>2</v>
      </c>
      <c r="Q850" t="str">
        <f t="shared" si="14"/>
        <v>12</v>
      </c>
    </row>
    <row r="851" spans="1:17" x14ac:dyDescent="0.25">
      <c r="A851">
        <v>850</v>
      </c>
      <c r="B851">
        <v>134.20701600000001</v>
      </c>
      <c r="C851" s="2">
        <v>1</v>
      </c>
      <c r="D851">
        <v>126.084869</v>
      </c>
      <c r="E851" s="5">
        <v>2</v>
      </c>
      <c r="P851">
        <v>2</v>
      </c>
      <c r="Q851" t="str">
        <f t="shared" si="14"/>
        <v>12</v>
      </c>
    </row>
    <row r="852" spans="1:17" x14ac:dyDescent="0.25">
      <c r="A852">
        <v>851</v>
      </c>
      <c r="B852">
        <v>134.24150400000002</v>
      </c>
      <c r="C852" s="2">
        <v>1</v>
      </c>
      <c r="P852">
        <v>1</v>
      </c>
      <c r="Q852" t="str">
        <f t="shared" si="14"/>
        <v>1</v>
      </c>
    </row>
    <row r="853" spans="1:17" x14ac:dyDescent="0.25">
      <c r="A853">
        <v>852</v>
      </c>
      <c r="B853">
        <v>134.14382499999999</v>
      </c>
      <c r="C853" s="2">
        <v>1</v>
      </c>
      <c r="P853">
        <v>1</v>
      </c>
      <c r="Q853" t="str">
        <f t="shared" si="14"/>
        <v>1</v>
      </c>
    </row>
    <row r="854" spans="1:17" x14ac:dyDescent="0.25">
      <c r="A854">
        <v>853</v>
      </c>
      <c r="B854">
        <v>134.183052</v>
      </c>
      <c r="C854" s="2">
        <v>1</v>
      </c>
      <c r="P854">
        <v>1</v>
      </c>
      <c r="Q854" t="str">
        <f t="shared" si="14"/>
        <v>1</v>
      </c>
    </row>
    <row r="855" spans="1:17" x14ac:dyDescent="0.25">
      <c r="A855">
        <v>854</v>
      </c>
      <c r="B855">
        <v>134.130008</v>
      </c>
      <c r="C855" s="2">
        <v>1</v>
      </c>
      <c r="H855">
        <v>130.09935000000002</v>
      </c>
      <c r="I855" s="3">
        <v>4</v>
      </c>
      <c r="P855">
        <v>2</v>
      </c>
      <c r="Q855" t="str">
        <f t="shared" si="14"/>
        <v>14</v>
      </c>
    </row>
    <row r="856" spans="1:17" x14ac:dyDescent="0.25">
      <c r="A856">
        <v>855</v>
      </c>
      <c r="B856">
        <v>134.15444100000002</v>
      </c>
      <c r="C856" s="2">
        <v>1</v>
      </c>
      <c r="H856">
        <v>130.16311200000001</v>
      </c>
      <c r="I856" s="3">
        <v>4</v>
      </c>
      <c r="P856">
        <v>2</v>
      </c>
      <c r="Q856" t="str">
        <f t="shared" si="14"/>
        <v>14</v>
      </c>
    </row>
    <row r="857" spans="1:17" x14ac:dyDescent="0.25">
      <c r="A857">
        <v>856</v>
      </c>
      <c r="B857">
        <v>134.182121</v>
      </c>
      <c r="C857" s="2">
        <v>1</v>
      </c>
      <c r="H857">
        <v>130.13470800000002</v>
      </c>
      <c r="I857" s="3">
        <v>4</v>
      </c>
      <c r="P857">
        <v>2</v>
      </c>
      <c r="Q857" t="str">
        <f t="shared" si="14"/>
        <v>14</v>
      </c>
    </row>
    <row r="858" spans="1:17" x14ac:dyDescent="0.25">
      <c r="A858">
        <v>857</v>
      </c>
      <c r="B858">
        <v>134.09908200000001</v>
      </c>
      <c r="C858" s="2">
        <v>1</v>
      </c>
      <c r="H858">
        <v>130.117851</v>
      </c>
      <c r="I858" s="3">
        <v>4</v>
      </c>
      <c r="P858">
        <v>2</v>
      </c>
      <c r="Q858" t="str">
        <f t="shared" si="14"/>
        <v>14</v>
      </c>
    </row>
    <row r="859" spans="1:17" x14ac:dyDescent="0.25">
      <c r="A859">
        <v>858</v>
      </c>
      <c r="H859">
        <v>130.13037800000001</v>
      </c>
      <c r="I859" s="3">
        <v>4</v>
      </c>
      <c r="P859">
        <v>1</v>
      </c>
      <c r="Q859" t="str">
        <f t="shared" si="14"/>
        <v>4</v>
      </c>
    </row>
    <row r="860" spans="1:17" x14ac:dyDescent="0.25">
      <c r="A860">
        <v>859</v>
      </c>
      <c r="H860">
        <v>130.116928</v>
      </c>
      <c r="I860" s="3">
        <v>4</v>
      </c>
      <c r="P860">
        <v>1</v>
      </c>
      <c r="Q860" t="str">
        <f t="shared" si="14"/>
        <v>4</v>
      </c>
    </row>
    <row r="861" spans="1:17" x14ac:dyDescent="0.25">
      <c r="A861">
        <v>860</v>
      </c>
      <c r="H861">
        <v>130.11584400000001</v>
      </c>
      <c r="I861" s="3">
        <v>4</v>
      </c>
      <c r="P861">
        <v>1</v>
      </c>
      <c r="Q861" t="str">
        <f t="shared" si="14"/>
        <v>4</v>
      </c>
    </row>
    <row r="862" spans="1:17" x14ac:dyDescent="0.25">
      <c r="A862">
        <v>861</v>
      </c>
      <c r="F862">
        <v>135.754097</v>
      </c>
      <c r="G862" s="4">
        <v>3</v>
      </c>
      <c r="H862">
        <v>130.163162</v>
      </c>
      <c r="I862" s="3">
        <v>4</v>
      </c>
      <c r="P862">
        <v>2</v>
      </c>
      <c r="Q862" t="str">
        <f t="shared" si="14"/>
        <v>34</v>
      </c>
    </row>
    <row r="863" spans="1:17" x14ac:dyDescent="0.25">
      <c r="A863">
        <v>862</v>
      </c>
      <c r="F863">
        <v>135.753379</v>
      </c>
      <c r="G863" s="4">
        <v>3</v>
      </c>
      <c r="H863">
        <v>130.09935000000002</v>
      </c>
      <c r="I863" s="3">
        <v>4</v>
      </c>
      <c r="P863">
        <v>2</v>
      </c>
      <c r="Q863" t="str">
        <f t="shared" si="14"/>
        <v>34</v>
      </c>
    </row>
    <row r="864" spans="1:17" x14ac:dyDescent="0.25">
      <c r="A864">
        <v>863</v>
      </c>
      <c r="F864">
        <v>135.779045</v>
      </c>
      <c r="G864" s="4">
        <v>3</v>
      </c>
      <c r="P864">
        <v>1</v>
      </c>
      <c r="Q864" t="str">
        <f t="shared" si="14"/>
        <v>3</v>
      </c>
    </row>
    <row r="865" spans="1:17" x14ac:dyDescent="0.25">
      <c r="A865">
        <v>864</v>
      </c>
      <c r="F865">
        <v>135.81940400000002</v>
      </c>
      <c r="G865" s="4">
        <v>3</v>
      </c>
      <c r="P865">
        <v>1</v>
      </c>
      <c r="Q865" t="str">
        <f t="shared" si="14"/>
        <v>3</v>
      </c>
    </row>
    <row r="866" spans="1:17" x14ac:dyDescent="0.25">
      <c r="A866">
        <v>865</v>
      </c>
      <c r="D866">
        <v>160.58530500000001</v>
      </c>
      <c r="E866" s="5">
        <v>2</v>
      </c>
      <c r="F866">
        <v>135.879615</v>
      </c>
      <c r="G866" s="4">
        <v>3</v>
      </c>
      <c r="P866">
        <v>2</v>
      </c>
      <c r="Q866" t="str">
        <f t="shared" si="14"/>
        <v>23</v>
      </c>
    </row>
    <row r="867" spans="1:17" x14ac:dyDescent="0.25">
      <c r="A867">
        <v>866</v>
      </c>
      <c r="D867">
        <v>160.55648000000002</v>
      </c>
      <c r="E867" s="5">
        <v>2</v>
      </c>
      <c r="F867">
        <v>135.76786000000001</v>
      </c>
      <c r="G867" s="4">
        <v>3</v>
      </c>
      <c r="P867">
        <v>2</v>
      </c>
      <c r="Q867" t="str">
        <f t="shared" si="14"/>
        <v>23</v>
      </c>
    </row>
    <row r="868" spans="1:17" x14ac:dyDescent="0.25">
      <c r="A868">
        <v>867</v>
      </c>
      <c r="D868">
        <v>160.56841800000001</v>
      </c>
      <c r="E868" s="5">
        <v>2</v>
      </c>
      <c r="F868">
        <v>135.832031</v>
      </c>
      <c r="G868" s="4">
        <v>3</v>
      </c>
      <c r="P868">
        <v>2</v>
      </c>
      <c r="Q868" t="str">
        <f t="shared" si="14"/>
        <v>23</v>
      </c>
    </row>
    <row r="869" spans="1:17" x14ac:dyDescent="0.25">
      <c r="A869">
        <v>868</v>
      </c>
      <c r="D869">
        <v>160.54653100000002</v>
      </c>
      <c r="E869" s="5">
        <v>2</v>
      </c>
      <c r="P869">
        <v>1</v>
      </c>
      <c r="Q869" t="str">
        <f t="shared" si="14"/>
        <v>2</v>
      </c>
    </row>
    <row r="870" spans="1:17" x14ac:dyDescent="0.25">
      <c r="A870">
        <v>869</v>
      </c>
      <c r="D870">
        <v>160.60739599999999</v>
      </c>
      <c r="E870" s="5">
        <v>2</v>
      </c>
      <c r="P870">
        <v>1</v>
      </c>
      <c r="Q870" t="str">
        <f t="shared" si="14"/>
        <v>2</v>
      </c>
    </row>
    <row r="871" spans="1:17" x14ac:dyDescent="0.25">
      <c r="A871">
        <v>870</v>
      </c>
      <c r="D871">
        <v>160.601223</v>
      </c>
      <c r="E871" s="5">
        <v>2</v>
      </c>
      <c r="P871">
        <v>1</v>
      </c>
      <c r="Q871" t="str">
        <f t="shared" si="14"/>
        <v>2</v>
      </c>
    </row>
    <row r="872" spans="1:17" x14ac:dyDescent="0.25">
      <c r="A872">
        <v>871</v>
      </c>
      <c r="D872">
        <v>160.610916</v>
      </c>
      <c r="E872" s="5">
        <v>2</v>
      </c>
      <c r="P872">
        <v>1</v>
      </c>
      <c r="Q872" t="str">
        <f t="shared" si="14"/>
        <v>2</v>
      </c>
    </row>
    <row r="873" spans="1:17" x14ac:dyDescent="0.25">
      <c r="A873">
        <v>872</v>
      </c>
      <c r="B873">
        <v>166.34306600000002</v>
      </c>
      <c r="C873" s="2">
        <v>1</v>
      </c>
      <c r="D873">
        <v>160.69820799999999</v>
      </c>
      <c r="E873" s="5">
        <v>2</v>
      </c>
      <c r="P873">
        <v>2</v>
      </c>
      <c r="Q873" t="str">
        <f t="shared" si="14"/>
        <v>12</v>
      </c>
    </row>
    <row r="874" spans="1:17" x14ac:dyDescent="0.25">
      <c r="A874">
        <v>873</v>
      </c>
      <c r="B874">
        <v>166.32985200000002</v>
      </c>
      <c r="C874" s="2">
        <v>1</v>
      </c>
      <c r="D874">
        <v>160.58530500000001</v>
      </c>
      <c r="E874" s="5">
        <v>2</v>
      </c>
      <c r="P874">
        <v>2</v>
      </c>
      <c r="Q874" t="str">
        <f t="shared" si="14"/>
        <v>12</v>
      </c>
    </row>
    <row r="875" spans="1:17" x14ac:dyDescent="0.25">
      <c r="A875">
        <v>874</v>
      </c>
      <c r="B875">
        <v>166.28786500000001</v>
      </c>
      <c r="C875" s="2">
        <v>1</v>
      </c>
      <c r="P875">
        <v>1</v>
      </c>
      <c r="Q875" t="str">
        <f t="shared" si="14"/>
        <v>1</v>
      </c>
    </row>
    <row r="876" spans="1:17" x14ac:dyDescent="0.25">
      <c r="A876">
        <v>875</v>
      </c>
      <c r="B876">
        <v>166.28633600000001</v>
      </c>
      <c r="C876" s="2">
        <v>1</v>
      </c>
      <c r="P876">
        <v>1</v>
      </c>
      <c r="Q876" t="str">
        <f t="shared" si="14"/>
        <v>1</v>
      </c>
    </row>
    <row r="877" spans="1:17" x14ac:dyDescent="0.25">
      <c r="A877">
        <v>876</v>
      </c>
      <c r="B877">
        <v>166.27781400000001</v>
      </c>
      <c r="C877" s="2">
        <v>1</v>
      </c>
      <c r="P877">
        <v>1</v>
      </c>
      <c r="Q877" t="str">
        <f t="shared" si="14"/>
        <v>1</v>
      </c>
    </row>
    <row r="878" spans="1:17" x14ac:dyDescent="0.25">
      <c r="A878">
        <v>877</v>
      </c>
      <c r="B878">
        <v>166.31368000000001</v>
      </c>
      <c r="C878" s="2">
        <v>1</v>
      </c>
      <c r="P878">
        <v>1</v>
      </c>
      <c r="Q878" t="str">
        <f t="shared" si="14"/>
        <v>1</v>
      </c>
    </row>
    <row r="879" spans="1:17" x14ac:dyDescent="0.25">
      <c r="A879">
        <v>878</v>
      </c>
      <c r="B879">
        <v>166.37704400000001</v>
      </c>
      <c r="C879" s="2">
        <v>1</v>
      </c>
      <c r="H879">
        <v>164.459746</v>
      </c>
      <c r="I879" s="3">
        <v>4</v>
      </c>
      <c r="P879">
        <v>2</v>
      </c>
      <c r="Q879" t="str">
        <f t="shared" si="14"/>
        <v>14</v>
      </c>
    </row>
    <row r="880" spans="1:17" x14ac:dyDescent="0.25">
      <c r="A880">
        <v>879</v>
      </c>
      <c r="H880">
        <v>164.45994999999999</v>
      </c>
      <c r="I880" s="3">
        <v>4</v>
      </c>
      <c r="P880">
        <v>1</v>
      </c>
      <c r="Q880" t="str">
        <f t="shared" si="14"/>
        <v>4</v>
      </c>
    </row>
    <row r="881" spans="1:17" x14ac:dyDescent="0.25">
      <c r="A881">
        <v>880</v>
      </c>
      <c r="F881">
        <v>166.59789899999998</v>
      </c>
      <c r="G881" s="4">
        <v>3</v>
      </c>
      <c r="H881">
        <v>164.395106</v>
      </c>
      <c r="I881" s="3">
        <v>4</v>
      </c>
      <c r="P881">
        <v>2</v>
      </c>
      <c r="Q881" t="str">
        <f t="shared" si="14"/>
        <v>34</v>
      </c>
    </row>
    <row r="882" spans="1:17" x14ac:dyDescent="0.25">
      <c r="A882">
        <v>881</v>
      </c>
      <c r="F882">
        <v>166.55810600000001</v>
      </c>
      <c r="G882" s="4">
        <v>3</v>
      </c>
      <c r="H882">
        <v>164.384546</v>
      </c>
      <c r="I882" s="3">
        <v>4</v>
      </c>
      <c r="P882">
        <v>2</v>
      </c>
      <c r="Q882" t="str">
        <f t="shared" si="14"/>
        <v>34</v>
      </c>
    </row>
    <row r="883" spans="1:17" x14ac:dyDescent="0.25">
      <c r="A883">
        <v>882</v>
      </c>
      <c r="F883">
        <v>166.52902499999999</v>
      </c>
      <c r="G883" s="4">
        <v>3</v>
      </c>
      <c r="H883">
        <v>164.26552100000001</v>
      </c>
      <c r="I883" s="3">
        <v>4</v>
      </c>
      <c r="P883">
        <v>2</v>
      </c>
      <c r="Q883" t="str">
        <f t="shared" si="14"/>
        <v>34</v>
      </c>
    </row>
    <row r="884" spans="1:17" x14ac:dyDescent="0.25">
      <c r="A884">
        <v>883</v>
      </c>
      <c r="F884">
        <v>166.549331</v>
      </c>
      <c r="G884" s="4">
        <v>3</v>
      </c>
      <c r="H884">
        <v>164.329497</v>
      </c>
      <c r="I884" s="3">
        <v>4</v>
      </c>
      <c r="P884">
        <v>2</v>
      </c>
      <c r="Q884" t="str">
        <f t="shared" si="14"/>
        <v>34</v>
      </c>
    </row>
    <row r="885" spans="1:17" x14ac:dyDescent="0.25">
      <c r="A885">
        <v>884</v>
      </c>
      <c r="F885">
        <v>166.516526</v>
      </c>
      <c r="G885" s="4">
        <v>3</v>
      </c>
      <c r="H885">
        <v>164.378883</v>
      </c>
      <c r="I885" s="3">
        <v>4</v>
      </c>
      <c r="P885">
        <v>2</v>
      </c>
      <c r="Q885" t="str">
        <f t="shared" si="14"/>
        <v>34</v>
      </c>
    </row>
    <row r="886" spans="1:17" x14ac:dyDescent="0.25">
      <c r="A886">
        <v>885</v>
      </c>
      <c r="F886">
        <v>166.50076200000001</v>
      </c>
      <c r="G886" s="4">
        <v>3</v>
      </c>
      <c r="H886">
        <v>164.459746</v>
      </c>
      <c r="I886" s="3">
        <v>4</v>
      </c>
      <c r="P886">
        <v>2</v>
      </c>
      <c r="Q886" t="str">
        <f t="shared" si="14"/>
        <v>34</v>
      </c>
    </row>
    <row r="887" spans="1:17" x14ac:dyDescent="0.25">
      <c r="A887">
        <v>886</v>
      </c>
      <c r="F887">
        <v>166.59789899999998</v>
      </c>
      <c r="G887" s="4">
        <v>3</v>
      </c>
      <c r="P887">
        <v>1</v>
      </c>
      <c r="Q887" t="str">
        <f t="shared" si="14"/>
        <v>3</v>
      </c>
    </row>
    <row r="888" spans="1:17" x14ac:dyDescent="0.25">
      <c r="A888">
        <v>887</v>
      </c>
      <c r="P888">
        <v>0</v>
      </c>
      <c r="Q888" t="str">
        <f t="shared" si="14"/>
        <v/>
      </c>
    </row>
    <row r="889" spans="1:17" x14ac:dyDescent="0.25">
      <c r="A889">
        <v>888</v>
      </c>
      <c r="P889">
        <v>0</v>
      </c>
      <c r="Q889" t="str">
        <f t="shared" si="14"/>
        <v/>
      </c>
    </row>
    <row r="890" spans="1:17" x14ac:dyDescent="0.25">
      <c r="A890">
        <v>889</v>
      </c>
      <c r="D890">
        <v>188.79485600000001</v>
      </c>
      <c r="E890" s="5">
        <v>2</v>
      </c>
      <c r="P890">
        <v>1</v>
      </c>
      <c r="Q890" t="str">
        <f t="shared" si="14"/>
        <v>2</v>
      </c>
    </row>
    <row r="891" spans="1:17" x14ac:dyDescent="0.25">
      <c r="A891">
        <v>890</v>
      </c>
      <c r="D891">
        <v>188.76281599999999</v>
      </c>
      <c r="E891" s="5">
        <v>2</v>
      </c>
      <c r="P891">
        <v>1</v>
      </c>
      <c r="Q891" t="str">
        <f t="shared" si="14"/>
        <v>2</v>
      </c>
    </row>
    <row r="892" spans="1:17" x14ac:dyDescent="0.25">
      <c r="A892">
        <v>891</v>
      </c>
      <c r="D892">
        <v>188.74945</v>
      </c>
      <c r="E892" s="5">
        <v>2</v>
      </c>
      <c r="P892">
        <v>1</v>
      </c>
      <c r="Q892" t="str">
        <f t="shared" si="14"/>
        <v>2</v>
      </c>
    </row>
    <row r="893" spans="1:17" x14ac:dyDescent="0.25">
      <c r="A893">
        <v>892</v>
      </c>
      <c r="D893">
        <v>188.77286800000002</v>
      </c>
      <c r="E893" s="5">
        <v>2</v>
      </c>
      <c r="P893">
        <v>1</v>
      </c>
      <c r="Q893" t="str">
        <f t="shared" si="14"/>
        <v>2</v>
      </c>
    </row>
    <row r="894" spans="1:17" x14ac:dyDescent="0.25">
      <c r="A894">
        <v>893</v>
      </c>
      <c r="D894">
        <v>188.79664099999999</v>
      </c>
      <c r="E894" s="5">
        <v>2</v>
      </c>
      <c r="P894">
        <v>1</v>
      </c>
      <c r="Q894" t="str">
        <f t="shared" si="14"/>
        <v>2</v>
      </c>
    </row>
    <row r="895" spans="1:17" x14ac:dyDescent="0.25">
      <c r="A895">
        <v>894</v>
      </c>
      <c r="B895">
        <v>194.46099000000001</v>
      </c>
      <c r="C895" s="2">
        <v>1</v>
      </c>
      <c r="D895">
        <v>188.78449900000001</v>
      </c>
      <c r="E895" s="5">
        <v>2</v>
      </c>
      <c r="P895">
        <v>2</v>
      </c>
      <c r="Q895" t="str">
        <f t="shared" si="14"/>
        <v>12</v>
      </c>
    </row>
    <row r="896" spans="1:17" x14ac:dyDescent="0.25">
      <c r="A896">
        <v>895</v>
      </c>
      <c r="B896">
        <v>194.49685600000001</v>
      </c>
      <c r="C896" s="2">
        <v>1</v>
      </c>
      <c r="D896">
        <v>188.786078</v>
      </c>
      <c r="E896" s="5">
        <v>2</v>
      </c>
      <c r="P896">
        <v>2</v>
      </c>
      <c r="Q896" t="str">
        <f t="shared" si="14"/>
        <v>12</v>
      </c>
    </row>
    <row r="897" spans="1:17" x14ac:dyDescent="0.25">
      <c r="A897">
        <v>896</v>
      </c>
      <c r="B897">
        <v>194.45190700000001</v>
      </c>
      <c r="C897" s="2">
        <v>1</v>
      </c>
      <c r="D897">
        <v>188.79485600000001</v>
      </c>
      <c r="E897" s="5">
        <v>2</v>
      </c>
      <c r="P897">
        <v>2</v>
      </c>
      <c r="Q897" t="str">
        <f t="shared" si="14"/>
        <v>12</v>
      </c>
    </row>
    <row r="898" spans="1:17" x14ac:dyDescent="0.25">
      <c r="A898">
        <v>897</v>
      </c>
      <c r="B898">
        <v>194.415278</v>
      </c>
      <c r="C898" s="2">
        <v>1</v>
      </c>
      <c r="P898">
        <v>1</v>
      </c>
      <c r="Q898" t="str">
        <f t="shared" ref="Q898:Q961" si="15">CONCATENATE(C898,E898,G898,I898)</f>
        <v>1</v>
      </c>
    </row>
    <row r="899" spans="1:17" x14ac:dyDescent="0.25">
      <c r="A899">
        <v>898</v>
      </c>
      <c r="B899">
        <v>194.44170300000002</v>
      </c>
      <c r="C899" s="2">
        <v>1</v>
      </c>
      <c r="P899">
        <v>1</v>
      </c>
      <c r="Q899" t="str">
        <f t="shared" si="15"/>
        <v>1</v>
      </c>
    </row>
    <row r="900" spans="1:17" x14ac:dyDescent="0.25">
      <c r="A900">
        <v>899</v>
      </c>
      <c r="B900">
        <v>194.45996700000001</v>
      </c>
      <c r="C900" s="2">
        <v>1</v>
      </c>
      <c r="P900">
        <v>1</v>
      </c>
      <c r="Q900" t="str">
        <f t="shared" si="15"/>
        <v>1</v>
      </c>
    </row>
    <row r="901" spans="1:17" x14ac:dyDescent="0.25">
      <c r="A901">
        <v>900</v>
      </c>
      <c r="B901">
        <v>194.46501799999999</v>
      </c>
      <c r="C901" s="2">
        <v>1</v>
      </c>
      <c r="P901">
        <v>1</v>
      </c>
      <c r="Q901" t="str">
        <f t="shared" si="15"/>
        <v>1</v>
      </c>
    </row>
    <row r="902" spans="1:17" x14ac:dyDescent="0.25">
      <c r="A902">
        <v>901</v>
      </c>
      <c r="B902">
        <v>194.46099000000001</v>
      </c>
      <c r="C902" s="2">
        <v>1</v>
      </c>
      <c r="H902">
        <v>193.56608499999999</v>
      </c>
      <c r="I902" s="3">
        <v>4</v>
      </c>
      <c r="P902">
        <v>2</v>
      </c>
      <c r="Q902" t="str">
        <f t="shared" si="15"/>
        <v>14</v>
      </c>
    </row>
    <row r="903" spans="1:17" x14ac:dyDescent="0.25">
      <c r="A903">
        <v>902</v>
      </c>
      <c r="F903">
        <v>195.26880199999999</v>
      </c>
      <c r="G903" s="4">
        <v>3</v>
      </c>
      <c r="H903">
        <v>193.588179</v>
      </c>
      <c r="I903" s="3">
        <v>4</v>
      </c>
      <c r="P903">
        <v>2</v>
      </c>
      <c r="Q903" t="str">
        <f t="shared" si="15"/>
        <v>34</v>
      </c>
    </row>
    <row r="904" spans="1:17" x14ac:dyDescent="0.25">
      <c r="A904">
        <v>903</v>
      </c>
      <c r="F904">
        <v>195.274058</v>
      </c>
      <c r="G904" s="4">
        <v>3</v>
      </c>
      <c r="H904">
        <v>193.56037000000001</v>
      </c>
      <c r="I904" s="3">
        <v>4</v>
      </c>
      <c r="P904">
        <v>2</v>
      </c>
      <c r="Q904" t="str">
        <f t="shared" si="15"/>
        <v>34</v>
      </c>
    </row>
    <row r="905" spans="1:17" x14ac:dyDescent="0.25">
      <c r="A905">
        <v>904</v>
      </c>
      <c r="F905">
        <v>195.253703</v>
      </c>
      <c r="G905" s="4">
        <v>3</v>
      </c>
      <c r="H905">
        <v>193.578585</v>
      </c>
      <c r="I905" s="3">
        <v>4</v>
      </c>
      <c r="P905">
        <v>2</v>
      </c>
      <c r="Q905" t="str">
        <f t="shared" si="15"/>
        <v>34</v>
      </c>
    </row>
    <row r="906" spans="1:17" x14ac:dyDescent="0.25">
      <c r="A906">
        <v>905</v>
      </c>
      <c r="F906">
        <v>195.21625399999999</v>
      </c>
      <c r="G906" s="4">
        <v>3</v>
      </c>
      <c r="H906">
        <v>193.56129000000001</v>
      </c>
      <c r="I906" s="3">
        <v>4</v>
      </c>
      <c r="P906">
        <v>2</v>
      </c>
      <c r="Q906" t="str">
        <f t="shared" si="15"/>
        <v>34</v>
      </c>
    </row>
    <row r="907" spans="1:17" x14ac:dyDescent="0.25">
      <c r="A907">
        <v>906</v>
      </c>
      <c r="F907">
        <v>195.24992600000002</v>
      </c>
      <c r="G907" s="4">
        <v>3</v>
      </c>
      <c r="H907">
        <v>193.56251800000001</v>
      </c>
      <c r="I907" s="3">
        <v>4</v>
      </c>
      <c r="P907">
        <v>2</v>
      </c>
      <c r="Q907" t="str">
        <f t="shared" si="15"/>
        <v>34</v>
      </c>
    </row>
    <row r="908" spans="1:17" x14ac:dyDescent="0.25">
      <c r="A908">
        <v>907</v>
      </c>
      <c r="F908">
        <v>195.23747900000001</v>
      </c>
      <c r="G908" s="4">
        <v>3</v>
      </c>
      <c r="H908">
        <v>193.55981</v>
      </c>
      <c r="I908" s="3">
        <v>4</v>
      </c>
      <c r="P908">
        <v>2</v>
      </c>
      <c r="Q908" t="str">
        <f t="shared" si="15"/>
        <v>34</v>
      </c>
    </row>
    <row r="909" spans="1:17" x14ac:dyDescent="0.25">
      <c r="A909">
        <v>908</v>
      </c>
      <c r="F909">
        <v>195.198859</v>
      </c>
      <c r="G909" s="4">
        <v>3</v>
      </c>
      <c r="H909">
        <v>193.56608499999999</v>
      </c>
      <c r="I909" s="3">
        <v>4</v>
      </c>
      <c r="P909">
        <v>2</v>
      </c>
      <c r="Q909" t="str">
        <f t="shared" si="15"/>
        <v>34</v>
      </c>
    </row>
    <row r="910" spans="1:17" x14ac:dyDescent="0.25">
      <c r="A910">
        <v>909</v>
      </c>
      <c r="D910">
        <v>213.762092</v>
      </c>
      <c r="E910" s="5">
        <v>2</v>
      </c>
      <c r="F910">
        <v>195.26880199999999</v>
      </c>
      <c r="G910" s="4">
        <v>3</v>
      </c>
      <c r="P910">
        <v>2</v>
      </c>
      <c r="Q910" t="str">
        <f t="shared" si="15"/>
        <v>23</v>
      </c>
    </row>
    <row r="911" spans="1:17" x14ac:dyDescent="0.25">
      <c r="A911">
        <v>910</v>
      </c>
      <c r="D911">
        <v>213.71668399999999</v>
      </c>
      <c r="E911" s="5">
        <v>2</v>
      </c>
      <c r="F911">
        <v>195.26880199999999</v>
      </c>
      <c r="G911" s="4">
        <v>3</v>
      </c>
      <c r="P911">
        <v>2</v>
      </c>
      <c r="Q911" t="str">
        <f t="shared" si="15"/>
        <v>23</v>
      </c>
    </row>
    <row r="912" spans="1:17" x14ac:dyDescent="0.25">
      <c r="A912">
        <v>911</v>
      </c>
      <c r="D912">
        <v>213.73795899999999</v>
      </c>
      <c r="E912" s="5">
        <v>2</v>
      </c>
      <c r="P912">
        <v>1</v>
      </c>
      <c r="Q912" t="str">
        <f t="shared" si="15"/>
        <v>2</v>
      </c>
    </row>
    <row r="913" spans="1:17" x14ac:dyDescent="0.25">
      <c r="A913">
        <v>912</v>
      </c>
      <c r="D913">
        <v>213.73801</v>
      </c>
      <c r="E913" s="5">
        <v>2</v>
      </c>
      <c r="P913">
        <v>1</v>
      </c>
      <c r="Q913" t="str">
        <f t="shared" si="15"/>
        <v>2</v>
      </c>
    </row>
    <row r="914" spans="1:17" x14ac:dyDescent="0.25">
      <c r="A914">
        <v>913</v>
      </c>
      <c r="D914">
        <v>213.70306099999999</v>
      </c>
      <c r="E914" s="5">
        <v>2</v>
      </c>
      <c r="P914">
        <v>1</v>
      </c>
      <c r="Q914" t="str">
        <f t="shared" si="15"/>
        <v>2</v>
      </c>
    </row>
    <row r="915" spans="1:17" x14ac:dyDescent="0.25">
      <c r="A915">
        <v>914</v>
      </c>
      <c r="D915">
        <v>213.72984700000001</v>
      </c>
      <c r="E915" s="5">
        <v>2</v>
      </c>
      <c r="P915">
        <v>1</v>
      </c>
      <c r="Q915" t="str">
        <f t="shared" si="15"/>
        <v>2</v>
      </c>
    </row>
    <row r="916" spans="1:17" x14ac:dyDescent="0.25">
      <c r="A916">
        <v>915</v>
      </c>
      <c r="B916">
        <v>219.123572</v>
      </c>
      <c r="C916" s="2">
        <v>1</v>
      </c>
      <c r="D916">
        <v>213.76403099999999</v>
      </c>
      <c r="E916" s="5">
        <v>2</v>
      </c>
      <c r="P916">
        <v>2</v>
      </c>
      <c r="Q916" t="str">
        <f t="shared" si="15"/>
        <v>12</v>
      </c>
    </row>
    <row r="917" spans="1:17" x14ac:dyDescent="0.25">
      <c r="A917">
        <v>916</v>
      </c>
      <c r="B917">
        <v>219.07642799999999</v>
      </c>
      <c r="C917" s="2">
        <v>1</v>
      </c>
      <c r="D917">
        <v>213.764286</v>
      </c>
      <c r="E917" s="5">
        <v>2</v>
      </c>
      <c r="P917">
        <v>2</v>
      </c>
      <c r="Q917" t="str">
        <f t="shared" si="15"/>
        <v>12</v>
      </c>
    </row>
    <row r="918" spans="1:17" x14ac:dyDescent="0.25">
      <c r="A918">
        <v>917</v>
      </c>
      <c r="B918">
        <v>219.061734</v>
      </c>
      <c r="C918" s="2">
        <v>1</v>
      </c>
      <c r="D918">
        <v>213.703418</v>
      </c>
      <c r="E918" s="5">
        <v>2</v>
      </c>
      <c r="P918">
        <v>2</v>
      </c>
      <c r="Q918" t="str">
        <f t="shared" si="15"/>
        <v>12</v>
      </c>
    </row>
    <row r="919" spans="1:17" x14ac:dyDescent="0.25">
      <c r="A919">
        <v>918</v>
      </c>
      <c r="B919">
        <v>219.07652999999999</v>
      </c>
      <c r="C919" s="2">
        <v>1</v>
      </c>
      <c r="D919">
        <v>212.60585700000001</v>
      </c>
      <c r="E919" s="5">
        <v>2</v>
      </c>
      <c r="P919">
        <v>2</v>
      </c>
      <c r="Q919" t="str">
        <f t="shared" si="15"/>
        <v>12</v>
      </c>
    </row>
    <row r="920" spans="1:17" x14ac:dyDescent="0.25">
      <c r="A920">
        <v>919</v>
      </c>
      <c r="B920">
        <v>219.055306</v>
      </c>
      <c r="C920" s="2">
        <v>1</v>
      </c>
      <c r="P920">
        <v>1</v>
      </c>
      <c r="Q920" t="str">
        <f t="shared" si="15"/>
        <v>1</v>
      </c>
    </row>
    <row r="921" spans="1:17" x14ac:dyDescent="0.25">
      <c r="A921">
        <v>920</v>
      </c>
      <c r="B921">
        <v>219.053877</v>
      </c>
      <c r="C921" s="2">
        <v>1</v>
      </c>
      <c r="P921">
        <v>1</v>
      </c>
      <c r="Q921" t="str">
        <f t="shared" si="15"/>
        <v>1</v>
      </c>
    </row>
    <row r="922" spans="1:17" x14ac:dyDescent="0.25">
      <c r="A922">
        <v>921</v>
      </c>
      <c r="B922">
        <v>219.037296</v>
      </c>
      <c r="C922" s="2">
        <v>1</v>
      </c>
      <c r="P922">
        <v>1</v>
      </c>
      <c r="Q922" t="str">
        <f t="shared" si="15"/>
        <v>1</v>
      </c>
    </row>
    <row r="923" spans="1:17" x14ac:dyDescent="0.25">
      <c r="A923">
        <v>922</v>
      </c>
      <c r="B923">
        <v>219.123572</v>
      </c>
      <c r="C923" s="2">
        <v>1</v>
      </c>
      <c r="H923">
        <v>218.92596900000001</v>
      </c>
      <c r="I923" s="3">
        <v>4</v>
      </c>
      <c r="P923">
        <v>2</v>
      </c>
      <c r="Q923" t="str">
        <f t="shared" si="15"/>
        <v>14</v>
      </c>
    </row>
    <row r="924" spans="1:17" x14ac:dyDescent="0.25">
      <c r="A924">
        <v>923</v>
      </c>
      <c r="H924">
        <v>218.878061</v>
      </c>
      <c r="I924" s="3">
        <v>4</v>
      </c>
      <c r="P924">
        <v>1</v>
      </c>
      <c r="Q924" t="str">
        <f t="shared" si="15"/>
        <v>4</v>
      </c>
    </row>
    <row r="925" spans="1:17" x14ac:dyDescent="0.25">
      <c r="A925">
        <v>924</v>
      </c>
      <c r="F925">
        <v>220.07540800000001</v>
      </c>
      <c r="G925" s="4">
        <v>3</v>
      </c>
      <c r="H925">
        <v>218.87627599999999</v>
      </c>
      <c r="I925" s="3">
        <v>4</v>
      </c>
      <c r="P925">
        <v>2</v>
      </c>
      <c r="Q925" t="str">
        <f t="shared" si="15"/>
        <v>34</v>
      </c>
    </row>
    <row r="926" spans="1:17" x14ac:dyDescent="0.25">
      <c r="A926">
        <v>925</v>
      </c>
      <c r="F926">
        <v>220.03397899999999</v>
      </c>
      <c r="G926" s="4">
        <v>3</v>
      </c>
      <c r="H926">
        <v>218.856683</v>
      </c>
      <c r="I926" s="3">
        <v>4</v>
      </c>
      <c r="P926">
        <v>2</v>
      </c>
      <c r="Q926" t="str">
        <f t="shared" si="15"/>
        <v>34</v>
      </c>
    </row>
    <row r="927" spans="1:17" x14ac:dyDescent="0.25">
      <c r="A927">
        <v>926</v>
      </c>
      <c r="F927">
        <v>220.03367399999999</v>
      </c>
      <c r="G927" s="4">
        <v>3</v>
      </c>
      <c r="H927">
        <v>218.86551</v>
      </c>
      <c r="I927" s="3">
        <v>4</v>
      </c>
      <c r="P927">
        <v>2</v>
      </c>
      <c r="Q927" t="str">
        <f t="shared" si="15"/>
        <v>34</v>
      </c>
    </row>
    <row r="928" spans="1:17" x14ac:dyDescent="0.25">
      <c r="A928">
        <v>927</v>
      </c>
      <c r="F928">
        <v>219.96505099999999</v>
      </c>
      <c r="G928" s="4">
        <v>3</v>
      </c>
      <c r="H928">
        <v>218.84622400000001</v>
      </c>
      <c r="I928" s="3">
        <v>4</v>
      </c>
      <c r="P928">
        <v>2</v>
      </c>
      <c r="Q928" t="str">
        <f t="shared" si="15"/>
        <v>34</v>
      </c>
    </row>
    <row r="929" spans="1:17" x14ac:dyDescent="0.25">
      <c r="A929">
        <v>928</v>
      </c>
      <c r="F929">
        <v>219.972398</v>
      </c>
      <c r="G929" s="4">
        <v>3</v>
      </c>
      <c r="H929">
        <v>218.829745</v>
      </c>
      <c r="I929" s="3">
        <v>4</v>
      </c>
      <c r="P929">
        <v>2</v>
      </c>
      <c r="Q929" t="str">
        <f t="shared" si="15"/>
        <v>34</v>
      </c>
    </row>
    <row r="930" spans="1:17" x14ac:dyDescent="0.25">
      <c r="A930">
        <v>929</v>
      </c>
      <c r="F930">
        <v>219.95469399999999</v>
      </c>
      <c r="G930" s="4">
        <v>3</v>
      </c>
      <c r="H930">
        <v>218.84306100000001</v>
      </c>
      <c r="I930" s="3">
        <v>4</v>
      </c>
      <c r="P930">
        <v>2</v>
      </c>
      <c r="Q930" t="str">
        <f t="shared" si="15"/>
        <v>34</v>
      </c>
    </row>
    <row r="931" spans="1:17" x14ac:dyDescent="0.25">
      <c r="A931">
        <v>930</v>
      </c>
      <c r="D931">
        <v>236.745103</v>
      </c>
      <c r="E931" s="5">
        <v>2</v>
      </c>
      <c r="F931">
        <v>219.91959199999999</v>
      </c>
      <c r="G931" s="4">
        <v>3</v>
      </c>
      <c r="H931">
        <v>218.92596900000001</v>
      </c>
      <c r="I931" s="3">
        <v>4</v>
      </c>
      <c r="P931">
        <v>3</v>
      </c>
      <c r="Q931" t="str">
        <f t="shared" si="15"/>
        <v>234</v>
      </c>
    </row>
    <row r="932" spans="1:17" x14ac:dyDescent="0.25">
      <c r="A932">
        <v>931</v>
      </c>
      <c r="D932">
        <v>236.73005000000001</v>
      </c>
      <c r="E932" s="5">
        <v>2</v>
      </c>
      <c r="F932">
        <v>220.07540800000001</v>
      </c>
      <c r="G932" s="4">
        <v>3</v>
      </c>
      <c r="P932">
        <v>2</v>
      </c>
      <c r="Q932" t="str">
        <f t="shared" si="15"/>
        <v>23</v>
      </c>
    </row>
    <row r="933" spans="1:17" x14ac:dyDescent="0.25">
      <c r="A933">
        <v>932</v>
      </c>
      <c r="D933">
        <v>236.69525400000001</v>
      </c>
      <c r="E933" s="5">
        <v>2</v>
      </c>
      <c r="P933">
        <v>1</v>
      </c>
      <c r="Q933" t="str">
        <f t="shared" si="15"/>
        <v>2</v>
      </c>
    </row>
    <row r="934" spans="1:17" x14ac:dyDescent="0.25">
      <c r="A934">
        <v>933</v>
      </c>
      <c r="D934">
        <v>236.745766</v>
      </c>
      <c r="E934" s="5">
        <v>2</v>
      </c>
      <c r="P934">
        <v>1</v>
      </c>
      <c r="Q934" t="str">
        <f t="shared" si="15"/>
        <v>2</v>
      </c>
    </row>
    <row r="935" spans="1:17" x14ac:dyDescent="0.25">
      <c r="A935">
        <v>934</v>
      </c>
      <c r="D935">
        <v>236.74153000000001</v>
      </c>
      <c r="E935" s="5">
        <v>2</v>
      </c>
      <c r="P935">
        <v>1</v>
      </c>
      <c r="Q935" t="str">
        <f t="shared" si="15"/>
        <v>2</v>
      </c>
    </row>
    <row r="936" spans="1:17" x14ac:dyDescent="0.25">
      <c r="A936">
        <v>935</v>
      </c>
      <c r="D936">
        <v>236.738316</v>
      </c>
      <c r="E936" s="5">
        <v>2</v>
      </c>
      <c r="P936">
        <v>1</v>
      </c>
      <c r="Q936" t="str">
        <f t="shared" si="15"/>
        <v>2</v>
      </c>
    </row>
    <row r="937" spans="1:17" x14ac:dyDescent="0.25">
      <c r="A937">
        <v>936</v>
      </c>
      <c r="D937">
        <v>236.761582</v>
      </c>
      <c r="E937" s="5">
        <v>2</v>
      </c>
      <c r="P937">
        <v>1</v>
      </c>
      <c r="Q937" t="str">
        <f t="shared" si="15"/>
        <v>2</v>
      </c>
    </row>
    <row r="938" spans="1:17" x14ac:dyDescent="0.25">
      <c r="A938">
        <v>937</v>
      </c>
      <c r="B938">
        <v>244.025103</v>
      </c>
      <c r="C938" s="2">
        <v>1</v>
      </c>
      <c r="D938">
        <v>236.784898</v>
      </c>
      <c r="E938" s="5">
        <v>2</v>
      </c>
      <c r="P938">
        <v>2</v>
      </c>
      <c r="Q938" t="str">
        <f t="shared" si="15"/>
        <v>12</v>
      </c>
    </row>
    <row r="939" spans="1:17" x14ac:dyDescent="0.25">
      <c r="A939">
        <v>938</v>
      </c>
      <c r="B939">
        <v>244.01382699999999</v>
      </c>
      <c r="C939" s="2">
        <v>1</v>
      </c>
      <c r="D939">
        <v>236.81908100000001</v>
      </c>
      <c r="E939" s="5">
        <v>2</v>
      </c>
      <c r="P939">
        <v>2</v>
      </c>
      <c r="Q939" t="str">
        <f t="shared" si="15"/>
        <v>12</v>
      </c>
    </row>
    <row r="940" spans="1:17" x14ac:dyDescent="0.25">
      <c r="A940">
        <v>939</v>
      </c>
      <c r="B940">
        <v>244.01576499999999</v>
      </c>
      <c r="C940" s="2">
        <v>1</v>
      </c>
      <c r="D940">
        <v>236.745103</v>
      </c>
      <c r="E940" s="5">
        <v>2</v>
      </c>
      <c r="P940">
        <v>2</v>
      </c>
      <c r="Q940" t="str">
        <f t="shared" si="15"/>
        <v>12</v>
      </c>
    </row>
    <row r="941" spans="1:17" x14ac:dyDescent="0.25">
      <c r="A941">
        <v>940</v>
      </c>
      <c r="B941">
        <v>243.97637599999999</v>
      </c>
      <c r="C941" s="2">
        <v>1</v>
      </c>
      <c r="P941">
        <v>1</v>
      </c>
      <c r="Q941" t="str">
        <f t="shared" si="15"/>
        <v>1</v>
      </c>
    </row>
    <row r="942" spans="1:17" x14ac:dyDescent="0.25">
      <c r="A942">
        <v>941</v>
      </c>
      <c r="B942">
        <v>243.97449</v>
      </c>
      <c r="C942" s="2">
        <v>1</v>
      </c>
      <c r="P942">
        <v>1</v>
      </c>
      <c r="Q942" t="str">
        <f t="shared" si="15"/>
        <v>1</v>
      </c>
    </row>
    <row r="943" spans="1:17" x14ac:dyDescent="0.25">
      <c r="A943">
        <v>942</v>
      </c>
      <c r="B943">
        <v>243.95285699999999</v>
      </c>
      <c r="C943" s="2">
        <v>1</v>
      </c>
      <c r="P943">
        <v>1</v>
      </c>
      <c r="Q943" t="str">
        <f t="shared" si="15"/>
        <v>1</v>
      </c>
    </row>
    <row r="944" spans="1:17" x14ac:dyDescent="0.25">
      <c r="A944">
        <v>943</v>
      </c>
      <c r="B944">
        <v>243.98295899999999</v>
      </c>
      <c r="C944" s="2">
        <v>1</v>
      </c>
      <c r="P944">
        <v>1</v>
      </c>
      <c r="Q944" t="str">
        <f t="shared" si="15"/>
        <v>1</v>
      </c>
    </row>
    <row r="945" spans="1:17" x14ac:dyDescent="0.25">
      <c r="A945">
        <v>944</v>
      </c>
      <c r="B945">
        <v>244.00397899999999</v>
      </c>
      <c r="C945" s="2">
        <v>1</v>
      </c>
      <c r="H945">
        <v>242.25433799999999</v>
      </c>
      <c r="I945" s="3">
        <v>4</v>
      </c>
      <c r="P945">
        <v>2</v>
      </c>
      <c r="Q945" t="str">
        <f t="shared" si="15"/>
        <v>14</v>
      </c>
    </row>
    <row r="946" spans="1:17" x14ac:dyDescent="0.25">
      <c r="A946">
        <v>945</v>
      </c>
      <c r="B946">
        <v>244.025103</v>
      </c>
      <c r="C946" s="2">
        <v>1</v>
      </c>
      <c r="H946">
        <v>242.25433799999999</v>
      </c>
      <c r="I946" s="3">
        <v>4</v>
      </c>
      <c r="P946">
        <v>2</v>
      </c>
      <c r="Q946" t="str">
        <f t="shared" si="15"/>
        <v>14</v>
      </c>
    </row>
    <row r="947" spans="1:17" x14ac:dyDescent="0.25">
      <c r="A947">
        <v>946</v>
      </c>
      <c r="H947">
        <v>242.23683600000001</v>
      </c>
      <c r="I947" s="3">
        <v>4</v>
      </c>
      <c r="P947">
        <v>1</v>
      </c>
      <c r="Q947" t="str">
        <f t="shared" si="15"/>
        <v>4</v>
      </c>
    </row>
    <row r="948" spans="1:17" x14ac:dyDescent="0.25">
      <c r="A948">
        <v>947</v>
      </c>
      <c r="F948">
        <v>245.92229699999999</v>
      </c>
      <c r="G948" s="4">
        <v>3</v>
      </c>
      <c r="H948">
        <v>242.24168299999999</v>
      </c>
      <c r="I948" s="3">
        <v>4</v>
      </c>
      <c r="P948">
        <v>2</v>
      </c>
      <c r="Q948" t="str">
        <f t="shared" si="15"/>
        <v>34</v>
      </c>
    </row>
    <row r="949" spans="1:17" x14ac:dyDescent="0.25">
      <c r="A949">
        <v>948</v>
      </c>
      <c r="F949">
        <v>245.93015199999999</v>
      </c>
      <c r="G949" s="4">
        <v>3</v>
      </c>
      <c r="H949">
        <v>242.219695</v>
      </c>
      <c r="I949" s="3">
        <v>4</v>
      </c>
      <c r="P949">
        <v>2</v>
      </c>
      <c r="Q949" t="str">
        <f t="shared" si="15"/>
        <v>34</v>
      </c>
    </row>
    <row r="950" spans="1:17" x14ac:dyDescent="0.25">
      <c r="A950">
        <v>949</v>
      </c>
      <c r="F950">
        <v>245.91280599999999</v>
      </c>
      <c r="G950" s="4">
        <v>3</v>
      </c>
      <c r="H950">
        <v>242.22551200000001</v>
      </c>
      <c r="I950" s="3">
        <v>4</v>
      </c>
      <c r="P950">
        <v>2</v>
      </c>
      <c r="Q950" t="str">
        <f t="shared" si="15"/>
        <v>34</v>
      </c>
    </row>
    <row r="951" spans="1:17" x14ac:dyDescent="0.25">
      <c r="A951">
        <v>950</v>
      </c>
      <c r="F951">
        <v>245.94387699999999</v>
      </c>
      <c r="G951" s="4">
        <v>3</v>
      </c>
      <c r="H951">
        <v>242.202449</v>
      </c>
      <c r="I951" s="3">
        <v>4</v>
      </c>
      <c r="P951">
        <v>2</v>
      </c>
      <c r="Q951" t="str">
        <f t="shared" si="15"/>
        <v>34</v>
      </c>
    </row>
    <row r="952" spans="1:17" x14ac:dyDescent="0.25">
      <c r="A952">
        <v>951</v>
      </c>
      <c r="D952">
        <v>261.121173</v>
      </c>
      <c r="E952" s="5">
        <v>2</v>
      </c>
      <c r="F952">
        <v>245.93948599999999</v>
      </c>
      <c r="G952" s="4">
        <v>3</v>
      </c>
      <c r="H952">
        <v>242.214236</v>
      </c>
      <c r="I952" s="3">
        <v>4</v>
      </c>
      <c r="P952">
        <v>3</v>
      </c>
      <c r="Q952" t="str">
        <f t="shared" si="15"/>
        <v>234</v>
      </c>
    </row>
    <row r="953" spans="1:17" x14ac:dyDescent="0.25">
      <c r="A953">
        <v>952</v>
      </c>
      <c r="D953">
        <v>261.10056199999997</v>
      </c>
      <c r="E953" s="5">
        <v>2</v>
      </c>
      <c r="F953">
        <v>245.97581700000001</v>
      </c>
      <c r="G953" s="4">
        <v>3</v>
      </c>
      <c r="H953">
        <v>242.25433799999999</v>
      </c>
      <c r="I953" s="3">
        <v>4</v>
      </c>
      <c r="P953">
        <v>3</v>
      </c>
      <c r="Q953" t="str">
        <f t="shared" si="15"/>
        <v>234</v>
      </c>
    </row>
    <row r="954" spans="1:17" x14ac:dyDescent="0.25">
      <c r="A954">
        <v>953</v>
      </c>
      <c r="D954">
        <v>261.142653</v>
      </c>
      <c r="E954" s="5">
        <v>2</v>
      </c>
      <c r="F954">
        <v>245.98602199999999</v>
      </c>
      <c r="G954" s="4">
        <v>3</v>
      </c>
      <c r="H954">
        <v>242.25433799999999</v>
      </c>
      <c r="I954" s="3">
        <v>4</v>
      </c>
      <c r="P954">
        <v>3</v>
      </c>
      <c r="Q954" t="str">
        <f t="shared" si="15"/>
        <v>234</v>
      </c>
    </row>
    <row r="955" spans="1:17" x14ac:dyDescent="0.25">
      <c r="A955">
        <v>954</v>
      </c>
      <c r="D955">
        <v>261.13846799999999</v>
      </c>
      <c r="E955" s="5">
        <v>2</v>
      </c>
      <c r="F955">
        <v>245.98499899999999</v>
      </c>
      <c r="G955" s="4">
        <v>3</v>
      </c>
      <c r="P955">
        <v>2</v>
      </c>
      <c r="Q955" t="str">
        <f t="shared" si="15"/>
        <v>23</v>
      </c>
    </row>
    <row r="956" spans="1:17" x14ac:dyDescent="0.25">
      <c r="A956">
        <v>955</v>
      </c>
      <c r="D956">
        <v>261.09846800000003</v>
      </c>
      <c r="E956" s="5">
        <v>2</v>
      </c>
      <c r="F956">
        <v>245.97494800000001</v>
      </c>
      <c r="G956" s="4">
        <v>3</v>
      </c>
      <c r="P956">
        <v>2</v>
      </c>
      <c r="Q956" t="str">
        <f t="shared" si="15"/>
        <v>23</v>
      </c>
    </row>
    <row r="957" spans="1:17" x14ac:dyDescent="0.25">
      <c r="A957">
        <v>956</v>
      </c>
      <c r="D957">
        <v>261.06662999999998</v>
      </c>
      <c r="E957" s="5">
        <v>2</v>
      </c>
      <c r="F957">
        <v>245.936274</v>
      </c>
      <c r="G957" s="4">
        <v>3</v>
      </c>
      <c r="P957">
        <v>2</v>
      </c>
      <c r="Q957" t="str">
        <f t="shared" si="15"/>
        <v>23</v>
      </c>
    </row>
    <row r="958" spans="1:17" x14ac:dyDescent="0.25">
      <c r="A958">
        <v>957</v>
      </c>
      <c r="D958">
        <v>261.07443899999998</v>
      </c>
      <c r="E958" s="5">
        <v>2</v>
      </c>
      <c r="F958">
        <v>245.92229699999999</v>
      </c>
      <c r="G958" s="4">
        <v>3</v>
      </c>
      <c r="P958">
        <v>2</v>
      </c>
      <c r="Q958" t="str">
        <f t="shared" si="15"/>
        <v>23</v>
      </c>
    </row>
    <row r="959" spans="1:17" x14ac:dyDescent="0.25">
      <c r="A959">
        <v>958</v>
      </c>
      <c r="D959">
        <v>261.07469400000002</v>
      </c>
      <c r="E959" s="5">
        <v>2</v>
      </c>
      <c r="F959">
        <v>245.92229699999999</v>
      </c>
      <c r="G959" s="4">
        <v>3</v>
      </c>
      <c r="P959">
        <v>2</v>
      </c>
      <c r="Q959" t="str">
        <f t="shared" si="15"/>
        <v>23</v>
      </c>
    </row>
    <row r="960" spans="1:17" x14ac:dyDescent="0.25">
      <c r="A960">
        <v>959</v>
      </c>
      <c r="B960">
        <v>267.30275599999999</v>
      </c>
      <c r="C960" s="2">
        <v>1</v>
      </c>
      <c r="D960">
        <v>261.07566300000002</v>
      </c>
      <c r="E960" s="5">
        <v>2</v>
      </c>
      <c r="P960">
        <v>2</v>
      </c>
      <c r="Q960" t="str">
        <f t="shared" si="15"/>
        <v>12</v>
      </c>
    </row>
    <row r="961" spans="1:17" x14ac:dyDescent="0.25">
      <c r="A961">
        <v>960</v>
      </c>
      <c r="B961">
        <v>267.29805999999996</v>
      </c>
      <c r="C961" s="2">
        <v>1</v>
      </c>
      <c r="D961">
        <v>261.11739599999999</v>
      </c>
      <c r="E961" s="5">
        <v>2</v>
      </c>
      <c r="P961">
        <v>2</v>
      </c>
      <c r="Q961" t="str">
        <f t="shared" si="15"/>
        <v>12</v>
      </c>
    </row>
    <row r="962" spans="1:17" x14ac:dyDescent="0.25">
      <c r="A962">
        <v>961</v>
      </c>
      <c r="B962">
        <v>267.31285700000001</v>
      </c>
      <c r="C962" s="2">
        <v>1</v>
      </c>
      <c r="D962">
        <v>261.12913400000002</v>
      </c>
      <c r="E962" s="5">
        <v>2</v>
      </c>
      <c r="P962">
        <v>2</v>
      </c>
      <c r="Q962" t="str">
        <f t="shared" ref="Q962:Q1025" si="16">CONCATENATE(C962,E962,G962,I962)</f>
        <v>12</v>
      </c>
    </row>
    <row r="963" spans="1:17" x14ac:dyDescent="0.25">
      <c r="A963">
        <v>962</v>
      </c>
      <c r="B963">
        <v>267.310202</v>
      </c>
      <c r="C963" s="2">
        <v>1</v>
      </c>
      <c r="D963">
        <v>261.20153299999998</v>
      </c>
      <c r="E963" s="5">
        <v>2</v>
      </c>
      <c r="P963">
        <v>2</v>
      </c>
      <c r="Q963" t="str">
        <f t="shared" si="16"/>
        <v>12</v>
      </c>
    </row>
    <row r="964" spans="1:17" x14ac:dyDescent="0.25">
      <c r="A964">
        <v>963</v>
      </c>
      <c r="B964">
        <v>267.30030699999998</v>
      </c>
      <c r="C964" s="2">
        <v>1</v>
      </c>
      <c r="D964">
        <v>261.121173</v>
      </c>
      <c r="E964" s="5">
        <v>2</v>
      </c>
      <c r="P964">
        <v>2</v>
      </c>
      <c r="Q964" t="str">
        <f t="shared" si="16"/>
        <v>12</v>
      </c>
    </row>
    <row r="965" spans="1:17" x14ac:dyDescent="0.25">
      <c r="A965">
        <v>964</v>
      </c>
      <c r="B965">
        <v>267.30163499999998</v>
      </c>
      <c r="C965" s="2">
        <v>1</v>
      </c>
      <c r="P965">
        <v>1</v>
      </c>
      <c r="Q965" t="str">
        <f t="shared" si="16"/>
        <v>1</v>
      </c>
    </row>
    <row r="966" spans="1:17" x14ac:dyDescent="0.25">
      <c r="A966">
        <v>965</v>
      </c>
      <c r="B966">
        <v>267.30275599999999</v>
      </c>
      <c r="C966" s="2">
        <v>1</v>
      </c>
      <c r="J966">
        <v>235.89372499999999</v>
      </c>
      <c r="K966" t="s">
        <v>22</v>
      </c>
      <c r="Q966" t="str">
        <f t="shared" si="16"/>
        <v>1</v>
      </c>
    </row>
    <row r="967" spans="1:17" x14ac:dyDescent="0.25">
      <c r="A967">
        <v>966</v>
      </c>
      <c r="Q967" t="str">
        <f t="shared" si="16"/>
        <v/>
      </c>
    </row>
    <row r="968" spans="1:17" x14ac:dyDescent="0.25">
      <c r="A968">
        <v>967</v>
      </c>
      <c r="J968">
        <v>39.532604000000006</v>
      </c>
      <c r="K968" t="s">
        <v>22</v>
      </c>
      <c r="Q968" t="str">
        <f t="shared" si="16"/>
        <v/>
      </c>
    </row>
    <row r="969" spans="1:17" x14ac:dyDescent="0.25">
      <c r="A969">
        <v>968</v>
      </c>
      <c r="D969">
        <v>41.954479000000006</v>
      </c>
      <c r="E969" s="5">
        <v>2</v>
      </c>
      <c r="P969">
        <v>1</v>
      </c>
      <c r="Q969" t="str">
        <f t="shared" si="16"/>
        <v>2</v>
      </c>
    </row>
    <row r="970" spans="1:17" x14ac:dyDescent="0.25">
      <c r="A970">
        <v>969</v>
      </c>
      <c r="D970">
        <v>41.980572000000002</v>
      </c>
      <c r="E970" s="5">
        <v>2</v>
      </c>
      <c r="P970">
        <v>1</v>
      </c>
      <c r="Q970" t="str">
        <f t="shared" si="16"/>
        <v>2</v>
      </c>
    </row>
    <row r="971" spans="1:17" x14ac:dyDescent="0.25">
      <c r="A971">
        <v>970</v>
      </c>
      <c r="D971">
        <v>42.038075000000006</v>
      </c>
      <c r="E971" s="5">
        <v>2</v>
      </c>
      <c r="P971">
        <v>1</v>
      </c>
      <c r="Q971" t="str">
        <f t="shared" si="16"/>
        <v>2</v>
      </c>
    </row>
    <row r="972" spans="1:17" x14ac:dyDescent="0.25">
      <c r="A972">
        <v>971</v>
      </c>
      <c r="D972">
        <v>41.956772000000001</v>
      </c>
      <c r="E972" s="5">
        <v>2</v>
      </c>
      <c r="P972">
        <v>1</v>
      </c>
      <c r="Q972" t="str">
        <f t="shared" si="16"/>
        <v>2</v>
      </c>
    </row>
    <row r="973" spans="1:17" x14ac:dyDescent="0.25">
      <c r="A973">
        <v>972</v>
      </c>
      <c r="D973">
        <v>41.926354000000003</v>
      </c>
      <c r="E973" s="5">
        <v>2</v>
      </c>
      <c r="F973">
        <v>33.747395000000004</v>
      </c>
      <c r="G973" s="4">
        <v>3</v>
      </c>
      <c r="P973">
        <v>2</v>
      </c>
      <c r="Q973" t="str">
        <f t="shared" si="16"/>
        <v>23</v>
      </c>
    </row>
    <row r="974" spans="1:17" x14ac:dyDescent="0.25">
      <c r="A974">
        <v>973</v>
      </c>
      <c r="D974">
        <v>41.996353000000006</v>
      </c>
      <c r="E974" s="5">
        <v>2</v>
      </c>
      <c r="F974">
        <v>33.777602999999999</v>
      </c>
      <c r="G974" s="4">
        <v>3</v>
      </c>
      <c r="P974">
        <v>2</v>
      </c>
      <c r="Q974" t="str">
        <f t="shared" si="16"/>
        <v>23</v>
      </c>
    </row>
    <row r="975" spans="1:17" x14ac:dyDescent="0.25">
      <c r="A975">
        <v>974</v>
      </c>
      <c r="D975">
        <v>42.034844000000007</v>
      </c>
      <c r="E975" s="5">
        <v>2</v>
      </c>
      <c r="F975">
        <v>33.759270000000001</v>
      </c>
      <c r="G975" s="4">
        <v>3</v>
      </c>
      <c r="P975">
        <v>2</v>
      </c>
      <c r="Q975" t="str">
        <f t="shared" si="16"/>
        <v>23</v>
      </c>
    </row>
    <row r="976" spans="1:17" x14ac:dyDescent="0.25">
      <c r="A976">
        <v>975</v>
      </c>
      <c r="D976">
        <v>42.006928000000002</v>
      </c>
      <c r="E976" s="5">
        <v>2</v>
      </c>
      <c r="F976">
        <v>33.778490000000005</v>
      </c>
      <c r="G976" s="4">
        <v>3</v>
      </c>
      <c r="P976">
        <v>2</v>
      </c>
      <c r="Q976" t="str">
        <f t="shared" si="16"/>
        <v>23</v>
      </c>
    </row>
    <row r="977" spans="1:17" x14ac:dyDescent="0.25">
      <c r="A977">
        <v>976</v>
      </c>
      <c r="D977">
        <v>42.037811000000005</v>
      </c>
      <c r="E977" s="5">
        <v>2</v>
      </c>
      <c r="F977">
        <v>33.779791000000003</v>
      </c>
      <c r="G977" s="4">
        <v>3</v>
      </c>
      <c r="P977">
        <v>2</v>
      </c>
      <c r="Q977" t="str">
        <f t="shared" si="16"/>
        <v>23</v>
      </c>
    </row>
    <row r="978" spans="1:17" x14ac:dyDescent="0.25">
      <c r="A978">
        <v>977</v>
      </c>
      <c r="D978">
        <v>42.044636000000004</v>
      </c>
      <c r="E978" s="5">
        <v>2</v>
      </c>
      <c r="F978">
        <v>33.784636000000006</v>
      </c>
      <c r="G978" s="4">
        <v>3</v>
      </c>
      <c r="P978">
        <v>2</v>
      </c>
      <c r="Q978" t="str">
        <f t="shared" si="16"/>
        <v>23</v>
      </c>
    </row>
    <row r="979" spans="1:17" x14ac:dyDescent="0.25">
      <c r="A979">
        <v>978</v>
      </c>
      <c r="D979">
        <v>42.061615000000003</v>
      </c>
      <c r="E979" s="5">
        <v>2</v>
      </c>
      <c r="F979">
        <v>33.773907000000008</v>
      </c>
      <c r="G979" s="4">
        <v>3</v>
      </c>
      <c r="P979">
        <v>2</v>
      </c>
      <c r="Q979" t="str">
        <f t="shared" si="16"/>
        <v>23</v>
      </c>
    </row>
    <row r="980" spans="1:17" x14ac:dyDescent="0.25">
      <c r="A980">
        <v>979</v>
      </c>
      <c r="D980">
        <v>42.048908000000004</v>
      </c>
      <c r="E980" s="5">
        <v>2</v>
      </c>
      <c r="F980">
        <v>33.757238999999998</v>
      </c>
      <c r="G980" s="4">
        <v>3</v>
      </c>
      <c r="P980">
        <v>2</v>
      </c>
      <c r="Q980" t="str">
        <f t="shared" si="16"/>
        <v>23</v>
      </c>
    </row>
    <row r="981" spans="1:17" x14ac:dyDescent="0.25">
      <c r="A981">
        <v>980</v>
      </c>
      <c r="D981">
        <v>42.085156000000005</v>
      </c>
      <c r="E981" s="5">
        <v>2</v>
      </c>
      <c r="F981">
        <v>33.729637000000004</v>
      </c>
      <c r="G981" s="4">
        <v>3</v>
      </c>
      <c r="P981">
        <v>2</v>
      </c>
      <c r="Q981" t="str">
        <f t="shared" si="16"/>
        <v>23</v>
      </c>
    </row>
    <row r="982" spans="1:17" x14ac:dyDescent="0.25">
      <c r="A982">
        <v>981</v>
      </c>
      <c r="D982">
        <v>41.979324000000005</v>
      </c>
      <c r="E982" s="5">
        <v>2</v>
      </c>
      <c r="F982">
        <v>33.763960000000004</v>
      </c>
      <c r="G982" s="4">
        <v>3</v>
      </c>
      <c r="P982">
        <v>2</v>
      </c>
      <c r="Q982" t="str">
        <f t="shared" si="16"/>
        <v>23</v>
      </c>
    </row>
    <row r="983" spans="1:17" x14ac:dyDescent="0.25">
      <c r="A983">
        <v>982</v>
      </c>
      <c r="D983">
        <v>41.954479000000006</v>
      </c>
      <c r="E983" s="5">
        <v>2</v>
      </c>
      <c r="F983">
        <v>33.773125000000007</v>
      </c>
      <c r="G983" s="4">
        <v>3</v>
      </c>
      <c r="P983">
        <v>2</v>
      </c>
      <c r="Q983" t="str">
        <f t="shared" si="16"/>
        <v>23</v>
      </c>
    </row>
    <row r="984" spans="1:17" x14ac:dyDescent="0.25">
      <c r="A984">
        <v>983</v>
      </c>
      <c r="B984">
        <v>52.753124000000007</v>
      </c>
      <c r="C984" s="2">
        <v>1</v>
      </c>
      <c r="F984">
        <v>33.771509000000002</v>
      </c>
      <c r="G984" s="4">
        <v>3</v>
      </c>
      <c r="P984">
        <v>2</v>
      </c>
      <c r="Q984" t="str">
        <f t="shared" si="16"/>
        <v>13</v>
      </c>
    </row>
    <row r="985" spans="1:17" x14ac:dyDescent="0.25">
      <c r="A985">
        <v>984</v>
      </c>
      <c r="B985">
        <v>52.809689000000006</v>
      </c>
      <c r="C985" s="2">
        <v>1</v>
      </c>
      <c r="F985">
        <v>33.763905000000008</v>
      </c>
      <c r="G985" s="4">
        <v>3</v>
      </c>
      <c r="H985">
        <v>42.111355000000003</v>
      </c>
      <c r="I985" s="3">
        <v>4</v>
      </c>
      <c r="P985">
        <v>3</v>
      </c>
      <c r="Q985" t="str">
        <f t="shared" si="16"/>
        <v>134</v>
      </c>
    </row>
    <row r="986" spans="1:17" x14ac:dyDescent="0.25">
      <c r="A986">
        <v>985</v>
      </c>
      <c r="B986">
        <v>52.721405000000004</v>
      </c>
      <c r="C986" s="2">
        <v>1</v>
      </c>
      <c r="F986">
        <v>33.747395000000004</v>
      </c>
      <c r="G986" s="4">
        <v>3</v>
      </c>
      <c r="H986">
        <v>42.106407000000004</v>
      </c>
      <c r="I986" s="3">
        <v>4</v>
      </c>
      <c r="P986">
        <v>3</v>
      </c>
      <c r="Q986" t="str">
        <f t="shared" si="16"/>
        <v>134</v>
      </c>
    </row>
    <row r="987" spans="1:17" x14ac:dyDescent="0.25">
      <c r="A987">
        <v>986</v>
      </c>
      <c r="B987">
        <v>52.770470000000003</v>
      </c>
      <c r="C987" s="2">
        <v>1</v>
      </c>
      <c r="H987">
        <v>42.113701000000006</v>
      </c>
      <c r="I987" s="3">
        <v>4</v>
      </c>
      <c r="P987">
        <v>2</v>
      </c>
      <c r="Q987" t="str">
        <f t="shared" si="16"/>
        <v>14</v>
      </c>
    </row>
    <row r="988" spans="1:17" x14ac:dyDescent="0.25">
      <c r="A988">
        <v>987</v>
      </c>
      <c r="B988">
        <v>52.771145000000004</v>
      </c>
      <c r="C988" s="2">
        <v>1</v>
      </c>
      <c r="H988">
        <v>42.102394000000004</v>
      </c>
      <c r="I988" s="3">
        <v>4</v>
      </c>
      <c r="P988">
        <v>2</v>
      </c>
      <c r="Q988" t="str">
        <f t="shared" si="16"/>
        <v>14</v>
      </c>
    </row>
    <row r="989" spans="1:17" x14ac:dyDescent="0.25">
      <c r="A989">
        <v>988</v>
      </c>
      <c r="B989">
        <v>52.788021000000001</v>
      </c>
      <c r="C989" s="2">
        <v>1</v>
      </c>
      <c r="H989">
        <v>42.11974</v>
      </c>
      <c r="I989" s="3">
        <v>4</v>
      </c>
      <c r="P989">
        <v>2</v>
      </c>
      <c r="Q989" t="str">
        <f t="shared" si="16"/>
        <v>14</v>
      </c>
    </row>
    <row r="990" spans="1:17" x14ac:dyDescent="0.25">
      <c r="A990">
        <v>989</v>
      </c>
      <c r="B990">
        <v>52.805676000000005</v>
      </c>
      <c r="C990" s="2">
        <v>1</v>
      </c>
      <c r="H990">
        <v>42.115780000000001</v>
      </c>
      <c r="I990" s="3">
        <v>4</v>
      </c>
      <c r="P990">
        <v>2</v>
      </c>
      <c r="Q990" t="str">
        <f t="shared" si="16"/>
        <v>14</v>
      </c>
    </row>
    <row r="991" spans="1:17" x14ac:dyDescent="0.25">
      <c r="A991">
        <v>990</v>
      </c>
      <c r="B991">
        <v>52.781822000000005</v>
      </c>
      <c r="C991" s="2">
        <v>1</v>
      </c>
      <c r="H991">
        <v>42.174221000000003</v>
      </c>
      <c r="I991" s="3">
        <v>4</v>
      </c>
      <c r="P991">
        <v>2</v>
      </c>
      <c r="Q991" t="str">
        <f t="shared" si="16"/>
        <v>14</v>
      </c>
    </row>
    <row r="992" spans="1:17" x14ac:dyDescent="0.25">
      <c r="A992">
        <v>991</v>
      </c>
      <c r="B992">
        <v>52.788330000000002</v>
      </c>
      <c r="C992" s="2">
        <v>1</v>
      </c>
      <c r="H992">
        <v>42.154061000000006</v>
      </c>
      <c r="I992" s="3">
        <v>4</v>
      </c>
      <c r="P992">
        <v>2</v>
      </c>
      <c r="Q992" t="str">
        <f t="shared" si="16"/>
        <v>14</v>
      </c>
    </row>
    <row r="993" spans="1:17" x14ac:dyDescent="0.25">
      <c r="A993">
        <v>992</v>
      </c>
      <c r="B993">
        <v>52.795262000000001</v>
      </c>
      <c r="C993" s="2">
        <v>1</v>
      </c>
      <c r="H993">
        <v>42.124687000000002</v>
      </c>
      <c r="I993" s="3">
        <v>4</v>
      </c>
      <c r="P993">
        <v>2</v>
      </c>
      <c r="Q993" t="str">
        <f t="shared" si="16"/>
        <v>14</v>
      </c>
    </row>
    <row r="994" spans="1:17" x14ac:dyDescent="0.25">
      <c r="A994">
        <v>993</v>
      </c>
      <c r="B994">
        <v>52.849011000000004</v>
      </c>
      <c r="C994" s="2">
        <v>1</v>
      </c>
      <c r="H994">
        <v>42.146408000000001</v>
      </c>
      <c r="I994" s="3">
        <v>4</v>
      </c>
      <c r="P994">
        <v>2</v>
      </c>
      <c r="Q994" t="str">
        <f t="shared" si="16"/>
        <v>14</v>
      </c>
    </row>
    <row r="995" spans="1:17" x14ac:dyDescent="0.25">
      <c r="A995">
        <v>994</v>
      </c>
      <c r="B995">
        <v>52.823280000000004</v>
      </c>
      <c r="C995" s="2">
        <v>1</v>
      </c>
      <c r="H995">
        <v>42.145470000000003</v>
      </c>
      <c r="I995" s="3">
        <v>4</v>
      </c>
      <c r="P995">
        <v>2</v>
      </c>
      <c r="Q995" t="str">
        <f t="shared" si="16"/>
        <v>14</v>
      </c>
    </row>
    <row r="996" spans="1:17" x14ac:dyDescent="0.25">
      <c r="A996">
        <v>995</v>
      </c>
      <c r="B996">
        <v>52.788437000000002</v>
      </c>
      <c r="C996" s="2">
        <v>1</v>
      </c>
      <c r="H996">
        <v>42.095158000000005</v>
      </c>
      <c r="I996" s="3">
        <v>4</v>
      </c>
      <c r="P996">
        <v>2</v>
      </c>
      <c r="Q996" t="str">
        <f t="shared" si="16"/>
        <v>14</v>
      </c>
    </row>
    <row r="997" spans="1:17" x14ac:dyDescent="0.25">
      <c r="A997">
        <v>996</v>
      </c>
      <c r="B997">
        <v>52.816563000000002</v>
      </c>
      <c r="C997" s="2">
        <v>1</v>
      </c>
      <c r="H997">
        <v>42.081200000000003</v>
      </c>
      <c r="I997" s="3">
        <v>4</v>
      </c>
      <c r="P997">
        <v>2</v>
      </c>
      <c r="Q997" t="str">
        <f t="shared" si="16"/>
        <v>14</v>
      </c>
    </row>
    <row r="998" spans="1:17" x14ac:dyDescent="0.25">
      <c r="A998">
        <v>997</v>
      </c>
      <c r="B998">
        <v>52.753124000000007</v>
      </c>
      <c r="C998" s="2">
        <v>1</v>
      </c>
      <c r="H998">
        <v>42.111355000000003</v>
      </c>
      <c r="I998" s="3">
        <v>4</v>
      </c>
      <c r="P998">
        <v>2</v>
      </c>
      <c r="Q998" t="str">
        <f t="shared" si="16"/>
        <v>14</v>
      </c>
    </row>
    <row r="999" spans="1:17" x14ac:dyDescent="0.25">
      <c r="A999">
        <v>998</v>
      </c>
      <c r="D999">
        <v>62.797604</v>
      </c>
      <c r="E999" s="5">
        <v>2</v>
      </c>
      <c r="P999">
        <v>1</v>
      </c>
      <c r="Q999" t="str">
        <f t="shared" si="16"/>
        <v>2</v>
      </c>
    </row>
    <row r="1000" spans="1:17" x14ac:dyDescent="0.25">
      <c r="A1000">
        <v>999</v>
      </c>
      <c r="D1000">
        <v>62.795986000000006</v>
      </c>
      <c r="E1000" s="5">
        <v>2</v>
      </c>
      <c r="P1000">
        <v>1</v>
      </c>
      <c r="Q1000" t="str">
        <f t="shared" si="16"/>
        <v>2</v>
      </c>
    </row>
    <row r="1001" spans="1:17" x14ac:dyDescent="0.25">
      <c r="A1001">
        <v>1000</v>
      </c>
      <c r="D1001">
        <v>62.820263000000004</v>
      </c>
      <c r="E1001" s="5">
        <v>2</v>
      </c>
      <c r="P1001">
        <v>1</v>
      </c>
      <c r="Q1001" t="str">
        <f t="shared" si="16"/>
        <v>2</v>
      </c>
    </row>
    <row r="1002" spans="1:17" x14ac:dyDescent="0.25">
      <c r="A1002">
        <v>1001</v>
      </c>
      <c r="D1002">
        <v>62.805576000000002</v>
      </c>
      <c r="E1002" s="5">
        <v>2</v>
      </c>
      <c r="F1002">
        <v>54.718853000000003</v>
      </c>
      <c r="G1002" s="4">
        <v>3</v>
      </c>
      <c r="P1002">
        <v>2</v>
      </c>
      <c r="Q1002" t="str">
        <f t="shared" si="16"/>
        <v>23</v>
      </c>
    </row>
    <row r="1003" spans="1:17" x14ac:dyDescent="0.25">
      <c r="A1003">
        <v>1002</v>
      </c>
      <c r="D1003">
        <v>62.830784000000001</v>
      </c>
      <c r="E1003" s="5">
        <v>2</v>
      </c>
      <c r="F1003">
        <v>54.744324000000006</v>
      </c>
      <c r="G1003" s="4">
        <v>3</v>
      </c>
      <c r="P1003">
        <v>2</v>
      </c>
      <c r="Q1003" t="str">
        <f t="shared" si="16"/>
        <v>23</v>
      </c>
    </row>
    <row r="1004" spans="1:17" x14ac:dyDescent="0.25">
      <c r="A1004">
        <v>1003</v>
      </c>
      <c r="D1004">
        <v>62.811615000000003</v>
      </c>
      <c r="E1004" s="5">
        <v>2</v>
      </c>
      <c r="F1004">
        <v>54.754376000000001</v>
      </c>
      <c r="G1004" s="4">
        <v>3</v>
      </c>
      <c r="P1004">
        <v>2</v>
      </c>
      <c r="Q1004" t="str">
        <f t="shared" si="16"/>
        <v>23</v>
      </c>
    </row>
    <row r="1005" spans="1:17" x14ac:dyDescent="0.25">
      <c r="A1005">
        <v>1004</v>
      </c>
      <c r="D1005">
        <v>62.778649000000001</v>
      </c>
      <c r="E1005" s="5">
        <v>2</v>
      </c>
      <c r="F1005">
        <v>54.740833000000002</v>
      </c>
      <c r="G1005" s="4">
        <v>3</v>
      </c>
      <c r="P1005">
        <v>2</v>
      </c>
      <c r="Q1005" t="str">
        <f t="shared" si="16"/>
        <v>23</v>
      </c>
    </row>
    <row r="1006" spans="1:17" x14ac:dyDescent="0.25">
      <c r="A1006">
        <v>1005</v>
      </c>
      <c r="D1006">
        <v>62.817967000000003</v>
      </c>
      <c r="E1006" s="5">
        <v>2</v>
      </c>
      <c r="F1006">
        <v>54.674999000000007</v>
      </c>
      <c r="G1006" s="4">
        <v>3</v>
      </c>
      <c r="P1006">
        <v>2</v>
      </c>
      <c r="Q1006" t="str">
        <f t="shared" si="16"/>
        <v>23</v>
      </c>
    </row>
    <row r="1007" spans="1:17" x14ac:dyDescent="0.25">
      <c r="A1007">
        <v>1006</v>
      </c>
      <c r="D1007">
        <v>62.820160000000001</v>
      </c>
      <c r="E1007" s="5">
        <v>2</v>
      </c>
      <c r="F1007">
        <v>54.715729000000003</v>
      </c>
      <c r="G1007" s="4">
        <v>3</v>
      </c>
      <c r="P1007">
        <v>2</v>
      </c>
      <c r="Q1007" t="str">
        <f t="shared" si="16"/>
        <v>23</v>
      </c>
    </row>
    <row r="1008" spans="1:17" x14ac:dyDescent="0.25">
      <c r="A1008">
        <v>1007</v>
      </c>
      <c r="D1008">
        <v>62.843907000000002</v>
      </c>
      <c r="E1008" s="5">
        <v>2</v>
      </c>
      <c r="F1008">
        <v>54.694584000000006</v>
      </c>
      <c r="G1008" s="4">
        <v>3</v>
      </c>
      <c r="P1008">
        <v>2</v>
      </c>
      <c r="Q1008" t="str">
        <f t="shared" si="16"/>
        <v>23</v>
      </c>
    </row>
    <row r="1009" spans="1:17" x14ac:dyDescent="0.25">
      <c r="A1009">
        <v>1008</v>
      </c>
      <c r="D1009">
        <v>62.818226000000003</v>
      </c>
      <c r="E1009" s="5">
        <v>2</v>
      </c>
      <c r="F1009">
        <v>54.718491</v>
      </c>
      <c r="G1009" s="4">
        <v>3</v>
      </c>
      <c r="P1009">
        <v>2</v>
      </c>
      <c r="Q1009" t="str">
        <f t="shared" si="16"/>
        <v>23</v>
      </c>
    </row>
    <row r="1010" spans="1:17" x14ac:dyDescent="0.25">
      <c r="A1010">
        <v>1009</v>
      </c>
      <c r="D1010">
        <v>62.881252000000003</v>
      </c>
      <c r="E1010" s="5">
        <v>2</v>
      </c>
      <c r="F1010">
        <v>54.717865000000003</v>
      </c>
      <c r="G1010" s="4">
        <v>3</v>
      </c>
      <c r="P1010">
        <v>2</v>
      </c>
      <c r="Q1010" t="str">
        <f t="shared" si="16"/>
        <v>23</v>
      </c>
    </row>
    <row r="1011" spans="1:17" x14ac:dyDescent="0.25">
      <c r="A1011">
        <v>1010</v>
      </c>
      <c r="D1011">
        <v>62.797604</v>
      </c>
      <c r="E1011" s="5">
        <v>2</v>
      </c>
      <c r="F1011">
        <v>54.670941000000006</v>
      </c>
      <c r="G1011" s="4">
        <v>3</v>
      </c>
      <c r="P1011">
        <v>2</v>
      </c>
      <c r="Q1011" t="str">
        <f t="shared" si="16"/>
        <v>23</v>
      </c>
    </row>
    <row r="1012" spans="1:17" x14ac:dyDescent="0.25">
      <c r="A1012">
        <v>1011</v>
      </c>
      <c r="D1012">
        <v>62.797604</v>
      </c>
      <c r="E1012" s="5">
        <v>2</v>
      </c>
      <c r="F1012">
        <v>54.660469000000006</v>
      </c>
      <c r="G1012" s="4">
        <v>3</v>
      </c>
      <c r="P1012">
        <v>2</v>
      </c>
      <c r="Q1012" t="str">
        <f t="shared" si="16"/>
        <v>23</v>
      </c>
    </row>
    <row r="1013" spans="1:17" x14ac:dyDescent="0.25">
      <c r="A1013">
        <v>1012</v>
      </c>
      <c r="D1013">
        <v>62.784218000000003</v>
      </c>
      <c r="E1013" s="5">
        <v>2</v>
      </c>
      <c r="F1013">
        <v>54.679115000000003</v>
      </c>
      <c r="G1013" s="4">
        <v>3</v>
      </c>
      <c r="P1013">
        <v>2</v>
      </c>
      <c r="Q1013" t="str">
        <f t="shared" si="16"/>
        <v>23</v>
      </c>
    </row>
    <row r="1014" spans="1:17" x14ac:dyDescent="0.25">
      <c r="A1014">
        <v>1013</v>
      </c>
      <c r="F1014">
        <v>54.718853000000003</v>
      </c>
      <c r="G1014" s="4">
        <v>3</v>
      </c>
      <c r="H1014">
        <v>62.927136000000004</v>
      </c>
      <c r="I1014" s="3">
        <v>4</v>
      </c>
      <c r="P1014">
        <v>2</v>
      </c>
      <c r="Q1014" t="str">
        <f t="shared" si="16"/>
        <v>34</v>
      </c>
    </row>
    <row r="1015" spans="1:17" x14ac:dyDescent="0.25">
      <c r="A1015">
        <v>1014</v>
      </c>
      <c r="B1015">
        <v>73.617193</v>
      </c>
      <c r="C1015" s="2">
        <v>1</v>
      </c>
      <c r="H1015">
        <v>62.981877000000004</v>
      </c>
      <c r="I1015" s="3">
        <v>4</v>
      </c>
      <c r="P1015">
        <v>2</v>
      </c>
      <c r="Q1015" t="str">
        <f t="shared" si="16"/>
        <v>14</v>
      </c>
    </row>
    <row r="1016" spans="1:17" x14ac:dyDescent="0.25">
      <c r="A1016">
        <v>1015</v>
      </c>
      <c r="B1016">
        <v>74.367457999999999</v>
      </c>
      <c r="C1016" s="2">
        <v>1</v>
      </c>
      <c r="H1016">
        <v>62.946148000000001</v>
      </c>
      <c r="I1016" s="3">
        <v>4</v>
      </c>
      <c r="P1016">
        <v>2</v>
      </c>
      <c r="Q1016" t="str">
        <f t="shared" si="16"/>
        <v>14</v>
      </c>
    </row>
    <row r="1017" spans="1:17" x14ac:dyDescent="0.25">
      <c r="A1017">
        <v>1016</v>
      </c>
      <c r="B1017">
        <v>73.581061000000005</v>
      </c>
      <c r="C1017" s="2">
        <v>1</v>
      </c>
      <c r="H1017">
        <v>62.902661000000002</v>
      </c>
      <c r="I1017" s="3">
        <v>4</v>
      </c>
      <c r="P1017">
        <v>2</v>
      </c>
      <c r="Q1017" t="str">
        <f t="shared" si="16"/>
        <v>14</v>
      </c>
    </row>
    <row r="1018" spans="1:17" x14ac:dyDescent="0.25">
      <c r="A1018">
        <v>1017</v>
      </c>
      <c r="B1018">
        <v>73.611162000000007</v>
      </c>
      <c r="C1018" s="2">
        <v>1</v>
      </c>
      <c r="H1018">
        <v>62.927708000000003</v>
      </c>
      <c r="I1018" s="3">
        <v>4</v>
      </c>
      <c r="P1018">
        <v>2</v>
      </c>
      <c r="Q1018" t="str">
        <f t="shared" si="16"/>
        <v>14</v>
      </c>
    </row>
    <row r="1019" spans="1:17" x14ac:dyDescent="0.25">
      <c r="A1019">
        <v>1018</v>
      </c>
      <c r="B1019">
        <v>73.614461000000006</v>
      </c>
      <c r="C1019" s="2">
        <v>1</v>
      </c>
      <c r="H1019">
        <v>62.945576000000003</v>
      </c>
      <c r="I1019" s="3">
        <v>4</v>
      </c>
      <c r="P1019">
        <v>2</v>
      </c>
      <c r="Q1019" t="str">
        <f t="shared" si="16"/>
        <v>14</v>
      </c>
    </row>
    <row r="1020" spans="1:17" x14ac:dyDescent="0.25">
      <c r="A1020">
        <v>1019</v>
      </c>
      <c r="B1020">
        <v>73.613276000000013</v>
      </c>
      <c r="C1020" s="2">
        <v>1</v>
      </c>
      <c r="H1020">
        <v>62.961716000000003</v>
      </c>
      <c r="I1020" s="3">
        <v>4</v>
      </c>
      <c r="P1020">
        <v>2</v>
      </c>
      <c r="Q1020" t="str">
        <f t="shared" si="16"/>
        <v>14</v>
      </c>
    </row>
    <row r="1021" spans="1:17" x14ac:dyDescent="0.25">
      <c r="A1021">
        <v>1020</v>
      </c>
      <c r="B1021">
        <v>73.610028</v>
      </c>
      <c r="C1021" s="2">
        <v>1</v>
      </c>
      <c r="H1021">
        <v>62.955677000000001</v>
      </c>
      <c r="I1021" s="3">
        <v>4</v>
      </c>
      <c r="P1021">
        <v>2</v>
      </c>
      <c r="Q1021" t="str">
        <f t="shared" si="16"/>
        <v>14</v>
      </c>
    </row>
    <row r="1022" spans="1:17" x14ac:dyDescent="0.25">
      <c r="A1022">
        <v>1021</v>
      </c>
      <c r="B1022">
        <v>73.607193000000009</v>
      </c>
      <c r="C1022" s="2">
        <v>1</v>
      </c>
      <c r="H1022">
        <v>62.986927000000001</v>
      </c>
      <c r="I1022" s="3">
        <v>4</v>
      </c>
      <c r="P1022">
        <v>2</v>
      </c>
      <c r="Q1022" t="str">
        <f t="shared" si="16"/>
        <v>14</v>
      </c>
    </row>
    <row r="1023" spans="1:17" x14ac:dyDescent="0.25">
      <c r="A1023">
        <v>1022</v>
      </c>
      <c r="B1023">
        <v>73.600905000000012</v>
      </c>
      <c r="C1023" s="2">
        <v>1</v>
      </c>
      <c r="H1023">
        <v>62.979584000000003</v>
      </c>
      <c r="I1023" s="3">
        <v>4</v>
      </c>
      <c r="P1023">
        <v>2</v>
      </c>
      <c r="Q1023" t="str">
        <f t="shared" si="16"/>
        <v>14</v>
      </c>
    </row>
    <row r="1024" spans="1:17" x14ac:dyDescent="0.25">
      <c r="A1024">
        <v>1023</v>
      </c>
      <c r="B1024">
        <v>73.591627000000003</v>
      </c>
      <c r="C1024" s="2">
        <v>1</v>
      </c>
      <c r="H1024">
        <v>63.003388000000001</v>
      </c>
      <c r="I1024" s="3">
        <v>4</v>
      </c>
      <c r="P1024">
        <v>2</v>
      </c>
      <c r="Q1024" t="str">
        <f t="shared" si="16"/>
        <v>14</v>
      </c>
    </row>
    <row r="1025" spans="1:17" x14ac:dyDescent="0.25">
      <c r="A1025">
        <v>1024</v>
      </c>
      <c r="B1025">
        <v>73.585854000000012</v>
      </c>
      <c r="C1025" s="2">
        <v>1</v>
      </c>
      <c r="H1025">
        <v>62.927136000000004</v>
      </c>
      <c r="I1025" s="3">
        <v>4</v>
      </c>
      <c r="P1025">
        <v>2</v>
      </c>
      <c r="Q1025" t="str">
        <f t="shared" si="16"/>
        <v>14</v>
      </c>
    </row>
    <row r="1026" spans="1:17" x14ac:dyDescent="0.25">
      <c r="A1026">
        <v>1025</v>
      </c>
      <c r="B1026">
        <v>73.532352000000003</v>
      </c>
      <c r="C1026" s="2">
        <v>1</v>
      </c>
      <c r="H1026">
        <v>62.927136000000004</v>
      </c>
      <c r="I1026" s="3">
        <v>4</v>
      </c>
      <c r="P1026">
        <v>2</v>
      </c>
      <c r="Q1026" t="str">
        <f t="shared" ref="Q1026:Q1089" si="17">CONCATENATE(C1026,E1026,G1026,I1026)</f>
        <v>14</v>
      </c>
    </row>
    <row r="1027" spans="1:17" x14ac:dyDescent="0.25">
      <c r="A1027">
        <v>1026</v>
      </c>
      <c r="B1027">
        <v>73.566216000000011</v>
      </c>
      <c r="C1027" s="2">
        <v>1</v>
      </c>
      <c r="P1027">
        <v>1</v>
      </c>
      <c r="Q1027" t="str">
        <f t="shared" si="17"/>
        <v>1</v>
      </c>
    </row>
    <row r="1028" spans="1:17" x14ac:dyDescent="0.25">
      <c r="A1028">
        <v>1027</v>
      </c>
      <c r="B1028">
        <v>73.566216000000011</v>
      </c>
      <c r="C1028" s="2">
        <v>1</v>
      </c>
      <c r="D1028">
        <v>80.711197000000013</v>
      </c>
      <c r="E1028" s="5">
        <v>2</v>
      </c>
      <c r="P1028">
        <v>2</v>
      </c>
      <c r="Q1028" t="str">
        <f t="shared" si="17"/>
        <v>12</v>
      </c>
    </row>
    <row r="1029" spans="1:17" x14ac:dyDescent="0.25">
      <c r="A1029">
        <v>1028</v>
      </c>
      <c r="D1029">
        <v>80.701353000000012</v>
      </c>
      <c r="E1029" s="5">
        <v>2</v>
      </c>
      <c r="P1029">
        <v>1</v>
      </c>
      <c r="Q1029" t="str">
        <f t="shared" si="17"/>
        <v>2</v>
      </c>
    </row>
    <row r="1030" spans="1:17" x14ac:dyDescent="0.25">
      <c r="A1030">
        <v>1029</v>
      </c>
      <c r="D1030">
        <v>80.682282000000015</v>
      </c>
      <c r="E1030" s="5">
        <v>2</v>
      </c>
      <c r="P1030">
        <v>1</v>
      </c>
      <c r="Q1030" t="str">
        <f t="shared" si="17"/>
        <v>2</v>
      </c>
    </row>
    <row r="1031" spans="1:17" x14ac:dyDescent="0.25">
      <c r="A1031">
        <v>1030</v>
      </c>
      <c r="D1031">
        <v>80.671973000000008</v>
      </c>
      <c r="E1031" s="5">
        <v>2</v>
      </c>
      <c r="P1031">
        <v>1</v>
      </c>
      <c r="Q1031" t="str">
        <f t="shared" si="17"/>
        <v>2</v>
      </c>
    </row>
    <row r="1032" spans="1:17" x14ac:dyDescent="0.25">
      <c r="A1032">
        <v>1031</v>
      </c>
      <c r="D1032">
        <v>80.687436000000005</v>
      </c>
      <c r="E1032" s="5">
        <v>2</v>
      </c>
      <c r="F1032">
        <v>75.345348000000001</v>
      </c>
      <c r="G1032" s="4">
        <v>3</v>
      </c>
      <c r="P1032">
        <v>2</v>
      </c>
      <c r="Q1032" t="str">
        <f t="shared" si="17"/>
        <v>23</v>
      </c>
    </row>
    <row r="1033" spans="1:17" x14ac:dyDescent="0.25">
      <c r="A1033">
        <v>1032</v>
      </c>
      <c r="D1033">
        <v>80.663469000000006</v>
      </c>
      <c r="E1033" s="5">
        <v>2</v>
      </c>
      <c r="F1033">
        <v>75.276898000000003</v>
      </c>
      <c r="G1033" s="4">
        <v>3</v>
      </c>
      <c r="P1033">
        <v>2</v>
      </c>
      <c r="Q1033" t="str">
        <f t="shared" si="17"/>
        <v>23</v>
      </c>
    </row>
    <row r="1034" spans="1:17" x14ac:dyDescent="0.25">
      <c r="A1034">
        <v>1033</v>
      </c>
      <c r="D1034">
        <v>80.673262000000008</v>
      </c>
      <c r="E1034" s="5">
        <v>2</v>
      </c>
      <c r="F1034">
        <v>75.286228000000008</v>
      </c>
      <c r="G1034" s="4">
        <v>3</v>
      </c>
      <c r="P1034">
        <v>2</v>
      </c>
      <c r="Q1034" t="str">
        <f t="shared" si="17"/>
        <v>23</v>
      </c>
    </row>
    <row r="1035" spans="1:17" x14ac:dyDescent="0.25">
      <c r="A1035">
        <v>1034</v>
      </c>
      <c r="D1035">
        <v>80.658932000000007</v>
      </c>
      <c r="E1035" s="5">
        <v>2</v>
      </c>
      <c r="F1035">
        <v>75.291279000000003</v>
      </c>
      <c r="G1035" s="4">
        <v>3</v>
      </c>
      <c r="P1035">
        <v>2</v>
      </c>
      <c r="Q1035" t="str">
        <f t="shared" si="17"/>
        <v>23</v>
      </c>
    </row>
    <row r="1036" spans="1:17" x14ac:dyDescent="0.25">
      <c r="A1036">
        <v>1035</v>
      </c>
      <c r="D1036">
        <v>80.654448000000002</v>
      </c>
      <c r="E1036" s="5">
        <v>2</v>
      </c>
      <c r="F1036">
        <v>75.235096000000013</v>
      </c>
      <c r="G1036" s="4">
        <v>3</v>
      </c>
      <c r="P1036">
        <v>2</v>
      </c>
      <c r="Q1036" t="str">
        <f t="shared" si="17"/>
        <v>23</v>
      </c>
    </row>
    <row r="1037" spans="1:17" x14ac:dyDescent="0.25">
      <c r="A1037">
        <v>1036</v>
      </c>
      <c r="D1037">
        <v>80.673210000000012</v>
      </c>
      <c r="E1037" s="5">
        <v>2</v>
      </c>
      <c r="F1037">
        <v>75.228138000000001</v>
      </c>
      <c r="G1037" s="4">
        <v>3</v>
      </c>
      <c r="P1037">
        <v>2</v>
      </c>
      <c r="Q1037" t="str">
        <f t="shared" si="17"/>
        <v>23</v>
      </c>
    </row>
    <row r="1038" spans="1:17" x14ac:dyDescent="0.25">
      <c r="A1038">
        <v>1037</v>
      </c>
      <c r="D1038">
        <v>80.714497000000009</v>
      </c>
      <c r="E1038" s="5">
        <v>2</v>
      </c>
      <c r="F1038">
        <v>75.229478</v>
      </c>
      <c r="G1038" s="4">
        <v>3</v>
      </c>
      <c r="P1038">
        <v>2</v>
      </c>
      <c r="Q1038" t="str">
        <f t="shared" si="17"/>
        <v>23</v>
      </c>
    </row>
    <row r="1039" spans="1:17" x14ac:dyDescent="0.25">
      <c r="A1039">
        <v>1038</v>
      </c>
      <c r="D1039">
        <v>80.691456000000002</v>
      </c>
      <c r="E1039" s="5">
        <v>2</v>
      </c>
      <c r="F1039">
        <v>75.229066000000003</v>
      </c>
      <c r="G1039" s="4">
        <v>3</v>
      </c>
      <c r="P1039">
        <v>2</v>
      </c>
      <c r="Q1039" t="str">
        <f t="shared" si="17"/>
        <v>23</v>
      </c>
    </row>
    <row r="1040" spans="1:17" x14ac:dyDescent="0.25">
      <c r="A1040">
        <v>1039</v>
      </c>
      <c r="F1040">
        <v>75.253292000000002</v>
      </c>
      <c r="G1040" s="4">
        <v>3</v>
      </c>
      <c r="H1040">
        <v>80.493065000000001</v>
      </c>
      <c r="I1040" s="3">
        <v>4</v>
      </c>
      <c r="P1040">
        <v>2</v>
      </c>
      <c r="Q1040" t="str">
        <f t="shared" si="17"/>
        <v>34</v>
      </c>
    </row>
    <row r="1041" spans="1:17" x14ac:dyDescent="0.25">
      <c r="A1041">
        <v>1040</v>
      </c>
      <c r="F1041">
        <v>75.206233000000012</v>
      </c>
      <c r="G1041" s="4">
        <v>3</v>
      </c>
      <c r="H1041">
        <v>80.493065000000001</v>
      </c>
      <c r="I1041" s="3">
        <v>4</v>
      </c>
      <c r="P1041">
        <v>2</v>
      </c>
      <c r="Q1041" t="str">
        <f t="shared" si="17"/>
        <v>34</v>
      </c>
    </row>
    <row r="1042" spans="1:17" x14ac:dyDescent="0.25">
      <c r="A1042">
        <v>1041</v>
      </c>
      <c r="F1042">
        <v>75.291279000000003</v>
      </c>
      <c r="G1042" s="4">
        <v>3</v>
      </c>
      <c r="H1042">
        <v>80.399513000000013</v>
      </c>
      <c r="I1042" s="3">
        <v>4</v>
      </c>
      <c r="P1042">
        <v>2</v>
      </c>
      <c r="Q1042" t="str">
        <f t="shared" si="17"/>
        <v>34</v>
      </c>
    </row>
    <row r="1043" spans="1:17" x14ac:dyDescent="0.25">
      <c r="A1043">
        <v>1042</v>
      </c>
      <c r="B1043">
        <v>92.169817000000009</v>
      </c>
      <c r="C1043" s="2">
        <v>1</v>
      </c>
      <c r="F1043">
        <v>75.291279000000003</v>
      </c>
      <c r="G1043" s="4">
        <v>3</v>
      </c>
      <c r="H1043">
        <v>80.455953000000008</v>
      </c>
      <c r="I1043" s="3">
        <v>4</v>
      </c>
      <c r="P1043">
        <v>3</v>
      </c>
      <c r="Q1043" t="str">
        <f t="shared" si="17"/>
        <v>134</v>
      </c>
    </row>
    <row r="1044" spans="1:17" x14ac:dyDescent="0.25">
      <c r="A1044">
        <v>1043</v>
      </c>
      <c r="B1044">
        <v>92.16399100000001</v>
      </c>
      <c r="C1044" s="2">
        <v>1</v>
      </c>
      <c r="H1044">
        <v>80.447192000000001</v>
      </c>
      <c r="I1044" s="3">
        <v>4</v>
      </c>
      <c r="P1044">
        <v>2</v>
      </c>
      <c r="Q1044" t="str">
        <f t="shared" si="17"/>
        <v>14</v>
      </c>
    </row>
    <row r="1045" spans="1:17" x14ac:dyDescent="0.25">
      <c r="A1045">
        <v>1044</v>
      </c>
      <c r="B1045">
        <v>92.182857000000013</v>
      </c>
      <c r="C1045" s="2">
        <v>1</v>
      </c>
      <c r="H1045">
        <v>80.456418000000014</v>
      </c>
      <c r="I1045" s="3">
        <v>4</v>
      </c>
      <c r="P1045">
        <v>2</v>
      </c>
      <c r="Q1045" t="str">
        <f t="shared" si="17"/>
        <v>14</v>
      </c>
    </row>
    <row r="1046" spans="1:17" x14ac:dyDescent="0.25">
      <c r="A1046">
        <v>1045</v>
      </c>
      <c r="B1046">
        <v>92.132034000000004</v>
      </c>
      <c r="C1046" s="2">
        <v>1</v>
      </c>
      <c r="H1046">
        <v>80.476416</v>
      </c>
      <c r="I1046" s="3">
        <v>4</v>
      </c>
      <c r="P1046">
        <v>2</v>
      </c>
      <c r="Q1046" t="str">
        <f t="shared" si="17"/>
        <v>14</v>
      </c>
    </row>
    <row r="1047" spans="1:17" x14ac:dyDescent="0.25">
      <c r="A1047">
        <v>1046</v>
      </c>
      <c r="B1047">
        <v>92.139249000000007</v>
      </c>
      <c r="C1047" s="2">
        <v>1</v>
      </c>
      <c r="H1047">
        <v>80.449562000000014</v>
      </c>
      <c r="I1047" s="3">
        <v>4</v>
      </c>
      <c r="P1047">
        <v>2</v>
      </c>
      <c r="Q1047" t="str">
        <f t="shared" si="17"/>
        <v>14</v>
      </c>
    </row>
    <row r="1048" spans="1:17" x14ac:dyDescent="0.25">
      <c r="A1048">
        <v>1047</v>
      </c>
      <c r="B1048">
        <v>92.144096000000005</v>
      </c>
      <c r="C1048" s="2">
        <v>1</v>
      </c>
      <c r="H1048">
        <v>80.395802000000003</v>
      </c>
      <c r="I1048" s="3">
        <v>4</v>
      </c>
      <c r="P1048">
        <v>2</v>
      </c>
      <c r="Q1048" t="str">
        <f t="shared" si="17"/>
        <v>14</v>
      </c>
    </row>
    <row r="1049" spans="1:17" x14ac:dyDescent="0.25">
      <c r="A1049">
        <v>1048</v>
      </c>
      <c r="B1049">
        <v>92.131055000000003</v>
      </c>
      <c r="C1049" s="2">
        <v>1</v>
      </c>
      <c r="H1049">
        <v>80.433068000000006</v>
      </c>
      <c r="I1049" s="3">
        <v>4</v>
      </c>
      <c r="P1049">
        <v>2</v>
      </c>
      <c r="Q1049" t="str">
        <f t="shared" si="17"/>
        <v>14</v>
      </c>
    </row>
    <row r="1050" spans="1:17" x14ac:dyDescent="0.25">
      <c r="A1050">
        <v>1049</v>
      </c>
      <c r="B1050">
        <v>92.141260000000003</v>
      </c>
      <c r="C1050" s="2">
        <v>1</v>
      </c>
      <c r="H1050">
        <v>80.493065000000001</v>
      </c>
      <c r="I1050" s="3">
        <v>4</v>
      </c>
      <c r="P1050">
        <v>2</v>
      </c>
      <c r="Q1050" t="str">
        <f t="shared" si="17"/>
        <v>14</v>
      </c>
    </row>
    <row r="1051" spans="1:17" x14ac:dyDescent="0.25">
      <c r="A1051">
        <v>1050</v>
      </c>
      <c r="B1051">
        <v>92.169042000000005</v>
      </c>
      <c r="C1051" s="2">
        <v>1</v>
      </c>
      <c r="P1051">
        <v>1</v>
      </c>
      <c r="Q1051" t="str">
        <f t="shared" si="17"/>
        <v>1</v>
      </c>
    </row>
    <row r="1052" spans="1:17" x14ac:dyDescent="0.25">
      <c r="A1052">
        <v>1051</v>
      </c>
      <c r="B1052">
        <v>92.164661000000009</v>
      </c>
      <c r="C1052" s="2">
        <v>1</v>
      </c>
      <c r="P1052">
        <v>1</v>
      </c>
      <c r="Q1052" t="str">
        <f t="shared" si="17"/>
        <v>1</v>
      </c>
    </row>
    <row r="1053" spans="1:17" x14ac:dyDescent="0.25">
      <c r="A1053">
        <v>1052</v>
      </c>
      <c r="B1053">
        <v>92.194559000000012</v>
      </c>
      <c r="C1053" s="2">
        <v>1</v>
      </c>
      <c r="P1053">
        <v>1</v>
      </c>
      <c r="Q1053" t="str">
        <f t="shared" si="17"/>
        <v>1</v>
      </c>
    </row>
    <row r="1054" spans="1:17" x14ac:dyDescent="0.25">
      <c r="A1054">
        <v>1053</v>
      </c>
      <c r="B1054">
        <v>92.243833000000009</v>
      </c>
      <c r="C1054" s="2">
        <v>1</v>
      </c>
      <c r="P1054">
        <v>1</v>
      </c>
      <c r="Q1054" t="str">
        <f t="shared" si="17"/>
        <v>1</v>
      </c>
    </row>
    <row r="1055" spans="1:17" x14ac:dyDescent="0.25">
      <c r="A1055">
        <v>1054</v>
      </c>
      <c r="B1055">
        <v>92.169817000000009</v>
      </c>
      <c r="C1055" s="2">
        <v>1</v>
      </c>
      <c r="P1055">
        <v>1</v>
      </c>
      <c r="Q1055" t="str">
        <f t="shared" si="17"/>
        <v>1</v>
      </c>
    </row>
    <row r="1056" spans="1:17" x14ac:dyDescent="0.25">
      <c r="A1056">
        <v>1055</v>
      </c>
      <c r="D1056">
        <v>102.15248100000001</v>
      </c>
      <c r="E1056" s="5">
        <v>2</v>
      </c>
      <c r="P1056">
        <v>1</v>
      </c>
      <c r="Q1056" t="str">
        <f t="shared" si="17"/>
        <v>2</v>
      </c>
    </row>
    <row r="1057" spans="1:17" x14ac:dyDescent="0.25">
      <c r="A1057">
        <v>1056</v>
      </c>
      <c r="D1057">
        <v>102.130937</v>
      </c>
      <c r="E1057" s="5">
        <v>2</v>
      </c>
      <c r="P1057">
        <v>1</v>
      </c>
      <c r="Q1057" t="str">
        <f t="shared" si="17"/>
        <v>2</v>
      </c>
    </row>
    <row r="1058" spans="1:17" x14ac:dyDescent="0.25">
      <c r="A1058">
        <v>1057</v>
      </c>
      <c r="D1058">
        <v>102.11624700000002</v>
      </c>
      <c r="E1058" s="5">
        <v>2</v>
      </c>
      <c r="F1058">
        <v>94.175998000000007</v>
      </c>
      <c r="G1058" s="4">
        <v>3</v>
      </c>
      <c r="P1058">
        <v>2</v>
      </c>
      <c r="Q1058" t="str">
        <f t="shared" si="17"/>
        <v>23</v>
      </c>
    </row>
    <row r="1059" spans="1:17" x14ac:dyDescent="0.25">
      <c r="A1059">
        <v>1058</v>
      </c>
      <c r="D1059">
        <v>102.11995800000001</v>
      </c>
      <c r="E1059" s="5">
        <v>2</v>
      </c>
      <c r="F1059">
        <v>94.184709000000012</v>
      </c>
      <c r="G1059" s="4">
        <v>3</v>
      </c>
      <c r="P1059">
        <v>2</v>
      </c>
      <c r="Q1059" t="str">
        <f t="shared" si="17"/>
        <v>23</v>
      </c>
    </row>
    <row r="1060" spans="1:17" x14ac:dyDescent="0.25">
      <c r="A1060">
        <v>1059</v>
      </c>
      <c r="D1060">
        <v>102.11784300000001</v>
      </c>
      <c r="E1060" s="5">
        <v>2</v>
      </c>
      <c r="F1060">
        <v>94.184400000000011</v>
      </c>
      <c r="G1060" s="4">
        <v>3</v>
      </c>
      <c r="P1060">
        <v>2</v>
      </c>
      <c r="Q1060" t="str">
        <f t="shared" si="17"/>
        <v>23</v>
      </c>
    </row>
    <row r="1061" spans="1:17" x14ac:dyDescent="0.25">
      <c r="A1061">
        <v>1060</v>
      </c>
      <c r="D1061">
        <v>102.098465</v>
      </c>
      <c r="E1061" s="5">
        <v>2</v>
      </c>
      <c r="F1061">
        <v>94.166204000000008</v>
      </c>
      <c r="G1061" s="4">
        <v>3</v>
      </c>
      <c r="P1061">
        <v>2</v>
      </c>
      <c r="Q1061" t="str">
        <f t="shared" si="17"/>
        <v>23</v>
      </c>
    </row>
    <row r="1062" spans="1:17" x14ac:dyDescent="0.25">
      <c r="A1062">
        <v>1061</v>
      </c>
      <c r="D1062">
        <v>102.10820500000001</v>
      </c>
      <c r="E1062" s="5">
        <v>2</v>
      </c>
      <c r="F1062">
        <v>94.149196000000003</v>
      </c>
      <c r="G1062" s="4">
        <v>3</v>
      </c>
      <c r="P1062">
        <v>2</v>
      </c>
      <c r="Q1062" t="str">
        <f t="shared" si="17"/>
        <v>23</v>
      </c>
    </row>
    <row r="1063" spans="1:17" x14ac:dyDescent="0.25">
      <c r="A1063">
        <v>1062</v>
      </c>
      <c r="D1063">
        <v>102.08248700000001</v>
      </c>
      <c r="E1063" s="5">
        <v>2</v>
      </c>
      <c r="F1063">
        <v>94.16440200000001</v>
      </c>
      <c r="G1063" s="4">
        <v>3</v>
      </c>
      <c r="P1063">
        <v>2</v>
      </c>
      <c r="Q1063" t="str">
        <f t="shared" si="17"/>
        <v>23</v>
      </c>
    </row>
    <row r="1064" spans="1:17" x14ac:dyDescent="0.25">
      <c r="A1064">
        <v>1063</v>
      </c>
      <c r="D1064">
        <v>102.15248100000001</v>
      </c>
      <c r="E1064" s="5">
        <v>2</v>
      </c>
      <c r="F1064">
        <v>94.13522900000001</v>
      </c>
      <c r="G1064" s="4">
        <v>3</v>
      </c>
      <c r="P1064">
        <v>2</v>
      </c>
      <c r="Q1064" t="str">
        <f t="shared" si="17"/>
        <v>23</v>
      </c>
    </row>
    <row r="1065" spans="1:17" x14ac:dyDescent="0.25">
      <c r="A1065">
        <v>1064</v>
      </c>
      <c r="D1065">
        <v>102.15248100000001</v>
      </c>
      <c r="E1065" s="5">
        <v>2</v>
      </c>
      <c r="F1065">
        <v>94.149452000000011</v>
      </c>
      <c r="G1065" s="4">
        <v>3</v>
      </c>
      <c r="P1065">
        <v>2</v>
      </c>
      <c r="Q1065" t="str">
        <f t="shared" si="17"/>
        <v>23</v>
      </c>
    </row>
    <row r="1066" spans="1:17" x14ac:dyDescent="0.25">
      <c r="A1066">
        <v>1065</v>
      </c>
      <c r="F1066">
        <v>94.157287000000011</v>
      </c>
      <c r="G1066" s="4">
        <v>3</v>
      </c>
      <c r="H1066">
        <v>101.43447800000001</v>
      </c>
      <c r="I1066" s="3">
        <v>4</v>
      </c>
      <c r="P1066">
        <v>2</v>
      </c>
      <c r="Q1066" t="str">
        <f t="shared" si="17"/>
        <v>34</v>
      </c>
    </row>
    <row r="1067" spans="1:17" x14ac:dyDescent="0.25">
      <c r="A1067">
        <v>1066</v>
      </c>
      <c r="F1067">
        <v>94.165741000000011</v>
      </c>
      <c r="G1067" s="4">
        <v>3</v>
      </c>
      <c r="H1067">
        <v>101.42205800000001</v>
      </c>
      <c r="I1067" s="3">
        <v>4</v>
      </c>
      <c r="P1067">
        <v>2</v>
      </c>
      <c r="Q1067" t="str">
        <f t="shared" si="17"/>
        <v>34</v>
      </c>
    </row>
    <row r="1068" spans="1:17" x14ac:dyDescent="0.25">
      <c r="A1068">
        <v>1067</v>
      </c>
      <c r="F1068">
        <v>94.175998000000007</v>
      </c>
      <c r="G1068" s="4">
        <v>3</v>
      </c>
      <c r="H1068">
        <v>101.41355100000001</v>
      </c>
      <c r="I1068" s="3">
        <v>4</v>
      </c>
      <c r="P1068">
        <v>2</v>
      </c>
      <c r="Q1068" t="str">
        <f t="shared" si="17"/>
        <v>34</v>
      </c>
    </row>
    <row r="1069" spans="1:17" x14ac:dyDescent="0.25">
      <c r="A1069">
        <v>1068</v>
      </c>
      <c r="H1069">
        <v>101.44757200000001</v>
      </c>
      <c r="I1069" s="3">
        <v>4</v>
      </c>
      <c r="P1069">
        <v>1</v>
      </c>
      <c r="Q1069" t="str">
        <f t="shared" si="17"/>
        <v>4</v>
      </c>
    </row>
    <row r="1070" spans="1:17" x14ac:dyDescent="0.25">
      <c r="A1070">
        <v>1069</v>
      </c>
      <c r="B1070">
        <v>117.18678600000001</v>
      </c>
      <c r="C1070" s="2">
        <v>1</v>
      </c>
      <c r="H1070">
        <v>101.46427100000001</v>
      </c>
      <c r="I1070" s="3">
        <v>4</v>
      </c>
      <c r="P1070">
        <v>2</v>
      </c>
      <c r="Q1070" t="str">
        <f t="shared" si="17"/>
        <v>14</v>
      </c>
    </row>
    <row r="1071" spans="1:17" x14ac:dyDescent="0.25">
      <c r="A1071">
        <v>1070</v>
      </c>
      <c r="B1071">
        <v>117.153953</v>
      </c>
      <c r="C1071" s="2">
        <v>1</v>
      </c>
      <c r="H1071">
        <v>101.532825</v>
      </c>
      <c r="I1071" s="3">
        <v>4</v>
      </c>
      <c r="P1071">
        <v>2</v>
      </c>
      <c r="Q1071" t="str">
        <f t="shared" si="17"/>
        <v>14</v>
      </c>
    </row>
    <row r="1072" spans="1:17" x14ac:dyDescent="0.25">
      <c r="A1072">
        <v>1071</v>
      </c>
      <c r="B1072">
        <v>117.177097</v>
      </c>
      <c r="C1072" s="2">
        <v>1</v>
      </c>
      <c r="H1072">
        <v>101.48555900000001</v>
      </c>
      <c r="I1072" s="3">
        <v>4</v>
      </c>
      <c r="P1072">
        <v>2</v>
      </c>
      <c r="Q1072" t="str">
        <f t="shared" si="17"/>
        <v>14</v>
      </c>
    </row>
    <row r="1073" spans="1:17" x14ac:dyDescent="0.25">
      <c r="A1073">
        <v>1072</v>
      </c>
      <c r="B1073">
        <v>117.13916</v>
      </c>
      <c r="C1073" s="2">
        <v>1</v>
      </c>
      <c r="H1073">
        <v>101.432985</v>
      </c>
      <c r="I1073" s="3">
        <v>4</v>
      </c>
      <c r="P1073">
        <v>2</v>
      </c>
      <c r="Q1073" t="str">
        <f t="shared" si="17"/>
        <v>14</v>
      </c>
    </row>
    <row r="1074" spans="1:17" x14ac:dyDescent="0.25">
      <c r="A1074">
        <v>1073</v>
      </c>
      <c r="B1074">
        <v>117.17230600000001</v>
      </c>
      <c r="C1074" s="2">
        <v>1</v>
      </c>
      <c r="H1074">
        <v>101.43447800000001</v>
      </c>
      <c r="I1074" s="3">
        <v>4</v>
      </c>
      <c r="P1074">
        <v>2</v>
      </c>
      <c r="Q1074" t="str">
        <f t="shared" si="17"/>
        <v>14</v>
      </c>
    </row>
    <row r="1075" spans="1:17" x14ac:dyDescent="0.25">
      <c r="A1075">
        <v>1074</v>
      </c>
      <c r="B1075">
        <v>117.15792400000001</v>
      </c>
      <c r="C1075" s="2">
        <v>1</v>
      </c>
      <c r="P1075">
        <v>1</v>
      </c>
      <c r="Q1075" t="str">
        <f t="shared" si="17"/>
        <v>1</v>
      </c>
    </row>
    <row r="1076" spans="1:17" x14ac:dyDescent="0.25">
      <c r="A1076">
        <v>1075</v>
      </c>
      <c r="B1076">
        <v>117.17132500000001</v>
      </c>
      <c r="C1076" s="2">
        <v>1</v>
      </c>
      <c r="P1076">
        <v>1</v>
      </c>
      <c r="Q1076" t="str">
        <f t="shared" si="17"/>
        <v>1</v>
      </c>
    </row>
    <row r="1077" spans="1:17" x14ac:dyDescent="0.25">
      <c r="A1077">
        <v>1076</v>
      </c>
      <c r="B1077">
        <v>117.14776900000001</v>
      </c>
      <c r="C1077" s="2">
        <v>1</v>
      </c>
      <c r="P1077">
        <v>1</v>
      </c>
      <c r="Q1077" t="str">
        <f t="shared" si="17"/>
        <v>1</v>
      </c>
    </row>
    <row r="1078" spans="1:17" x14ac:dyDescent="0.25">
      <c r="A1078">
        <v>1077</v>
      </c>
      <c r="B1078">
        <v>117.18410800000001</v>
      </c>
      <c r="C1078" s="2">
        <v>1</v>
      </c>
      <c r="P1078">
        <v>1</v>
      </c>
      <c r="Q1078" t="str">
        <f t="shared" si="17"/>
        <v>1</v>
      </c>
    </row>
    <row r="1079" spans="1:17" x14ac:dyDescent="0.25">
      <c r="A1079">
        <v>1078</v>
      </c>
      <c r="B1079">
        <v>117.18977700000001</v>
      </c>
      <c r="C1079" s="2">
        <v>1</v>
      </c>
      <c r="P1079">
        <v>1</v>
      </c>
      <c r="Q1079" t="str">
        <f t="shared" si="17"/>
        <v>1</v>
      </c>
    </row>
    <row r="1080" spans="1:17" x14ac:dyDescent="0.25">
      <c r="A1080">
        <v>1079</v>
      </c>
      <c r="B1080">
        <v>117.18678600000001</v>
      </c>
      <c r="C1080" s="2">
        <v>1</v>
      </c>
      <c r="D1080">
        <v>125.60834800000001</v>
      </c>
      <c r="E1080" s="5">
        <v>2</v>
      </c>
      <c r="P1080">
        <v>2</v>
      </c>
      <c r="Q1080" t="str">
        <f t="shared" si="17"/>
        <v>12</v>
      </c>
    </row>
    <row r="1081" spans="1:17" x14ac:dyDescent="0.25">
      <c r="A1081">
        <v>1080</v>
      </c>
      <c r="B1081">
        <v>117.18678600000001</v>
      </c>
      <c r="C1081" s="2">
        <v>1</v>
      </c>
      <c r="D1081">
        <v>125.55315000000002</v>
      </c>
      <c r="E1081" s="5">
        <v>2</v>
      </c>
      <c r="P1081">
        <v>2</v>
      </c>
      <c r="Q1081" t="str">
        <f t="shared" si="17"/>
        <v>12</v>
      </c>
    </row>
    <row r="1082" spans="1:17" x14ac:dyDescent="0.25">
      <c r="A1082">
        <v>1081</v>
      </c>
      <c r="D1082">
        <v>125.58835200000001</v>
      </c>
      <c r="E1082" s="5">
        <v>2</v>
      </c>
      <c r="P1082">
        <v>1</v>
      </c>
      <c r="Q1082" t="str">
        <f t="shared" si="17"/>
        <v>2</v>
      </c>
    </row>
    <row r="1083" spans="1:17" x14ac:dyDescent="0.25">
      <c r="A1083">
        <v>1082</v>
      </c>
      <c r="D1083">
        <v>125.583251</v>
      </c>
      <c r="E1083" s="5">
        <v>2</v>
      </c>
      <c r="P1083">
        <v>1</v>
      </c>
      <c r="Q1083" t="str">
        <f t="shared" si="17"/>
        <v>2</v>
      </c>
    </row>
    <row r="1084" spans="1:17" x14ac:dyDescent="0.25">
      <c r="A1084">
        <v>1083</v>
      </c>
      <c r="D1084">
        <v>125.56752700000001</v>
      </c>
      <c r="E1084" s="5">
        <v>2</v>
      </c>
      <c r="F1084">
        <v>119.77458900000001</v>
      </c>
      <c r="G1084" s="4">
        <v>3</v>
      </c>
      <c r="P1084">
        <v>2</v>
      </c>
      <c r="Q1084" t="str">
        <f t="shared" si="17"/>
        <v>23</v>
      </c>
    </row>
    <row r="1085" spans="1:17" x14ac:dyDescent="0.25">
      <c r="A1085">
        <v>1084</v>
      </c>
      <c r="D1085">
        <v>125.556804</v>
      </c>
      <c r="E1085" s="5">
        <v>2</v>
      </c>
      <c r="F1085">
        <v>119.76000200000001</v>
      </c>
      <c r="G1085" s="4">
        <v>3</v>
      </c>
      <c r="P1085">
        <v>2</v>
      </c>
      <c r="Q1085" t="str">
        <f t="shared" si="17"/>
        <v>23</v>
      </c>
    </row>
    <row r="1086" spans="1:17" x14ac:dyDescent="0.25">
      <c r="A1086">
        <v>1085</v>
      </c>
      <c r="D1086">
        <v>125.55252800000001</v>
      </c>
      <c r="E1086" s="5">
        <v>2</v>
      </c>
      <c r="F1086">
        <v>119.74422800000001</v>
      </c>
      <c r="G1086" s="4">
        <v>3</v>
      </c>
      <c r="P1086">
        <v>2</v>
      </c>
      <c r="Q1086" t="str">
        <f t="shared" si="17"/>
        <v>23</v>
      </c>
    </row>
    <row r="1087" spans="1:17" x14ac:dyDescent="0.25">
      <c r="A1087">
        <v>1086</v>
      </c>
      <c r="D1087">
        <v>125.56113400000001</v>
      </c>
      <c r="E1087" s="5">
        <v>2</v>
      </c>
      <c r="F1087">
        <v>119.761753</v>
      </c>
      <c r="G1087" s="4">
        <v>3</v>
      </c>
      <c r="P1087">
        <v>2</v>
      </c>
      <c r="Q1087" t="str">
        <f t="shared" si="17"/>
        <v>23</v>
      </c>
    </row>
    <row r="1088" spans="1:17" x14ac:dyDescent="0.25">
      <c r="A1088">
        <v>1087</v>
      </c>
      <c r="D1088">
        <v>125.63974000000002</v>
      </c>
      <c r="E1088" s="5">
        <v>2</v>
      </c>
      <c r="F1088">
        <v>119.751857</v>
      </c>
      <c r="G1088" s="4">
        <v>3</v>
      </c>
      <c r="P1088">
        <v>2</v>
      </c>
      <c r="Q1088" t="str">
        <f t="shared" si="17"/>
        <v>23</v>
      </c>
    </row>
    <row r="1089" spans="1:17" x14ac:dyDescent="0.25">
      <c r="A1089">
        <v>1088</v>
      </c>
      <c r="D1089">
        <v>125.60834800000001</v>
      </c>
      <c r="E1089" s="5">
        <v>2</v>
      </c>
      <c r="F1089">
        <v>119.744586</v>
      </c>
      <c r="G1089" s="4">
        <v>3</v>
      </c>
      <c r="H1089">
        <v>124.84988700000001</v>
      </c>
      <c r="I1089" s="3">
        <v>4</v>
      </c>
      <c r="P1089">
        <v>3</v>
      </c>
      <c r="Q1089" t="str">
        <f t="shared" si="17"/>
        <v>234</v>
      </c>
    </row>
    <row r="1090" spans="1:17" x14ac:dyDescent="0.25">
      <c r="A1090">
        <v>1089</v>
      </c>
      <c r="F1090">
        <v>119.74160000000001</v>
      </c>
      <c r="G1090" s="4">
        <v>3</v>
      </c>
      <c r="H1090">
        <v>124.83298100000002</v>
      </c>
      <c r="I1090" s="3">
        <v>4</v>
      </c>
      <c r="P1090">
        <v>2</v>
      </c>
      <c r="Q1090" t="str">
        <f t="shared" ref="Q1090:Q1153" si="18">CONCATENATE(C1090,E1090,G1090,I1090)</f>
        <v>34</v>
      </c>
    </row>
    <row r="1091" spans="1:17" x14ac:dyDescent="0.25">
      <c r="A1091">
        <v>1090</v>
      </c>
      <c r="F1091">
        <v>119.73278400000001</v>
      </c>
      <c r="G1091" s="4">
        <v>3</v>
      </c>
      <c r="H1091">
        <v>124.816383</v>
      </c>
      <c r="I1091" s="3">
        <v>4</v>
      </c>
      <c r="P1091">
        <v>2</v>
      </c>
      <c r="Q1091" t="str">
        <f t="shared" si="18"/>
        <v>34</v>
      </c>
    </row>
    <row r="1092" spans="1:17" x14ac:dyDescent="0.25">
      <c r="A1092">
        <v>1091</v>
      </c>
      <c r="F1092">
        <v>119.77458900000001</v>
      </c>
      <c r="G1092" s="4">
        <v>3</v>
      </c>
      <c r="H1092">
        <v>124.814426</v>
      </c>
      <c r="I1092" s="3">
        <v>4</v>
      </c>
      <c r="P1092">
        <v>2</v>
      </c>
      <c r="Q1092" t="str">
        <f t="shared" si="18"/>
        <v>34</v>
      </c>
    </row>
    <row r="1093" spans="1:17" x14ac:dyDescent="0.25">
      <c r="A1093">
        <v>1092</v>
      </c>
      <c r="F1093">
        <v>119.77458900000001</v>
      </c>
      <c r="G1093" s="4">
        <v>3</v>
      </c>
      <c r="H1093">
        <v>124.82117400000001</v>
      </c>
      <c r="I1093" s="3">
        <v>4</v>
      </c>
      <c r="P1093">
        <v>2</v>
      </c>
      <c r="Q1093" t="str">
        <f t="shared" si="18"/>
        <v>34</v>
      </c>
    </row>
    <row r="1094" spans="1:17" x14ac:dyDescent="0.25">
      <c r="A1094">
        <v>1093</v>
      </c>
      <c r="H1094">
        <v>124.83560900000001</v>
      </c>
      <c r="I1094" s="3">
        <v>4</v>
      </c>
      <c r="P1094">
        <v>1</v>
      </c>
      <c r="Q1094" t="str">
        <f t="shared" si="18"/>
        <v>4</v>
      </c>
    </row>
    <row r="1095" spans="1:17" x14ac:dyDescent="0.25">
      <c r="A1095">
        <v>1094</v>
      </c>
      <c r="H1095">
        <v>124.82225800000001</v>
      </c>
      <c r="I1095" s="3">
        <v>4</v>
      </c>
      <c r="P1095">
        <v>1</v>
      </c>
      <c r="Q1095" t="str">
        <f t="shared" si="18"/>
        <v>4</v>
      </c>
    </row>
    <row r="1096" spans="1:17" x14ac:dyDescent="0.25">
      <c r="A1096">
        <v>1095</v>
      </c>
      <c r="B1096">
        <v>150.55980700000001</v>
      </c>
      <c r="C1096" s="2">
        <v>1</v>
      </c>
      <c r="H1096">
        <v>124.921684</v>
      </c>
      <c r="I1096" s="3">
        <v>4</v>
      </c>
      <c r="P1096">
        <v>2</v>
      </c>
      <c r="Q1096" t="str">
        <f t="shared" si="18"/>
        <v>14</v>
      </c>
    </row>
    <row r="1097" spans="1:17" x14ac:dyDescent="0.25">
      <c r="A1097">
        <v>1096</v>
      </c>
      <c r="B1097">
        <v>150.48113799999999</v>
      </c>
      <c r="C1097" s="2">
        <v>1</v>
      </c>
      <c r="H1097">
        <v>124.924057</v>
      </c>
      <c r="I1097" s="3">
        <v>4</v>
      </c>
      <c r="P1097">
        <v>2</v>
      </c>
      <c r="Q1097" t="str">
        <f t="shared" si="18"/>
        <v>14</v>
      </c>
    </row>
    <row r="1098" spans="1:17" x14ac:dyDescent="0.25">
      <c r="A1098">
        <v>1097</v>
      </c>
      <c r="B1098">
        <v>150.54741000000001</v>
      </c>
      <c r="C1098" s="2">
        <v>1</v>
      </c>
      <c r="H1098">
        <v>124.84988700000001</v>
      </c>
      <c r="I1098" s="3">
        <v>4</v>
      </c>
      <c r="P1098">
        <v>2</v>
      </c>
      <c r="Q1098" t="str">
        <f t="shared" si="18"/>
        <v>14</v>
      </c>
    </row>
    <row r="1099" spans="1:17" x14ac:dyDescent="0.25">
      <c r="A1099">
        <v>1098</v>
      </c>
      <c r="B1099">
        <v>150.48975999999999</v>
      </c>
      <c r="C1099" s="2">
        <v>1</v>
      </c>
      <c r="P1099">
        <v>1</v>
      </c>
      <c r="Q1099" t="str">
        <f t="shared" si="18"/>
        <v>1</v>
      </c>
    </row>
    <row r="1100" spans="1:17" x14ac:dyDescent="0.25">
      <c r="A1100">
        <v>1099</v>
      </c>
      <c r="B1100">
        <v>150.53016600000001</v>
      </c>
      <c r="C1100" s="2">
        <v>1</v>
      </c>
      <c r="P1100">
        <v>1</v>
      </c>
      <c r="Q1100" t="str">
        <f t="shared" si="18"/>
        <v>1</v>
      </c>
    </row>
    <row r="1101" spans="1:17" x14ac:dyDescent="0.25">
      <c r="A1101">
        <v>1100</v>
      </c>
      <c r="B1101">
        <v>150.51144199999999</v>
      </c>
      <c r="C1101" s="2">
        <v>1</v>
      </c>
      <c r="P1101">
        <v>1</v>
      </c>
      <c r="Q1101" t="str">
        <f t="shared" si="18"/>
        <v>1</v>
      </c>
    </row>
    <row r="1102" spans="1:17" x14ac:dyDescent="0.25">
      <c r="A1102">
        <v>1101</v>
      </c>
      <c r="B1102">
        <v>150.48384100000001</v>
      </c>
      <c r="C1102" s="2">
        <v>1</v>
      </c>
      <c r="P1102">
        <v>1</v>
      </c>
      <c r="Q1102" t="str">
        <f t="shared" si="18"/>
        <v>1</v>
      </c>
    </row>
    <row r="1103" spans="1:17" x14ac:dyDescent="0.25">
      <c r="A1103">
        <v>1102</v>
      </c>
      <c r="B1103">
        <v>150.52633900000001</v>
      </c>
      <c r="C1103" s="2">
        <v>1</v>
      </c>
      <c r="P1103">
        <v>1</v>
      </c>
      <c r="Q1103" t="str">
        <f t="shared" si="18"/>
        <v>1</v>
      </c>
    </row>
    <row r="1104" spans="1:17" x14ac:dyDescent="0.25">
      <c r="A1104">
        <v>1103</v>
      </c>
      <c r="B1104">
        <v>150.527717</v>
      </c>
      <c r="C1104" s="2">
        <v>1</v>
      </c>
      <c r="P1104">
        <v>1</v>
      </c>
      <c r="Q1104" t="str">
        <f t="shared" si="18"/>
        <v>1</v>
      </c>
    </row>
    <row r="1105" spans="1:17" x14ac:dyDescent="0.25">
      <c r="A1105">
        <v>1104</v>
      </c>
      <c r="B1105">
        <v>150.55980700000001</v>
      </c>
      <c r="C1105" s="2">
        <v>1</v>
      </c>
      <c r="D1105">
        <v>156.11829299999999</v>
      </c>
      <c r="E1105" s="5">
        <v>2</v>
      </c>
      <c r="P1105">
        <v>2</v>
      </c>
      <c r="Q1105" t="str">
        <f t="shared" si="18"/>
        <v>12</v>
      </c>
    </row>
    <row r="1106" spans="1:17" x14ac:dyDescent="0.25">
      <c r="A1106">
        <v>1105</v>
      </c>
      <c r="D1106">
        <v>156.12390500000001</v>
      </c>
      <c r="E1106" s="5">
        <v>2</v>
      </c>
      <c r="P1106">
        <v>1</v>
      </c>
      <c r="Q1106" t="str">
        <f t="shared" si="18"/>
        <v>2</v>
      </c>
    </row>
    <row r="1107" spans="1:17" x14ac:dyDescent="0.25">
      <c r="A1107">
        <v>1106</v>
      </c>
      <c r="D1107">
        <v>156.09666100000001</v>
      </c>
      <c r="E1107" s="5">
        <v>2</v>
      </c>
      <c r="P1107">
        <v>1</v>
      </c>
      <c r="Q1107" t="str">
        <f t="shared" si="18"/>
        <v>2</v>
      </c>
    </row>
    <row r="1108" spans="1:17" x14ac:dyDescent="0.25">
      <c r="A1108">
        <v>1107</v>
      </c>
      <c r="D1108">
        <v>156.02712400000001</v>
      </c>
      <c r="E1108" s="5">
        <v>2</v>
      </c>
      <c r="F1108">
        <v>152.51378700000001</v>
      </c>
      <c r="G1108" s="4">
        <v>3</v>
      </c>
      <c r="P1108">
        <v>2</v>
      </c>
      <c r="Q1108" t="str">
        <f t="shared" si="18"/>
        <v>23</v>
      </c>
    </row>
    <row r="1109" spans="1:17" x14ac:dyDescent="0.25">
      <c r="A1109">
        <v>1108</v>
      </c>
      <c r="D1109">
        <v>156.12793500000001</v>
      </c>
      <c r="E1109" s="5">
        <v>2</v>
      </c>
      <c r="F1109">
        <v>152.50684799999999</v>
      </c>
      <c r="G1109" s="4">
        <v>3</v>
      </c>
      <c r="P1109">
        <v>2</v>
      </c>
      <c r="Q1109" t="str">
        <f t="shared" si="18"/>
        <v>23</v>
      </c>
    </row>
    <row r="1110" spans="1:17" x14ac:dyDescent="0.25">
      <c r="A1110">
        <v>1109</v>
      </c>
      <c r="D1110">
        <v>156.14936299999999</v>
      </c>
      <c r="E1110" s="5">
        <v>2</v>
      </c>
      <c r="F1110">
        <v>152.396242</v>
      </c>
      <c r="G1110" s="4">
        <v>3</v>
      </c>
      <c r="P1110">
        <v>2</v>
      </c>
      <c r="Q1110" t="str">
        <f t="shared" si="18"/>
        <v>23</v>
      </c>
    </row>
    <row r="1111" spans="1:17" x14ac:dyDescent="0.25">
      <c r="A1111">
        <v>1110</v>
      </c>
      <c r="D1111">
        <v>156.11829299999999</v>
      </c>
      <c r="E1111" s="5">
        <v>2</v>
      </c>
      <c r="F1111">
        <v>152.39746600000001</v>
      </c>
      <c r="G1111" s="4">
        <v>3</v>
      </c>
      <c r="P1111">
        <v>2</v>
      </c>
      <c r="Q1111" t="str">
        <f t="shared" si="18"/>
        <v>23</v>
      </c>
    </row>
    <row r="1112" spans="1:17" x14ac:dyDescent="0.25">
      <c r="A1112">
        <v>1111</v>
      </c>
      <c r="D1112">
        <v>156.11829299999999</v>
      </c>
      <c r="E1112" s="5">
        <v>2</v>
      </c>
      <c r="F1112">
        <v>152.31456300000002</v>
      </c>
      <c r="G1112" s="4">
        <v>3</v>
      </c>
      <c r="H1112">
        <v>155.149415</v>
      </c>
      <c r="I1112" s="3">
        <v>4</v>
      </c>
      <c r="P1112">
        <v>3</v>
      </c>
      <c r="Q1112" t="str">
        <f t="shared" si="18"/>
        <v>234</v>
      </c>
    </row>
    <row r="1113" spans="1:17" x14ac:dyDescent="0.25">
      <c r="A1113">
        <v>1112</v>
      </c>
      <c r="F1113">
        <v>152.240995</v>
      </c>
      <c r="G1113" s="4">
        <v>3</v>
      </c>
      <c r="H1113">
        <v>155.099571</v>
      </c>
      <c r="I1113" s="3">
        <v>4</v>
      </c>
      <c r="P1113">
        <v>2</v>
      </c>
      <c r="Q1113" t="str">
        <f t="shared" si="18"/>
        <v>34</v>
      </c>
    </row>
    <row r="1114" spans="1:17" x14ac:dyDescent="0.25">
      <c r="A1114">
        <v>1113</v>
      </c>
      <c r="F1114">
        <v>152.26242200000002</v>
      </c>
      <c r="G1114" s="4">
        <v>3</v>
      </c>
      <c r="H1114">
        <v>155.148394</v>
      </c>
      <c r="I1114" s="3">
        <v>4</v>
      </c>
      <c r="P1114">
        <v>2</v>
      </c>
      <c r="Q1114" t="str">
        <f t="shared" si="18"/>
        <v>34</v>
      </c>
    </row>
    <row r="1115" spans="1:17" x14ac:dyDescent="0.25">
      <c r="A1115">
        <v>1114</v>
      </c>
      <c r="F1115">
        <v>152.17640599999999</v>
      </c>
      <c r="G1115" s="4">
        <v>3</v>
      </c>
      <c r="H1115">
        <v>155.13329300000001</v>
      </c>
      <c r="I1115" s="3">
        <v>4</v>
      </c>
      <c r="P1115">
        <v>2</v>
      </c>
      <c r="Q1115" t="str">
        <f t="shared" si="18"/>
        <v>34</v>
      </c>
    </row>
    <row r="1116" spans="1:17" x14ac:dyDescent="0.25">
      <c r="A1116">
        <v>1115</v>
      </c>
      <c r="F1116">
        <v>152.51378700000001</v>
      </c>
      <c r="G1116" s="4">
        <v>3</v>
      </c>
      <c r="H1116">
        <v>155.061307</v>
      </c>
      <c r="I1116" s="3">
        <v>4</v>
      </c>
      <c r="P1116">
        <v>2</v>
      </c>
      <c r="Q1116" t="str">
        <f t="shared" si="18"/>
        <v>34</v>
      </c>
    </row>
    <row r="1117" spans="1:17" x14ac:dyDescent="0.25">
      <c r="A1117">
        <v>1116</v>
      </c>
      <c r="F1117">
        <v>152.51378700000001</v>
      </c>
      <c r="G1117" s="4">
        <v>3</v>
      </c>
      <c r="H1117">
        <v>154.968965</v>
      </c>
      <c r="I1117" s="3">
        <v>4</v>
      </c>
      <c r="P1117">
        <v>2</v>
      </c>
      <c r="Q1117" t="str">
        <f t="shared" si="18"/>
        <v>34</v>
      </c>
    </row>
    <row r="1118" spans="1:17" x14ac:dyDescent="0.25">
      <c r="A1118">
        <v>1117</v>
      </c>
      <c r="H1118">
        <v>155.149415</v>
      </c>
      <c r="I1118" s="3">
        <v>4</v>
      </c>
      <c r="P1118">
        <v>1</v>
      </c>
      <c r="Q1118" t="str">
        <f t="shared" si="18"/>
        <v>4</v>
      </c>
    </row>
    <row r="1119" spans="1:17" x14ac:dyDescent="0.25">
      <c r="A1119">
        <v>1118</v>
      </c>
      <c r="H1119">
        <v>155.149415</v>
      </c>
      <c r="I1119" s="3">
        <v>4</v>
      </c>
      <c r="P1119">
        <v>1</v>
      </c>
      <c r="Q1119" t="str">
        <f t="shared" si="18"/>
        <v>4</v>
      </c>
    </row>
    <row r="1120" spans="1:17" x14ac:dyDescent="0.25">
      <c r="A1120">
        <v>1119</v>
      </c>
      <c r="H1120">
        <v>155.149415</v>
      </c>
      <c r="I1120" s="3">
        <v>4</v>
      </c>
      <c r="P1120">
        <v>1</v>
      </c>
      <c r="Q1120" t="str">
        <f t="shared" si="18"/>
        <v>4</v>
      </c>
    </row>
    <row r="1121" spans="1:17" x14ac:dyDescent="0.25">
      <c r="A1121">
        <v>1120</v>
      </c>
      <c r="P1121">
        <v>0</v>
      </c>
      <c r="Q1121" t="str">
        <f t="shared" si="18"/>
        <v/>
      </c>
    </row>
    <row r="1122" spans="1:17" x14ac:dyDescent="0.25">
      <c r="A1122">
        <v>1121</v>
      </c>
      <c r="P1122">
        <v>0</v>
      </c>
      <c r="Q1122" t="str">
        <f t="shared" si="18"/>
        <v/>
      </c>
    </row>
    <row r="1123" spans="1:17" x14ac:dyDescent="0.25">
      <c r="A1123">
        <v>1122</v>
      </c>
      <c r="B1123">
        <v>173.118529</v>
      </c>
      <c r="C1123" s="2">
        <v>1</v>
      </c>
      <c r="P1123">
        <v>1</v>
      </c>
      <c r="Q1123" t="str">
        <f t="shared" si="18"/>
        <v>1</v>
      </c>
    </row>
    <row r="1124" spans="1:17" x14ac:dyDescent="0.25">
      <c r="A1124">
        <v>1123</v>
      </c>
      <c r="B1124">
        <v>173.146231</v>
      </c>
      <c r="C1124" s="2">
        <v>1</v>
      </c>
      <c r="P1124">
        <v>1</v>
      </c>
      <c r="Q1124" t="str">
        <f t="shared" si="18"/>
        <v>1</v>
      </c>
    </row>
    <row r="1125" spans="1:17" x14ac:dyDescent="0.25">
      <c r="A1125">
        <v>1124</v>
      </c>
      <c r="B1125">
        <v>173.14674100000002</v>
      </c>
      <c r="C1125" s="2">
        <v>1</v>
      </c>
      <c r="P1125">
        <v>1</v>
      </c>
      <c r="Q1125" t="str">
        <f t="shared" si="18"/>
        <v>1</v>
      </c>
    </row>
    <row r="1126" spans="1:17" x14ac:dyDescent="0.25">
      <c r="A1126">
        <v>1125</v>
      </c>
      <c r="B1126">
        <v>173.15281400000001</v>
      </c>
      <c r="C1126" s="2">
        <v>1</v>
      </c>
      <c r="P1126">
        <v>1</v>
      </c>
      <c r="Q1126" t="str">
        <f t="shared" si="18"/>
        <v>1</v>
      </c>
    </row>
    <row r="1127" spans="1:17" x14ac:dyDescent="0.25">
      <c r="A1127">
        <v>1126</v>
      </c>
      <c r="B1127">
        <v>173.155619</v>
      </c>
      <c r="C1127" s="2">
        <v>1</v>
      </c>
      <c r="P1127">
        <v>1</v>
      </c>
      <c r="Q1127" t="str">
        <f t="shared" si="18"/>
        <v>1</v>
      </c>
    </row>
    <row r="1128" spans="1:17" x14ac:dyDescent="0.25">
      <c r="A1128">
        <v>1127</v>
      </c>
      <c r="B1128">
        <v>173.15526299999999</v>
      </c>
      <c r="C1128" s="2">
        <v>1</v>
      </c>
      <c r="P1128">
        <v>1</v>
      </c>
      <c r="Q1128" t="str">
        <f t="shared" si="18"/>
        <v>1</v>
      </c>
    </row>
    <row r="1129" spans="1:17" x14ac:dyDescent="0.25">
      <c r="A1129">
        <v>1128</v>
      </c>
      <c r="B1129">
        <v>173.18454600000001</v>
      </c>
      <c r="C1129" s="2">
        <v>1</v>
      </c>
      <c r="D1129">
        <v>179.23484300000001</v>
      </c>
      <c r="E1129" s="5">
        <v>2</v>
      </c>
      <c r="P1129">
        <v>2</v>
      </c>
      <c r="Q1129" t="str">
        <f t="shared" si="18"/>
        <v>12</v>
      </c>
    </row>
    <row r="1130" spans="1:17" x14ac:dyDescent="0.25">
      <c r="A1130">
        <v>1129</v>
      </c>
      <c r="B1130">
        <v>173.13235600000002</v>
      </c>
      <c r="C1130" s="2">
        <v>1</v>
      </c>
      <c r="D1130">
        <v>179.19244800000001</v>
      </c>
      <c r="E1130" s="5">
        <v>2</v>
      </c>
      <c r="P1130">
        <v>2</v>
      </c>
      <c r="Q1130" t="str">
        <f t="shared" si="18"/>
        <v>12</v>
      </c>
    </row>
    <row r="1131" spans="1:17" x14ac:dyDescent="0.25">
      <c r="A1131">
        <v>1130</v>
      </c>
      <c r="B1131">
        <v>173.115622</v>
      </c>
      <c r="C1131" s="2">
        <v>1</v>
      </c>
      <c r="D1131">
        <v>179.20963900000001</v>
      </c>
      <c r="E1131" s="5">
        <v>2</v>
      </c>
      <c r="P1131">
        <v>2</v>
      </c>
      <c r="Q1131" t="str">
        <f t="shared" si="18"/>
        <v>12</v>
      </c>
    </row>
    <row r="1132" spans="1:17" x14ac:dyDescent="0.25">
      <c r="A1132">
        <v>1131</v>
      </c>
      <c r="D1132">
        <v>179.26045500000001</v>
      </c>
      <c r="E1132" s="5">
        <v>2</v>
      </c>
      <c r="P1132">
        <v>1</v>
      </c>
      <c r="Q1132" t="str">
        <f t="shared" si="18"/>
        <v>2</v>
      </c>
    </row>
    <row r="1133" spans="1:17" x14ac:dyDescent="0.25">
      <c r="A1133">
        <v>1132</v>
      </c>
      <c r="D1133">
        <v>179.21964200000002</v>
      </c>
      <c r="E1133" s="5">
        <v>2</v>
      </c>
      <c r="F1133">
        <v>175.776454</v>
      </c>
      <c r="G1133" s="4">
        <v>3</v>
      </c>
      <c r="P1133">
        <v>2</v>
      </c>
      <c r="Q1133" t="str">
        <f t="shared" si="18"/>
        <v>23</v>
      </c>
    </row>
    <row r="1134" spans="1:17" x14ac:dyDescent="0.25">
      <c r="A1134">
        <v>1133</v>
      </c>
      <c r="D1134">
        <v>179.23270100000002</v>
      </c>
      <c r="E1134" s="5">
        <v>2</v>
      </c>
      <c r="F1134">
        <v>175.78354300000001</v>
      </c>
      <c r="G1134" s="4">
        <v>3</v>
      </c>
      <c r="P1134">
        <v>2</v>
      </c>
      <c r="Q1134" t="str">
        <f t="shared" si="18"/>
        <v>23</v>
      </c>
    </row>
    <row r="1135" spans="1:17" x14ac:dyDescent="0.25">
      <c r="A1135">
        <v>1134</v>
      </c>
      <c r="D1135">
        <v>179.23963800000001</v>
      </c>
      <c r="E1135" s="5">
        <v>2</v>
      </c>
      <c r="F1135">
        <v>175.76140100000001</v>
      </c>
      <c r="G1135" s="4">
        <v>3</v>
      </c>
      <c r="P1135">
        <v>2</v>
      </c>
      <c r="Q1135" t="str">
        <f t="shared" si="18"/>
        <v>23</v>
      </c>
    </row>
    <row r="1136" spans="1:17" x14ac:dyDescent="0.25">
      <c r="A1136">
        <v>1135</v>
      </c>
      <c r="D1136">
        <v>179.23484300000001</v>
      </c>
      <c r="E1136" s="5">
        <v>2</v>
      </c>
      <c r="F1136">
        <v>175.77874800000001</v>
      </c>
      <c r="G1136" s="4">
        <v>3</v>
      </c>
      <c r="H1136">
        <v>178.16117600000001</v>
      </c>
      <c r="I1136" s="3">
        <v>4</v>
      </c>
      <c r="P1136">
        <v>3</v>
      </c>
      <c r="Q1136" t="str">
        <f t="shared" si="18"/>
        <v>234</v>
      </c>
    </row>
    <row r="1137" spans="1:17" x14ac:dyDescent="0.25">
      <c r="A1137">
        <v>1136</v>
      </c>
      <c r="F1137">
        <v>175.796603</v>
      </c>
      <c r="G1137" s="4">
        <v>3</v>
      </c>
      <c r="H1137">
        <v>178.15418499999998</v>
      </c>
      <c r="I1137" s="3">
        <v>4</v>
      </c>
      <c r="P1137">
        <v>2</v>
      </c>
      <c r="Q1137" t="str">
        <f t="shared" si="18"/>
        <v>34</v>
      </c>
    </row>
    <row r="1138" spans="1:17" x14ac:dyDescent="0.25">
      <c r="A1138">
        <v>1137</v>
      </c>
      <c r="F1138">
        <v>175.818084</v>
      </c>
      <c r="G1138" s="4">
        <v>3</v>
      </c>
      <c r="H1138">
        <v>178.14566500000001</v>
      </c>
      <c r="I1138" s="3">
        <v>4</v>
      </c>
      <c r="P1138">
        <v>2</v>
      </c>
      <c r="Q1138" t="str">
        <f t="shared" si="18"/>
        <v>34</v>
      </c>
    </row>
    <row r="1139" spans="1:17" x14ac:dyDescent="0.25">
      <c r="A1139">
        <v>1138</v>
      </c>
      <c r="F1139">
        <v>175.77114800000001</v>
      </c>
      <c r="G1139" s="4">
        <v>3</v>
      </c>
      <c r="H1139">
        <v>178.21188799999999</v>
      </c>
      <c r="I1139" s="3">
        <v>4</v>
      </c>
      <c r="P1139">
        <v>2</v>
      </c>
      <c r="Q1139" t="str">
        <f t="shared" si="18"/>
        <v>34</v>
      </c>
    </row>
    <row r="1140" spans="1:17" x14ac:dyDescent="0.25">
      <c r="A1140">
        <v>1139</v>
      </c>
      <c r="F1140">
        <v>175.75359400000002</v>
      </c>
      <c r="G1140" s="4">
        <v>3</v>
      </c>
      <c r="H1140">
        <v>178.17250100000001</v>
      </c>
      <c r="I1140" s="3">
        <v>4</v>
      </c>
      <c r="P1140">
        <v>2</v>
      </c>
      <c r="Q1140" t="str">
        <f t="shared" si="18"/>
        <v>34</v>
      </c>
    </row>
    <row r="1141" spans="1:17" x14ac:dyDescent="0.25">
      <c r="A1141">
        <v>1140</v>
      </c>
      <c r="F1141">
        <v>175.83129600000001</v>
      </c>
      <c r="G1141" s="4">
        <v>3</v>
      </c>
      <c r="H1141">
        <v>178.18362300000001</v>
      </c>
      <c r="I1141" s="3">
        <v>4</v>
      </c>
      <c r="P1141">
        <v>2</v>
      </c>
      <c r="Q1141" t="str">
        <f t="shared" si="18"/>
        <v>34</v>
      </c>
    </row>
    <row r="1142" spans="1:17" x14ac:dyDescent="0.25">
      <c r="A1142">
        <v>1141</v>
      </c>
      <c r="F1142">
        <v>175.776454</v>
      </c>
      <c r="G1142" s="4">
        <v>3</v>
      </c>
      <c r="H1142">
        <v>178.14658400000002</v>
      </c>
      <c r="I1142" s="3">
        <v>4</v>
      </c>
      <c r="P1142">
        <v>2</v>
      </c>
      <c r="Q1142" t="str">
        <f t="shared" si="18"/>
        <v>34</v>
      </c>
    </row>
    <row r="1143" spans="1:17" x14ac:dyDescent="0.25">
      <c r="A1143">
        <v>1142</v>
      </c>
      <c r="H1143">
        <v>178.16117600000001</v>
      </c>
      <c r="I1143" s="3">
        <v>4</v>
      </c>
      <c r="P1143">
        <v>1</v>
      </c>
      <c r="Q1143" t="str">
        <f t="shared" si="18"/>
        <v>4</v>
      </c>
    </row>
    <row r="1144" spans="1:17" x14ac:dyDescent="0.25">
      <c r="A1144">
        <v>1143</v>
      </c>
      <c r="P1144">
        <v>0</v>
      </c>
      <c r="Q1144" t="str">
        <f t="shared" si="18"/>
        <v/>
      </c>
    </row>
    <row r="1145" spans="1:17" x14ac:dyDescent="0.25">
      <c r="A1145">
        <v>1144</v>
      </c>
      <c r="B1145">
        <v>199.00509099999999</v>
      </c>
      <c r="C1145" s="2">
        <v>1</v>
      </c>
      <c r="P1145">
        <v>1</v>
      </c>
      <c r="Q1145" t="str">
        <f t="shared" si="18"/>
        <v>1</v>
      </c>
    </row>
    <row r="1146" spans="1:17" x14ac:dyDescent="0.25">
      <c r="A1146">
        <v>1145</v>
      </c>
      <c r="B1146">
        <v>199.00509099999999</v>
      </c>
      <c r="C1146" s="2">
        <v>1</v>
      </c>
      <c r="P1146">
        <v>1</v>
      </c>
      <c r="Q1146" t="str">
        <f t="shared" si="18"/>
        <v>1</v>
      </c>
    </row>
    <row r="1147" spans="1:17" x14ac:dyDescent="0.25">
      <c r="A1147">
        <v>1146</v>
      </c>
      <c r="B1147">
        <v>199.02927299999999</v>
      </c>
      <c r="C1147" s="2">
        <v>1</v>
      </c>
      <c r="P1147">
        <v>1</v>
      </c>
      <c r="Q1147" t="str">
        <f t="shared" si="18"/>
        <v>1</v>
      </c>
    </row>
    <row r="1148" spans="1:17" x14ac:dyDescent="0.25">
      <c r="A1148">
        <v>1147</v>
      </c>
      <c r="B1148">
        <v>199.02514200000002</v>
      </c>
      <c r="C1148" s="2">
        <v>1</v>
      </c>
      <c r="P1148">
        <v>1</v>
      </c>
      <c r="Q1148" t="str">
        <f t="shared" si="18"/>
        <v>1</v>
      </c>
    </row>
    <row r="1149" spans="1:17" x14ac:dyDescent="0.25">
      <c r="A1149">
        <v>1148</v>
      </c>
      <c r="B1149">
        <v>199.02957800000001</v>
      </c>
      <c r="C1149" s="2">
        <v>1</v>
      </c>
      <c r="P1149">
        <v>1</v>
      </c>
      <c r="Q1149" t="str">
        <f t="shared" si="18"/>
        <v>1</v>
      </c>
    </row>
    <row r="1150" spans="1:17" x14ac:dyDescent="0.25">
      <c r="A1150">
        <v>1149</v>
      </c>
      <c r="B1150">
        <v>199.03575000000001</v>
      </c>
      <c r="C1150" s="2">
        <v>1</v>
      </c>
      <c r="P1150">
        <v>1</v>
      </c>
      <c r="Q1150" t="str">
        <f t="shared" si="18"/>
        <v>1</v>
      </c>
    </row>
    <row r="1151" spans="1:17" x14ac:dyDescent="0.25">
      <c r="A1151">
        <v>1150</v>
      </c>
      <c r="B1151">
        <v>199.05483100000001</v>
      </c>
      <c r="C1151" s="2">
        <v>1</v>
      </c>
      <c r="P1151">
        <v>1</v>
      </c>
      <c r="Q1151" t="str">
        <f t="shared" si="18"/>
        <v>1</v>
      </c>
    </row>
    <row r="1152" spans="1:17" x14ac:dyDescent="0.25">
      <c r="A1152">
        <v>1151</v>
      </c>
      <c r="B1152">
        <v>199.06901400000001</v>
      </c>
      <c r="C1152" s="2">
        <v>1</v>
      </c>
      <c r="D1152">
        <v>205.71596400000001</v>
      </c>
      <c r="E1152" s="5">
        <v>2</v>
      </c>
      <c r="P1152">
        <v>2</v>
      </c>
      <c r="Q1152" t="str">
        <f t="shared" si="18"/>
        <v>12</v>
      </c>
    </row>
    <row r="1153" spans="1:17" x14ac:dyDescent="0.25">
      <c r="A1153">
        <v>1152</v>
      </c>
      <c r="B1153">
        <v>199.00509099999999</v>
      </c>
      <c r="C1153" s="2">
        <v>1</v>
      </c>
      <c r="D1153">
        <v>205.786879</v>
      </c>
      <c r="E1153" s="5">
        <v>2</v>
      </c>
      <c r="P1153">
        <v>2</v>
      </c>
      <c r="Q1153" t="str">
        <f t="shared" si="18"/>
        <v>12</v>
      </c>
    </row>
    <row r="1154" spans="1:17" x14ac:dyDescent="0.25">
      <c r="A1154">
        <v>1153</v>
      </c>
      <c r="D1154">
        <v>205.71321</v>
      </c>
      <c r="E1154" s="5">
        <v>2</v>
      </c>
      <c r="P1154">
        <v>1</v>
      </c>
      <c r="Q1154" t="str">
        <f t="shared" ref="Q1154:Q1217" si="19">CONCATENATE(C1154,E1154,G1154,I1154)</f>
        <v>2</v>
      </c>
    </row>
    <row r="1155" spans="1:17" x14ac:dyDescent="0.25">
      <c r="A1155">
        <v>1154</v>
      </c>
      <c r="D1155">
        <v>205.74840800000001</v>
      </c>
      <c r="E1155" s="5">
        <v>2</v>
      </c>
      <c r="P1155">
        <v>1</v>
      </c>
      <c r="Q1155" t="str">
        <f t="shared" si="19"/>
        <v>2</v>
      </c>
    </row>
    <row r="1156" spans="1:17" x14ac:dyDescent="0.25">
      <c r="A1156">
        <v>1155</v>
      </c>
      <c r="D1156">
        <v>205.71968699999999</v>
      </c>
      <c r="E1156" s="5">
        <v>2</v>
      </c>
      <c r="P1156">
        <v>1</v>
      </c>
      <c r="Q1156" t="str">
        <f t="shared" si="19"/>
        <v>2</v>
      </c>
    </row>
    <row r="1157" spans="1:17" x14ac:dyDescent="0.25">
      <c r="A1157">
        <v>1156</v>
      </c>
      <c r="D1157">
        <v>205.70785000000001</v>
      </c>
      <c r="E1157" s="5">
        <v>2</v>
      </c>
      <c r="F1157">
        <v>202.612449</v>
      </c>
      <c r="G1157" s="4">
        <v>3</v>
      </c>
      <c r="P1157">
        <v>2</v>
      </c>
      <c r="Q1157" t="str">
        <f t="shared" si="19"/>
        <v>23</v>
      </c>
    </row>
    <row r="1158" spans="1:17" x14ac:dyDescent="0.25">
      <c r="A1158">
        <v>1157</v>
      </c>
      <c r="D1158">
        <v>205.69724200000002</v>
      </c>
      <c r="E1158" s="5">
        <v>2</v>
      </c>
      <c r="F1158">
        <v>202.61005299999999</v>
      </c>
      <c r="G1158" s="4">
        <v>3</v>
      </c>
      <c r="P1158">
        <v>2</v>
      </c>
      <c r="Q1158" t="str">
        <f t="shared" si="19"/>
        <v>23</v>
      </c>
    </row>
    <row r="1159" spans="1:17" x14ac:dyDescent="0.25">
      <c r="A1159">
        <v>1158</v>
      </c>
      <c r="D1159">
        <v>205.71596400000001</v>
      </c>
      <c r="E1159" s="5">
        <v>2</v>
      </c>
      <c r="F1159">
        <v>202.623572</v>
      </c>
      <c r="G1159" s="4">
        <v>3</v>
      </c>
      <c r="P1159">
        <v>2</v>
      </c>
      <c r="Q1159" t="str">
        <f t="shared" si="19"/>
        <v>23</v>
      </c>
    </row>
    <row r="1160" spans="1:17" x14ac:dyDescent="0.25">
      <c r="A1160">
        <v>1159</v>
      </c>
      <c r="F1160">
        <v>202.60888199999999</v>
      </c>
      <c r="G1160" s="4">
        <v>3</v>
      </c>
      <c r="H1160">
        <v>205.94391100000001</v>
      </c>
      <c r="I1160" s="3">
        <v>4</v>
      </c>
      <c r="P1160">
        <v>2</v>
      </c>
      <c r="Q1160" t="str">
        <f t="shared" si="19"/>
        <v>34</v>
      </c>
    </row>
    <row r="1161" spans="1:17" x14ac:dyDescent="0.25">
      <c r="A1161">
        <v>1160</v>
      </c>
      <c r="F1161">
        <v>202.607653</v>
      </c>
      <c r="G1161" s="4">
        <v>3</v>
      </c>
      <c r="H1161">
        <v>205.92676800000001</v>
      </c>
      <c r="I1161" s="3">
        <v>4</v>
      </c>
      <c r="P1161">
        <v>2</v>
      </c>
      <c r="Q1161" t="str">
        <f t="shared" si="19"/>
        <v>34</v>
      </c>
    </row>
    <row r="1162" spans="1:17" x14ac:dyDescent="0.25">
      <c r="A1162">
        <v>1161</v>
      </c>
      <c r="F1162">
        <v>202.61143000000001</v>
      </c>
      <c r="G1162" s="4">
        <v>3</v>
      </c>
      <c r="H1162">
        <v>205.94784100000001</v>
      </c>
      <c r="I1162" s="3">
        <v>4</v>
      </c>
      <c r="P1162">
        <v>2</v>
      </c>
      <c r="Q1162" t="str">
        <f t="shared" si="19"/>
        <v>34</v>
      </c>
    </row>
    <row r="1163" spans="1:17" x14ac:dyDescent="0.25">
      <c r="A1163">
        <v>1162</v>
      </c>
      <c r="F1163">
        <v>202.608115</v>
      </c>
      <c r="G1163" s="4">
        <v>3</v>
      </c>
      <c r="H1163">
        <v>205.973094</v>
      </c>
      <c r="I1163" s="3">
        <v>4</v>
      </c>
      <c r="P1163">
        <v>2</v>
      </c>
      <c r="Q1163" t="str">
        <f t="shared" si="19"/>
        <v>34</v>
      </c>
    </row>
    <row r="1164" spans="1:17" x14ac:dyDescent="0.25">
      <c r="A1164">
        <v>1163</v>
      </c>
      <c r="F1164">
        <v>202.57220000000001</v>
      </c>
      <c r="G1164" s="4">
        <v>3</v>
      </c>
      <c r="H1164">
        <v>205.92243100000002</v>
      </c>
      <c r="I1164" s="3">
        <v>4</v>
      </c>
      <c r="P1164">
        <v>2</v>
      </c>
      <c r="Q1164" t="str">
        <f t="shared" si="19"/>
        <v>34</v>
      </c>
    </row>
    <row r="1165" spans="1:17" x14ac:dyDescent="0.25">
      <c r="A1165">
        <v>1164</v>
      </c>
      <c r="F1165">
        <v>202.612449</v>
      </c>
      <c r="G1165" s="4">
        <v>3</v>
      </c>
      <c r="H1165">
        <v>205.95513399999999</v>
      </c>
      <c r="I1165" s="3">
        <v>4</v>
      </c>
      <c r="P1165">
        <v>2</v>
      </c>
      <c r="Q1165" t="str">
        <f t="shared" si="19"/>
        <v>34</v>
      </c>
    </row>
    <row r="1166" spans="1:17" x14ac:dyDescent="0.25">
      <c r="A1166">
        <v>1165</v>
      </c>
      <c r="H1166">
        <v>205.989417</v>
      </c>
      <c r="I1166" s="3">
        <v>4</v>
      </c>
      <c r="P1166">
        <v>1</v>
      </c>
      <c r="Q1166" t="str">
        <f t="shared" si="19"/>
        <v>4</v>
      </c>
    </row>
    <row r="1167" spans="1:17" x14ac:dyDescent="0.25">
      <c r="A1167">
        <v>1166</v>
      </c>
      <c r="B1167">
        <v>221.89229599999999</v>
      </c>
      <c r="C1167" s="2">
        <v>1</v>
      </c>
      <c r="H1167">
        <v>205.95523299999999</v>
      </c>
      <c r="I1167" s="3">
        <v>4</v>
      </c>
      <c r="P1167">
        <v>2</v>
      </c>
      <c r="Q1167" t="str">
        <f t="shared" si="19"/>
        <v>14</v>
      </c>
    </row>
    <row r="1168" spans="1:17" x14ac:dyDescent="0.25">
      <c r="A1168">
        <v>1167</v>
      </c>
      <c r="B1168">
        <v>221.88959199999999</v>
      </c>
      <c r="C1168" s="2">
        <v>1</v>
      </c>
      <c r="H1168">
        <v>205.94391100000001</v>
      </c>
      <c r="I1168" s="3">
        <v>4</v>
      </c>
      <c r="P1168">
        <v>2</v>
      </c>
      <c r="Q1168" t="str">
        <f t="shared" si="19"/>
        <v>14</v>
      </c>
    </row>
    <row r="1169" spans="1:17" x14ac:dyDescent="0.25">
      <c r="A1169">
        <v>1168</v>
      </c>
      <c r="B1169">
        <v>221.88341800000001</v>
      </c>
      <c r="C1169" s="2">
        <v>1</v>
      </c>
      <c r="P1169">
        <v>1</v>
      </c>
      <c r="Q1169" t="str">
        <f t="shared" si="19"/>
        <v>1</v>
      </c>
    </row>
    <row r="1170" spans="1:17" x14ac:dyDescent="0.25">
      <c r="A1170">
        <v>1169</v>
      </c>
      <c r="B1170">
        <v>221.86994899999999</v>
      </c>
      <c r="C1170" s="2">
        <v>1</v>
      </c>
      <c r="P1170">
        <v>1</v>
      </c>
      <c r="Q1170" t="str">
        <f t="shared" si="19"/>
        <v>1</v>
      </c>
    </row>
    <row r="1171" spans="1:17" x14ac:dyDescent="0.25">
      <c r="A1171">
        <v>1170</v>
      </c>
      <c r="B1171">
        <v>221.87091799999999</v>
      </c>
      <c r="C1171" s="2">
        <v>1</v>
      </c>
      <c r="P1171">
        <v>1</v>
      </c>
      <c r="Q1171" t="str">
        <f t="shared" si="19"/>
        <v>1</v>
      </c>
    </row>
    <row r="1172" spans="1:17" x14ac:dyDescent="0.25">
      <c r="A1172">
        <v>1171</v>
      </c>
      <c r="B1172">
        <v>221.88346899999999</v>
      </c>
      <c r="C1172" s="2">
        <v>1</v>
      </c>
      <c r="P1172">
        <v>1</v>
      </c>
      <c r="Q1172" t="str">
        <f t="shared" si="19"/>
        <v>1</v>
      </c>
    </row>
    <row r="1173" spans="1:17" x14ac:dyDescent="0.25">
      <c r="A1173">
        <v>1172</v>
      </c>
      <c r="B1173">
        <v>221.90300999999999</v>
      </c>
      <c r="C1173" s="2">
        <v>1</v>
      </c>
      <c r="P1173">
        <v>1</v>
      </c>
      <c r="Q1173" t="str">
        <f t="shared" si="19"/>
        <v>1</v>
      </c>
    </row>
    <row r="1174" spans="1:17" x14ac:dyDescent="0.25">
      <c r="A1174">
        <v>1173</v>
      </c>
      <c r="B1174">
        <v>221.83984699999999</v>
      </c>
      <c r="C1174" s="2">
        <v>1</v>
      </c>
      <c r="D1174">
        <v>228.66081700000001</v>
      </c>
      <c r="E1174" s="5">
        <v>2</v>
      </c>
      <c r="P1174">
        <v>2</v>
      </c>
      <c r="Q1174" t="str">
        <f t="shared" si="19"/>
        <v>12</v>
      </c>
    </row>
    <row r="1175" spans="1:17" x14ac:dyDescent="0.25">
      <c r="A1175">
        <v>1174</v>
      </c>
      <c r="B1175">
        <v>221.85005100000001</v>
      </c>
      <c r="C1175" s="2">
        <v>1</v>
      </c>
      <c r="D1175">
        <v>228.67152999999999</v>
      </c>
      <c r="E1175" s="5">
        <v>2</v>
      </c>
      <c r="P1175">
        <v>2</v>
      </c>
      <c r="Q1175" t="str">
        <f t="shared" si="19"/>
        <v>12</v>
      </c>
    </row>
    <row r="1176" spans="1:17" x14ac:dyDescent="0.25">
      <c r="A1176">
        <v>1175</v>
      </c>
      <c r="D1176">
        <v>228.62530599999999</v>
      </c>
      <c r="E1176" s="5">
        <v>2</v>
      </c>
      <c r="P1176">
        <v>1</v>
      </c>
      <c r="Q1176" t="str">
        <f t="shared" si="19"/>
        <v>2</v>
      </c>
    </row>
    <row r="1177" spans="1:17" x14ac:dyDescent="0.25">
      <c r="A1177">
        <v>1176</v>
      </c>
      <c r="D1177">
        <v>228.58882600000001</v>
      </c>
      <c r="E1177" s="5">
        <v>2</v>
      </c>
      <c r="P1177">
        <v>1</v>
      </c>
      <c r="Q1177" t="str">
        <f t="shared" si="19"/>
        <v>2</v>
      </c>
    </row>
    <row r="1178" spans="1:17" x14ac:dyDescent="0.25">
      <c r="A1178">
        <v>1177</v>
      </c>
      <c r="D1178">
        <v>228.599999</v>
      </c>
      <c r="E1178" s="5">
        <v>2</v>
      </c>
      <c r="P1178">
        <v>1</v>
      </c>
      <c r="Q1178" t="str">
        <f t="shared" si="19"/>
        <v>2</v>
      </c>
    </row>
    <row r="1179" spans="1:17" x14ac:dyDescent="0.25">
      <c r="A1179">
        <v>1178</v>
      </c>
      <c r="D1179">
        <v>228.591531</v>
      </c>
      <c r="E1179" s="5">
        <v>2</v>
      </c>
      <c r="P1179">
        <v>1</v>
      </c>
      <c r="Q1179" t="str">
        <f t="shared" si="19"/>
        <v>2</v>
      </c>
    </row>
    <row r="1180" spans="1:17" x14ac:dyDescent="0.25">
      <c r="A1180">
        <v>1179</v>
      </c>
      <c r="D1180">
        <v>228.57944000000001</v>
      </c>
      <c r="E1180" s="5">
        <v>2</v>
      </c>
      <c r="F1180">
        <v>227.65602100000001</v>
      </c>
      <c r="G1180" s="4">
        <v>3</v>
      </c>
      <c r="P1180">
        <v>2</v>
      </c>
      <c r="Q1180" t="str">
        <f t="shared" si="19"/>
        <v>23</v>
      </c>
    </row>
    <row r="1181" spans="1:17" x14ac:dyDescent="0.25">
      <c r="A1181">
        <v>1180</v>
      </c>
      <c r="D1181">
        <v>228.66081700000001</v>
      </c>
      <c r="E1181" s="5">
        <v>2</v>
      </c>
      <c r="F1181">
        <v>227.63632699999999</v>
      </c>
      <c r="G1181" s="4">
        <v>3</v>
      </c>
      <c r="P1181">
        <v>2</v>
      </c>
      <c r="Q1181" t="str">
        <f t="shared" si="19"/>
        <v>23</v>
      </c>
    </row>
    <row r="1182" spans="1:17" x14ac:dyDescent="0.25">
      <c r="A1182">
        <v>1181</v>
      </c>
      <c r="F1182">
        <v>227.626836</v>
      </c>
      <c r="G1182" s="4">
        <v>3</v>
      </c>
      <c r="P1182">
        <v>1</v>
      </c>
      <c r="Q1182" t="str">
        <f t="shared" si="19"/>
        <v>3</v>
      </c>
    </row>
    <row r="1183" spans="1:17" x14ac:dyDescent="0.25">
      <c r="A1183">
        <v>1182</v>
      </c>
      <c r="F1183">
        <v>227.63739699999999</v>
      </c>
      <c r="G1183" s="4">
        <v>3</v>
      </c>
      <c r="P1183">
        <v>1</v>
      </c>
      <c r="Q1183" t="str">
        <f t="shared" si="19"/>
        <v>3</v>
      </c>
    </row>
    <row r="1184" spans="1:17" x14ac:dyDescent="0.25">
      <c r="A1184">
        <v>1183</v>
      </c>
      <c r="F1184">
        <v>227.618877</v>
      </c>
      <c r="G1184" s="4">
        <v>3</v>
      </c>
      <c r="H1184">
        <v>230.41760099999999</v>
      </c>
      <c r="I1184" s="3">
        <v>4</v>
      </c>
      <c r="P1184">
        <v>2</v>
      </c>
      <c r="Q1184" t="str">
        <f t="shared" si="19"/>
        <v>34</v>
      </c>
    </row>
    <row r="1185" spans="1:17" x14ac:dyDescent="0.25">
      <c r="A1185">
        <v>1184</v>
      </c>
      <c r="F1185">
        <v>227.581785</v>
      </c>
      <c r="G1185" s="4">
        <v>3</v>
      </c>
      <c r="H1185">
        <v>230.404132</v>
      </c>
      <c r="I1185" s="3">
        <v>4</v>
      </c>
      <c r="P1185">
        <v>2</v>
      </c>
      <c r="Q1185" t="str">
        <f t="shared" si="19"/>
        <v>34</v>
      </c>
    </row>
    <row r="1186" spans="1:17" x14ac:dyDescent="0.25">
      <c r="A1186">
        <v>1185</v>
      </c>
      <c r="F1186">
        <v>227.56994900000001</v>
      </c>
      <c r="G1186" s="4">
        <v>3</v>
      </c>
      <c r="H1186">
        <v>230.39785599999999</v>
      </c>
      <c r="I1186" s="3">
        <v>4</v>
      </c>
      <c r="P1186">
        <v>2</v>
      </c>
      <c r="Q1186" t="str">
        <f t="shared" si="19"/>
        <v>34</v>
      </c>
    </row>
    <row r="1187" spans="1:17" x14ac:dyDescent="0.25">
      <c r="A1187">
        <v>1186</v>
      </c>
      <c r="F1187">
        <v>227.57821300000001</v>
      </c>
      <c r="G1187" s="4">
        <v>3</v>
      </c>
      <c r="H1187">
        <v>230.42959300000001</v>
      </c>
      <c r="I1187" s="3">
        <v>4</v>
      </c>
      <c r="P1187">
        <v>2</v>
      </c>
      <c r="Q1187" t="str">
        <f t="shared" si="19"/>
        <v>34</v>
      </c>
    </row>
    <row r="1188" spans="1:17" x14ac:dyDescent="0.25">
      <c r="A1188">
        <v>1187</v>
      </c>
      <c r="B1188">
        <v>246.87637599999999</v>
      </c>
      <c r="C1188" s="2">
        <v>1</v>
      </c>
      <c r="F1188">
        <v>227.68489700000001</v>
      </c>
      <c r="G1188" s="4">
        <v>3</v>
      </c>
      <c r="H1188">
        <v>230.42061100000001</v>
      </c>
      <c r="I1188" s="3">
        <v>4</v>
      </c>
      <c r="P1188">
        <v>3</v>
      </c>
      <c r="Q1188" t="str">
        <f t="shared" si="19"/>
        <v>134</v>
      </c>
    </row>
    <row r="1189" spans="1:17" x14ac:dyDescent="0.25">
      <c r="A1189">
        <v>1188</v>
      </c>
      <c r="B1189">
        <v>246.901274</v>
      </c>
      <c r="C1189" s="2">
        <v>1</v>
      </c>
      <c r="F1189">
        <v>227.66576499999999</v>
      </c>
      <c r="G1189" s="4">
        <v>3</v>
      </c>
      <c r="H1189">
        <v>230.42214300000001</v>
      </c>
      <c r="I1189" s="3">
        <v>4</v>
      </c>
      <c r="P1189">
        <v>3</v>
      </c>
      <c r="Q1189" t="str">
        <f t="shared" si="19"/>
        <v>134</v>
      </c>
    </row>
    <row r="1190" spans="1:17" x14ac:dyDescent="0.25">
      <c r="A1190">
        <v>1189</v>
      </c>
      <c r="B1190">
        <v>246.88902899999999</v>
      </c>
      <c r="C1190" s="2">
        <v>1</v>
      </c>
      <c r="H1190">
        <v>230.433469</v>
      </c>
      <c r="I1190" s="3">
        <v>4</v>
      </c>
      <c r="P1190">
        <v>2</v>
      </c>
      <c r="Q1190" t="str">
        <f t="shared" si="19"/>
        <v>14</v>
      </c>
    </row>
    <row r="1191" spans="1:17" x14ac:dyDescent="0.25">
      <c r="A1191">
        <v>1190</v>
      </c>
      <c r="B1191">
        <v>246.91903199999999</v>
      </c>
      <c r="C1191" s="2">
        <v>1</v>
      </c>
      <c r="H1191">
        <v>230.43515300000001</v>
      </c>
      <c r="I1191" s="3">
        <v>4</v>
      </c>
      <c r="P1191">
        <v>2</v>
      </c>
      <c r="Q1191" t="str">
        <f t="shared" si="19"/>
        <v>14</v>
      </c>
    </row>
    <row r="1192" spans="1:17" x14ac:dyDescent="0.25">
      <c r="A1192">
        <v>1191</v>
      </c>
      <c r="B1192">
        <v>246.891989</v>
      </c>
      <c r="C1192" s="2">
        <v>1</v>
      </c>
      <c r="H1192">
        <v>230.41760099999999</v>
      </c>
      <c r="I1192" s="3">
        <v>4</v>
      </c>
      <c r="P1192">
        <v>2</v>
      </c>
      <c r="Q1192" t="str">
        <f t="shared" si="19"/>
        <v>14</v>
      </c>
    </row>
    <row r="1193" spans="1:17" x14ac:dyDescent="0.25">
      <c r="A1193">
        <v>1192</v>
      </c>
      <c r="B1193">
        <v>246.90760299999999</v>
      </c>
      <c r="C1193" s="2">
        <v>1</v>
      </c>
      <c r="H1193">
        <v>230.41760099999999</v>
      </c>
      <c r="I1193" s="3">
        <v>4</v>
      </c>
      <c r="P1193">
        <v>2</v>
      </c>
      <c r="Q1193" t="str">
        <f t="shared" si="19"/>
        <v>14</v>
      </c>
    </row>
    <row r="1194" spans="1:17" x14ac:dyDescent="0.25">
      <c r="A1194">
        <v>1193</v>
      </c>
      <c r="B1194">
        <v>246.90280799999999</v>
      </c>
      <c r="C1194" s="2">
        <v>1</v>
      </c>
      <c r="P1194">
        <v>1</v>
      </c>
      <c r="Q1194" t="str">
        <f t="shared" si="19"/>
        <v>1</v>
      </c>
    </row>
    <row r="1195" spans="1:17" x14ac:dyDescent="0.25">
      <c r="A1195">
        <v>1194</v>
      </c>
      <c r="B1195">
        <v>246.91668199999998</v>
      </c>
      <c r="C1195" s="2">
        <v>1</v>
      </c>
      <c r="P1195">
        <v>1</v>
      </c>
      <c r="Q1195" t="str">
        <f t="shared" si="19"/>
        <v>1</v>
      </c>
    </row>
    <row r="1196" spans="1:17" x14ac:dyDescent="0.25">
      <c r="A1196">
        <v>1195</v>
      </c>
      <c r="B1196">
        <v>246.92841999999999</v>
      </c>
      <c r="C1196" s="2">
        <v>1</v>
      </c>
      <c r="P1196">
        <v>1</v>
      </c>
      <c r="Q1196" t="str">
        <f t="shared" si="19"/>
        <v>1</v>
      </c>
    </row>
    <row r="1197" spans="1:17" x14ac:dyDescent="0.25">
      <c r="A1197">
        <v>1196</v>
      </c>
      <c r="B1197">
        <v>246.95066299999999</v>
      </c>
      <c r="C1197" s="2">
        <v>1</v>
      </c>
      <c r="D1197">
        <v>255.100764</v>
      </c>
      <c r="E1197" s="5">
        <v>2</v>
      </c>
      <c r="P1197">
        <v>2</v>
      </c>
      <c r="Q1197" t="str">
        <f t="shared" si="19"/>
        <v>12</v>
      </c>
    </row>
    <row r="1198" spans="1:17" x14ac:dyDescent="0.25">
      <c r="A1198">
        <v>1197</v>
      </c>
      <c r="B1198">
        <v>246.87637599999999</v>
      </c>
      <c r="C1198" s="2">
        <v>1</v>
      </c>
      <c r="D1198">
        <v>255.090968</v>
      </c>
      <c r="E1198" s="5">
        <v>2</v>
      </c>
      <c r="P1198">
        <v>2</v>
      </c>
      <c r="Q1198" t="str">
        <f t="shared" si="19"/>
        <v>12</v>
      </c>
    </row>
    <row r="1199" spans="1:17" x14ac:dyDescent="0.25">
      <c r="A1199">
        <v>1198</v>
      </c>
      <c r="D1199">
        <v>255.04086599999999</v>
      </c>
      <c r="E1199" s="5">
        <v>2</v>
      </c>
      <c r="P1199">
        <v>1</v>
      </c>
      <c r="Q1199" t="str">
        <f t="shared" si="19"/>
        <v>2</v>
      </c>
    </row>
    <row r="1200" spans="1:17" x14ac:dyDescent="0.25">
      <c r="A1200">
        <v>1199</v>
      </c>
      <c r="D1200">
        <v>255.05219099999999</v>
      </c>
      <c r="E1200" s="5">
        <v>2</v>
      </c>
      <c r="P1200">
        <v>1</v>
      </c>
      <c r="Q1200" t="str">
        <f t="shared" si="19"/>
        <v>2</v>
      </c>
    </row>
    <row r="1201" spans="1:17" x14ac:dyDescent="0.25">
      <c r="A1201">
        <v>1200</v>
      </c>
      <c r="D1201">
        <v>255.06857199999999</v>
      </c>
      <c r="E1201" s="5">
        <v>2</v>
      </c>
      <c r="P1201">
        <v>1</v>
      </c>
      <c r="Q1201" t="str">
        <f t="shared" si="19"/>
        <v>2</v>
      </c>
    </row>
    <row r="1202" spans="1:17" x14ac:dyDescent="0.25">
      <c r="A1202">
        <v>1201</v>
      </c>
      <c r="D1202">
        <v>255.04561100000001</v>
      </c>
      <c r="E1202" s="5">
        <v>2</v>
      </c>
      <c r="P1202">
        <v>1</v>
      </c>
      <c r="Q1202" t="str">
        <f t="shared" si="19"/>
        <v>2</v>
      </c>
    </row>
    <row r="1203" spans="1:17" x14ac:dyDescent="0.25">
      <c r="A1203">
        <v>1202</v>
      </c>
      <c r="D1203">
        <v>255.082347</v>
      </c>
      <c r="E1203" s="5">
        <v>2</v>
      </c>
      <c r="P1203">
        <v>1</v>
      </c>
      <c r="Q1203" t="str">
        <f t="shared" si="19"/>
        <v>2</v>
      </c>
    </row>
    <row r="1204" spans="1:17" x14ac:dyDescent="0.25">
      <c r="A1204">
        <v>1203</v>
      </c>
      <c r="D1204">
        <v>255.03995</v>
      </c>
      <c r="E1204" s="5">
        <v>2</v>
      </c>
      <c r="F1204">
        <v>252.83642800000001</v>
      </c>
      <c r="G1204" s="4">
        <v>3</v>
      </c>
      <c r="P1204">
        <v>2</v>
      </c>
      <c r="Q1204" t="str">
        <f t="shared" si="19"/>
        <v>23</v>
      </c>
    </row>
    <row r="1205" spans="1:17" x14ac:dyDescent="0.25">
      <c r="A1205">
        <v>1204</v>
      </c>
      <c r="D1205">
        <v>255.032195</v>
      </c>
      <c r="E1205" s="5">
        <v>2</v>
      </c>
      <c r="F1205">
        <v>252.82250099999999</v>
      </c>
      <c r="G1205" s="4">
        <v>3</v>
      </c>
      <c r="P1205">
        <v>2</v>
      </c>
      <c r="Q1205" t="str">
        <f t="shared" si="19"/>
        <v>23</v>
      </c>
    </row>
    <row r="1206" spans="1:17" x14ac:dyDescent="0.25">
      <c r="A1206">
        <v>1205</v>
      </c>
      <c r="D1206">
        <v>255.100764</v>
      </c>
      <c r="E1206" s="5">
        <v>2</v>
      </c>
      <c r="F1206">
        <v>252.79331500000001</v>
      </c>
      <c r="G1206" s="4">
        <v>3</v>
      </c>
      <c r="P1206">
        <v>2</v>
      </c>
      <c r="Q1206" t="str">
        <f t="shared" si="19"/>
        <v>23</v>
      </c>
    </row>
    <row r="1207" spans="1:17" x14ac:dyDescent="0.25">
      <c r="A1207">
        <v>1206</v>
      </c>
      <c r="F1207">
        <v>252.87025299999999</v>
      </c>
      <c r="G1207" s="4">
        <v>3</v>
      </c>
      <c r="H1207">
        <v>256.836634</v>
      </c>
      <c r="I1207" s="3">
        <v>4</v>
      </c>
      <c r="P1207">
        <v>2</v>
      </c>
      <c r="Q1207" t="str">
        <f t="shared" si="19"/>
        <v>34</v>
      </c>
    </row>
    <row r="1208" spans="1:17" x14ac:dyDescent="0.25">
      <c r="A1208">
        <v>1207</v>
      </c>
      <c r="F1208">
        <v>252.877959</v>
      </c>
      <c r="G1208" s="4">
        <v>3</v>
      </c>
      <c r="H1208">
        <v>256.82311099999998</v>
      </c>
      <c r="I1208" s="3">
        <v>4</v>
      </c>
      <c r="J1208">
        <v>236.16255100000001</v>
      </c>
      <c r="K1208" t="s">
        <v>22</v>
      </c>
      <c r="Q1208" t="str">
        <f t="shared" si="19"/>
        <v>34</v>
      </c>
    </row>
    <row r="1209" spans="1:17" x14ac:dyDescent="0.25">
      <c r="A1209">
        <v>1208</v>
      </c>
      <c r="Q1209" t="str">
        <f t="shared" si="19"/>
        <v/>
      </c>
    </row>
    <row r="1210" spans="1:17" x14ac:dyDescent="0.25">
      <c r="A1210">
        <v>1209</v>
      </c>
      <c r="J1210">
        <v>39.415104000000007</v>
      </c>
      <c r="K1210" t="s">
        <v>22</v>
      </c>
      <c r="Q1210" t="str">
        <f t="shared" si="19"/>
        <v/>
      </c>
    </row>
    <row r="1211" spans="1:17" x14ac:dyDescent="0.25">
      <c r="A1211">
        <v>1210</v>
      </c>
      <c r="B1211">
        <v>48.701615000000004</v>
      </c>
      <c r="C1211" s="2">
        <v>1</v>
      </c>
      <c r="P1211">
        <v>1</v>
      </c>
      <c r="Q1211" t="str">
        <f t="shared" si="19"/>
        <v>1</v>
      </c>
    </row>
    <row r="1212" spans="1:17" x14ac:dyDescent="0.25">
      <c r="A1212">
        <v>1211</v>
      </c>
      <c r="B1212">
        <v>48.691040000000001</v>
      </c>
      <c r="C1212" s="2">
        <v>1</v>
      </c>
      <c r="P1212">
        <v>1</v>
      </c>
      <c r="Q1212" t="str">
        <f t="shared" si="19"/>
        <v>1</v>
      </c>
    </row>
    <row r="1213" spans="1:17" x14ac:dyDescent="0.25">
      <c r="A1213">
        <v>1212</v>
      </c>
      <c r="B1213">
        <v>48.686043000000005</v>
      </c>
      <c r="C1213" s="2">
        <v>1</v>
      </c>
      <c r="P1213">
        <v>1</v>
      </c>
      <c r="Q1213" t="str">
        <f t="shared" si="19"/>
        <v>1</v>
      </c>
    </row>
    <row r="1214" spans="1:17" x14ac:dyDescent="0.25">
      <c r="A1214">
        <v>1213</v>
      </c>
      <c r="B1214">
        <v>48.706146000000004</v>
      </c>
      <c r="C1214" s="2">
        <v>1</v>
      </c>
      <c r="P1214">
        <v>1</v>
      </c>
      <c r="Q1214" t="str">
        <f t="shared" si="19"/>
        <v>1</v>
      </c>
    </row>
    <row r="1215" spans="1:17" x14ac:dyDescent="0.25">
      <c r="A1215">
        <v>1214</v>
      </c>
      <c r="B1215">
        <v>48.720989000000003</v>
      </c>
      <c r="C1215" s="2">
        <v>1</v>
      </c>
      <c r="P1215">
        <v>1</v>
      </c>
      <c r="Q1215" t="str">
        <f t="shared" si="19"/>
        <v>1</v>
      </c>
    </row>
    <row r="1216" spans="1:17" x14ac:dyDescent="0.25">
      <c r="A1216">
        <v>1215</v>
      </c>
      <c r="B1216">
        <v>48.697086000000006</v>
      </c>
      <c r="C1216" s="2">
        <v>1</v>
      </c>
      <c r="P1216">
        <v>1</v>
      </c>
      <c r="Q1216" t="str">
        <f t="shared" si="19"/>
        <v>1</v>
      </c>
    </row>
    <row r="1217" spans="1:17" x14ac:dyDescent="0.25">
      <c r="A1217">
        <v>1216</v>
      </c>
      <c r="B1217">
        <v>48.721146000000005</v>
      </c>
      <c r="C1217" s="2">
        <v>1</v>
      </c>
      <c r="P1217">
        <v>1</v>
      </c>
      <c r="Q1217" t="str">
        <f t="shared" si="19"/>
        <v>1</v>
      </c>
    </row>
    <row r="1218" spans="1:17" x14ac:dyDescent="0.25">
      <c r="A1218">
        <v>1217</v>
      </c>
      <c r="B1218">
        <v>48.739948000000005</v>
      </c>
      <c r="C1218" s="2">
        <v>1</v>
      </c>
      <c r="P1218">
        <v>1</v>
      </c>
      <c r="Q1218" t="str">
        <f t="shared" ref="Q1218:Q1281" si="20">CONCATENATE(C1218,E1218,G1218,I1218)</f>
        <v>1</v>
      </c>
    </row>
    <row r="1219" spans="1:17" x14ac:dyDescent="0.25">
      <c r="A1219">
        <v>1218</v>
      </c>
      <c r="B1219">
        <v>48.700417000000002</v>
      </c>
      <c r="C1219" s="2">
        <v>1</v>
      </c>
      <c r="P1219">
        <v>1</v>
      </c>
      <c r="Q1219" t="str">
        <f t="shared" si="20"/>
        <v>1</v>
      </c>
    </row>
    <row r="1220" spans="1:17" x14ac:dyDescent="0.25">
      <c r="A1220">
        <v>1219</v>
      </c>
      <c r="B1220">
        <v>48.649220000000007</v>
      </c>
      <c r="C1220" s="2">
        <v>1</v>
      </c>
      <c r="P1220">
        <v>1</v>
      </c>
      <c r="Q1220" t="str">
        <f t="shared" si="20"/>
        <v>1</v>
      </c>
    </row>
    <row r="1221" spans="1:17" x14ac:dyDescent="0.25">
      <c r="A1221">
        <v>1220</v>
      </c>
      <c r="B1221">
        <v>48.702084000000006</v>
      </c>
      <c r="C1221" s="2">
        <v>1</v>
      </c>
      <c r="D1221">
        <v>57.189011000000001</v>
      </c>
      <c r="E1221" s="5">
        <v>2</v>
      </c>
      <c r="P1221">
        <v>2</v>
      </c>
      <c r="Q1221" t="str">
        <f t="shared" si="20"/>
        <v>12</v>
      </c>
    </row>
    <row r="1222" spans="1:17" x14ac:dyDescent="0.25">
      <c r="A1222">
        <v>1221</v>
      </c>
      <c r="D1222">
        <v>57.221043000000002</v>
      </c>
      <c r="E1222" s="5">
        <v>2</v>
      </c>
      <c r="P1222">
        <v>1</v>
      </c>
      <c r="Q1222" t="str">
        <f t="shared" si="20"/>
        <v>2</v>
      </c>
    </row>
    <row r="1223" spans="1:17" x14ac:dyDescent="0.25">
      <c r="A1223">
        <v>1222</v>
      </c>
      <c r="D1223">
        <v>57.233696000000002</v>
      </c>
      <c r="E1223" s="5">
        <v>2</v>
      </c>
      <c r="P1223">
        <v>1</v>
      </c>
      <c r="Q1223" t="str">
        <f t="shared" si="20"/>
        <v>2</v>
      </c>
    </row>
    <row r="1224" spans="1:17" x14ac:dyDescent="0.25">
      <c r="A1224">
        <v>1223</v>
      </c>
      <c r="D1224">
        <v>57.265831000000006</v>
      </c>
      <c r="E1224" s="5">
        <v>2</v>
      </c>
      <c r="F1224">
        <v>50.577240000000003</v>
      </c>
      <c r="G1224" s="4">
        <v>3</v>
      </c>
      <c r="P1224">
        <v>2</v>
      </c>
      <c r="Q1224" t="str">
        <f t="shared" si="20"/>
        <v>23</v>
      </c>
    </row>
    <row r="1225" spans="1:17" x14ac:dyDescent="0.25">
      <c r="A1225">
        <v>1224</v>
      </c>
      <c r="D1225">
        <v>57.268437000000006</v>
      </c>
      <c r="E1225" s="5">
        <v>2</v>
      </c>
      <c r="F1225">
        <v>50.567967000000003</v>
      </c>
      <c r="G1225" s="4">
        <v>3</v>
      </c>
      <c r="P1225">
        <v>2</v>
      </c>
      <c r="Q1225" t="str">
        <f t="shared" si="20"/>
        <v>23</v>
      </c>
    </row>
    <row r="1226" spans="1:17" x14ac:dyDescent="0.25">
      <c r="A1226">
        <v>1225</v>
      </c>
      <c r="D1226">
        <v>57.298073000000002</v>
      </c>
      <c r="E1226" s="5">
        <v>2</v>
      </c>
      <c r="F1226">
        <v>50.569893</v>
      </c>
      <c r="G1226" s="4">
        <v>3</v>
      </c>
      <c r="P1226">
        <v>2</v>
      </c>
      <c r="Q1226" t="str">
        <f t="shared" si="20"/>
        <v>23</v>
      </c>
    </row>
    <row r="1227" spans="1:17" x14ac:dyDescent="0.25">
      <c r="A1227">
        <v>1226</v>
      </c>
      <c r="D1227">
        <v>57.325417000000002</v>
      </c>
      <c r="E1227" s="5">
        <v>2</v>
      </c>
      <c r="F1227">
        <v>50.496613000000004</v>
      </c>
      <c r="G1227" s="4">
        <v>3</v>
      </c>
      <c r="P1227">
        <v>2</v>
      </c>
      <c r="Q1227" t="str">
        <f t="shared" si="20"/>
        <v>23</v>
      </c>
    </row>
    <row r="1228" spans="1:17" x14ac:dyDescent="0.25">
      <c r="A1228">
        <v>1227</v>
      </c>
      <c r="D1228">
        <v>57.323856000000006</v>
      </c>
      <c r="E1228" s="5">
        <v>2</v>
      </c>
      <c r="F1228">
        <v>50.497292000000002</v>
      </c>
      <c r="G1228" s="4">
        <v>3</v>
      </c>
      <c r="P1228">
        <v>2</v>
      </c>
      <c r="Q1228" t="str">
        <f t="shared" si="20"/>
        <v>23</v>
      </c>
    </row>
    <row r="1229" spans="1:17" x14ac:dyDescent="0.25">
      <c r="A1229">
        <v>1228</v>
      </c>
      <c r="D1229">
        <v>57.311096000000006</v>
      </c>
      <c r="E1229" s="5">
        <v>2</v>
      </c>
      <c r="F1229">
        <v>50.469895000000001</v>
      </c>
      <c r="G1229" s="4">
        <v>3</v>
      </c>
      <c r="H1229">
        <v>54.897190000000002</v>
      </c>
      <c r="I1229" s="3">
        <v>4</v>
      </c>
      <c r="P1229">
        <v>3</v>
      </c>
      <c r="Q1229" t="str">
        <f t="shared" si="20"/>
        <v>234</v>
      </c>
    </row>
    <row r="1230" spans="1:17" x14ac:dyDescent="0.25">
      <c r="A1230">
        <v>1229</v>
      </c>
      <c r="D1230">
        <v>57.315209000000003</v>
      </c>
      <c r="E1230" s="5">
        <v>2</v>
      </c>
      <c r="F1230">
        <v>50.469269000000004</v>
      </c>
      <c r="G1230" s="4">
        <v>3</v>
      </c>
      <c r="H1230">
        <v>54.897190000000002</v>
      </c>
      <c r="I1230" s="3">
        <v>4</v>
      </c>
      <c r="P1230">
        <v>3</v>
      </c>
      <c r="Q1230" t="str">
        <f t="shared" si="20"/>
        <v>234</v>
      </c>
    </row>
    <row r="1231" spans="1:17" x14ac:dyDescent="0.25">
      <c r="A1231">
        <v>1230</v>
      </c>
      <c r="D1231">
        <v>57.189011000000001</v>
      </c>
      <c r="E1231" s="5">
        <v>2</v>
      </c>
      <c r="F1231">
        <v>50.484688000000006</v>
      </c>
      <c r="G1231" s="4">
        <v>3</v>
      </c>
      <c r="H1231">
        <v>55.004841000000006</v>
      </c>
      <c r="I1231" s="3">
        <v>4</v>
      </c>
      <c r="P1231">
        <v>3</v>
      </c>
      <c r="Q1231" t="str">
        <f t="shared" si="20"/>
        <v>234</v>
      </c>
    </row>
    <row r="1232" spans="1:17" x14ac:dyDescent="0.25">
      <c r="A1232">
        <v>1231</v>
      </c>
      <c r="F1232">
        <v>50.577240000000003</v>
      </c>
      <c r="G1232" s="4">
        <v>3</v>
      </c>
      <c r="H1232">
        <v>54.897190000000002</v>
      </c>
      <c r="I1232" s="3">
        <v>4</v>
      </c>
      <c r="P1232">
        <v>2</v>
      </c>
      <c r="Q1232" t="str">
        <f t="shared" si="20"/>
        <v>34</v>
      </c>
    </row>
    <row r="1233" spans="1:17" x14ac:dyDescent="0.25">
      <c r="A1233">
        <v>1232</v>
      </c>
      <c r="B1233">
        <v>67.058021999999994</v>
      </c>
      <c r="C1233" s="2">
        <v>1</v>
      </c>
      <c r="F1233">
        <v>50.577240000000003</v>
      </c>
      <c r="G1233" s="4">
        <v>3</v>
      </c>
      <c r="H1233">
        <v>54.897190000000002</v>
      </c>
      <c r="I1233" s="3">
        <v>4</v>
      </c>
      <c r="P1233">
        <v>3</v>
      </c>
      <c r="Q1233" t="str">
        <f t="shared" si="20"/>
        <v>134</v>
      </c>
    </row>
    <row r="1234" spans="1:17" x14ac:dyDescent="0.25">
      <c r="A1234">
        <v>1233</v>
      </c>
      <c r="B1234">
        <v>67.058021999999994</v>
      </c>
      <c r="C1234" s="2">
        <v>1</v>
      </c>
      <c r="F1234">
        <v>50.577240000000003</v>
      </c>
      <c r="G1234" s="4">
        <v>3</v>
      </c>
      <c r="H1234">
        <v>54.946041000000001</v>
      </c>
      <c r="I1234" s="3">
        <v>4</v>
      </c>
      <c r="P1234">
        <v>3</v>
      </c>
      <c r="Q1234" t="str">
        <f t="shared" si="20"/>
        <v>134</v>
      </c>
    </row>
    <row r="1235" spans="1:17" x14ac:dyDescent="0.25">
      <c r="A1235">
        <v>1234</v>
      </c>
      <c r="B1235">
        <v>67.058021999999994</v>
      </c>
      <c r="C1235" s="2">
        <v>1</v>
      </c>
      <c r="F1235">
        <v>50.577240000000003</v>
      </c>
      <c r="G1235" s="4">
        <v>3</v>
      </c>
      <c r="H1235">
        <v>54.950833000000003</v>
      </c>
      <c r="I1235" s="3">
        <v>4</v>
      </c>
      <c r="P1235">
        <v>3</v>
      </c>
      <c r="Q1235" t="str">
        <f t="shared" si="20"/>
        <v>134</v>
      </c>
    </row>
    <row r="1236" spans="1:17" x14ac:dyDescent="0.25">
      <c r="A1236">
        <v>1235</v>
      </c>
      <c r="B1236">
        <v>67.114479000000003</v>
      </c>
      <c r="C1236" s="2">
        <v>1</v>
      </c>
      <c r="H1236">
        <v>54.991249000000003</v>
      </c>
      <c r="I1236" s="3">
        <v>4</v>
      </c>
      <c r="P1236">
        <v>2</v>
      </c>
      <c r="Q1236" t="str">
        <f t="shared" si="20"/>
        <v>14</v>
      </c>
    </row>
    <row r="1237" spans="1:17" x14ac:dyDescent="0.25">
      <c r="A1237">
        <v>1236</v>
      </c>
      <c r="B1237">
        <v>67.076358999999997</v>
      </c>
      <c r="C1237" s="2">
        <v>1</v>
      </c>
      <c r="H1237">
        <v>55.004898000000004</v>
      </c>
      <c r="I1237" s="3">
        <v>4</v>
      </c>
      <c r="P1237">
        <v>2</v>
      </c>
      <c r="Q1237" t="str">
        <f t="shared" si="20"/>
        <v>14</v>
      </c>
    </row>
    <row r="1238" spans="1:17" x14ac:dyDescent="0.25">
      <c r="A1238">
        <v>1237</v>
      </c>
      <c r="B1238">
        <v>67.083073000000013</v>
      </c>
      <c r="C1238" s="2">
        <v>1</v>
      </c>
      <c r="H1238">
        <v>55.002499</v>
      </c>
      <c r="I1238" s="3">
        <v>4</v>
      </c>
      <c r="P1238">
        <v>2</v>
      </c>
      <c r="Q1238" t="str">
        <f t="shared" si="20"/>
        <v>14</v>
      </c>
    </row>
    <row r="1239" spans="1:17" x14ac:dyDescent="0.25">
      <c r="A1239">
        <v>1238</v>
      </c>
      <c r="B1239">
        <v>67.095832999999999</v>
      </c>
      <c r="C1239" s="2">
        <v>1</v>
      </c>
      <c r="H1239">
        <v>54.995625000000004</v>
      </c>
      <c r="I1239" s="3">
        <v>4</v>
      </c>
      <c r="P1239">
        <v>2</v>
      </c>
      <c r="Q1239" t="str">
        <f t="shared" si="20"/>
        <v>14</v>
      </c>
    </row>
    <row r="1240" spans="1:17" x14ac:dyDescent="0.25">
      <c r="A1240">
        <v>1239</v>
      </c>
      <c r="B1240">
        <v>67.077030000000008</v>
      </c>
      <c r="C1240" s="2">
        <v>1</v>
      </c>
      <c r="H1240">
        <v>54.897190000000002</v>
      </c>
      <c r="I1240" s="3">
        <v>4</v>
      </c>
      <c r="P1240">
        <v>2</v>
      </c>
      <c r="Q1240" t="str">
        <f t="shared" si="20"/>
        <v>14</v>
      </c>
    </row>
    <row r="1241" spans="1:17" x14ac:dyDescent="0.25">
      <c r="A1241">
        <v>1240</v>
      </c>
      <c r="B1241">
        <v>67.070312999999999</v>
      </c>
      <c r="C1241" s="2">
        <v>1</v>
      </c>
      <c r="P1241">
        <v>1</v>
      </c>
      <c r="Q1241" t="str">
        <f t="shared" si="20"/>
        <v>1</v>
      </c>
    </row>
    <row r="1242" spans="1:17" x14ac:dyDescent="0.25">
      <c r="A1242">
        <v>1241</v>
      </c>
      <c r="B1242">
        <v>67.116614999999996</v>
      </c>
      <c r="C1242" s="2">
        <v>1</v>
      </c>
      <c r="P1242">
        <v>1</v>
      </c>
      <c r="Q1242" t="str">
        <f t="shared" si="20"/>
        <v>1</v>
      </c>
    </row>
    <row r="1243" spans="1:17" x14ac:dyDescent="0.25">
      <c r="A1243">
        <v>1242</v>
      </c>
      <c r="B1243">
        <v>67.130207000000013</v>
      </c>
      <c r="C1243" s="2">
        <v>1</v>
      </c>
      <c r="D1243">
        <v>74.432201000000006</v>
      </c>
      <c r="E1243" s="5">
        <v>2</v>
      </c>
      <c r="P1243">
        <v>2</v>
      </c>
      <c r="Q1243" t="str">
        <f t="shared" si="20"/>
        <v>12</v>
      </c>
    </row>
    <row r="1244" spans="1:17" x14ac:dyDescent="0.25">
      <c r="A1244">
        <v>1243</v>
      </c>
      <c r="B1244">
        <v>67.041359</v>
      </c>
      <c r="C1244" s="2">
        <v>1</v>
      </c>
      <c r="D1244">
        <v>74.423027000000005</v>
      </c>
      <c r="E1244" s="5">
        <v>2</v>
      </c>
      <c r="P1244">
        <v>2</v>
      </c>
      <c r="Q1244" t="str">
        <f t="shared" si="20"/>
        <v>12</v>
      </c>
    </row>
    <row r="1245" spans="1:17" x14ac:dyDescent="0.25">
      <c r="A1245">
        <v>1244</v>
      </c>
      <c r="B1245">
        <v>67.058021999999994</v>
      </c>
      <c r="C1245" s="2">
        <v>1</v>
      </c>
      <c r="D1245">
        <v>74.443129000000013</v>
      </c>
      <c r="E1245" s="5">
        <v>2</v>
      </c>
      <c r="P1245">
        <v>2</v>
      </c>
      <c r="Q1245" t="str">
        <f t="shared" si="20"/>
        <v>12</v>
      </c>
    </row>
    <row r="1246" spans="1:17" x14ac:dyDescent="0.25">
      <c r="A1246">
        <v>1245</v>
      </c>
      <c r="D1246">
        <v>74.442407000000003</v>
      </c>
      <c r="E1246" s="5">
        <v>2</v>
      </c>
      <c r="P1246">
        <v>1</v>
      </c>
      <c r="Q1246" t="str">
        <f t="shared" si="20"/>
        <v>2</v>
      </c>
    </row>
    <row r="1247" spans="1:17" x14ac:dyDescent="0.25">
      <c r="A1247">
        <v>1246</v>
      </c>
      <c r="D1247">
        <v>74.454726000000008</v>
      </c>
      <c r="E1247" s="5">
        <v>2</v>
      </c>
      <c r="P1247">
        <v>1</v>
      </c>
      <c r="Q1247" t="str">
        <f t="shared" si="20"/>
        <v>2</v>
      </c>
    </row>
    <row r="1248" spans="1:17" x14ac:dyDescent="0.25">
      <c r="A1248">
        <v>1247</v>
      </c>
      <c r="D1248">
        <v>74.418336000000011</v>
      </c>
      <c r="E1248" s="5">
        <v>2</v>
      </c>
      <c r="P1248">
        <v>1</v>
      </c>
      <c r="Q1248" t="str">
        <f t="shared" si="20"/>
        <v>2</v>
      </c>
    </row>
    <row r="1249" spans="1:17" x14ac:dyDescent="0.25">
      <c r="A1249">
        <v>1248</v>
      </c>
      <c r="D1249">
        <v>74.402100000000004</v>
      </c>
      <c r="E1249" s="5">
        <v>2</v>
      </c>
      <c r="F1249">
        <v>68.659062000000006</v>
      </c>
      <c r="G1249" s="4">
        <v>3</v>
      </c>
      <c r="P1249">
        <v>2</v>
      </c>
      <c r="Q1249" t="str">
        <f t="shared" si="20"/>
        <v>23</v>
      </c>
    </row>
    <row r="1250" spans="1:17" x14ac:dyDescent="0.25">
      <c r="A1250">
        <v>1249</v>
      </c>
      <c r="D1250">
        <v>74.390142000000012</v>
      </c>
      <c r="E1250" s="5">
        <v>2</v>
      </c>
      <c r="F1250">
        <v>68.662762000000001</v>
      </c>
      <c r="G1250" s="4">
        <v>3</v>
      </c>
      <c r="P1250">
        <v>2</v>
      </c>
      <c r="Q1250" t="str">
        <f t="shared" si="20"/>
        <v>23</v>
      </c>
    </row>
    <row r="1251" spans="1:17" x14ac:dyDescent="0.25">
      <c r="A1251">
        <v>1250</v>
      </c>
      <c r="D1251">
        <v>74.339835000000008</v>
      </c>
      <c r="E1251" s="5">
        <v>2</v>
      </c>
      <c r="F1251">
        <v>68.651409000000001</v>
      </c>
      <c r="G1251" s="4">
        <v>3</v>
      </c>
      <c r="P1251">
        <v>2</v>
      </c>
      <c r="Q1251" t="str">
        <f t="shared" si="20"/>
        <v>23</v>
      </c>
    </row>
    <row r="1252" spans="1:17" x14ac:dyDescent="0.25">
      <c r="A1252">
        <v>1251</v>
      </c>
      <c r="D1252">
        <v>74.386688000000007</v>
      </c>
      <c r="E1252" s="5">
        <v>2</v>
      </c>
      <c r="F1252">
        <v>68.649895000000001</v>
      </c>
      <c r="G1252" s="4">
        <v>3</v>
      </c>
      <c r="P1252">
        <v>2</v>
      </c>
      <c r="Q1252" t="str">
        <f t="shared" si="20"/>
        <v>23</v>
      </c>
    </row>
    <row r="1253" spans="1:17" x14ac:dyDescent="0.25">
      <c r="A1253">
        <v>1252</v>
      </c>
      <c r="D1253">
        <v>74.340660000000014</v>
      </c>
      <c r="E1253" s="5">
        <v>2</v>
      </c>
      <c r="F1253">
        <v>68.716354999999993</v>
      </c>
      <c r="G1253" s="4">
        <v>3</v>
      </c>
      <c r="H1253">
        <v>72.486119000000002</v>
      </c>
      <c r="I1253" s="3">
        <v>4</v>
      </c>
      <c r="P1253">
        <v>3</v>
      </c>
      <c r="Q1253" t="str">
        <f t="shared" si="20"/>
        <v>234</v>
      </c>
    </row>
    <row r="1254" spans="1:17" x14ac:dyDescent="0.25">
      <c r="A1254">
        <v>1253</v>
      </c>
      <c r="D1254">
        <v>74.299631000000005</v>
      </c>
      <c r="E1254" s="5">
        <v>2</v>
      </c>
      <c r="F1254">
        <v>68.646984000000003</v>
      </c>
      <c r="G1254" s="4">
        <v>3</v>
      </c>
      <c r="H1254">
        <v>72.495655000000014</v>
      </c>
      <c r="I1254" s="3">
        <v>4</v>
      </c>
      <c r="P1254">
        <v>3</v>
      </c>
      <c r="Q1254" t="str">
        <f t="shared" si="20"/>
        <v>234</v>
      </c>
    </row>
    <row r="1255" spans="1:17" x14ac:dyDescent="0.25">
      <c r="A1255">
        <v>1254</v>
      </c>
      <c r="D1255">
        <v>74.297105000000002</v>
      </c>
      <c r="E1255" s="5">
        <v>2</v>
      </c>
      <c r="F1255">
        <v>68.656352999999996</v>
      </c>
      <c r="G1255" s="4">
        <v>3</v>
      </c>
      <c r="H1255">
        <v>72.517200000000003</v>
      </c>
      <c r="I1255" s="3">
        <v>4</v>
      </c>
      <c r="P1255">
        <v>3</v>
      </c>
      <c r="Q1255" t="str">
        <f t="shared" si="20"/>
        <v>234</v>
      </c>
    </row>
    <row r="1256" spans="1:17" x14ac:dyDescent="0.25">
      <c r="A1256">
        <v>1255</v>
      </c>
      <c r="F1256">
        <v>68.692761000000004</v>
      </c>
      <c r="G1256" s="4">
        <v>3</v>
      </c>
      <c r="H1256">
        <v>72.540652000000009</v>
      </c>
      <c r="I1256" s="3">
        <v>4</v>
      </c>
      <c r="P1256">
        <v>2</v>
      </c>
      <c r="Q1256" t="str">
        <f t="shared" si="20"/>
        <v>34</v>
      </c>
    </row>
    <row r="1257" spans="1:17" x14ac:dyDescent="0.25">
      <c r="A1257">
        <v>1256</v>
      </c>
      <c r="F1257">
        <v>68.700733000000014</v>
      </c>
      <c r="G1257" s="4">
        <v>3</v>
      </c>
      <c r="H1257">
        <v>72.603638000000004</v>
      </c>
      <c r="I1257" s="3">
        <v>4</v>
      </c>
      <c r="P1257">
        <v>2</v>
      </c>
      <c r="Q1257" t="str">
        <f t="shared" si="20"/>
        <v>34</v>
      </c>
    </row>
    <row r="1258" spans="1:17" x14ac:dyDescent="0.25">
      <c r="A1258">
        <v>1257</v>
      </c>
      <c r="B1258">
        <v>83.047723000000005</v>
      </c>
      <c r="C1258" s="2">
        <v>1</v>
      </c>
      <c r="F1258">
        <v>68.659062000000006</v>
      </c>
      <c r="G1258" s="4">
        <v>3</v>
      </c>
      <c r="H1258">
        <v>72.641626000000002</v>
      </c>
      <c r="I1258" s="3">
        <v>4</v>
      </c>
      <c r="P1258">
        <v>3</v>
      </c>
      <c r="Q1258" t="str">
        <f t="shared" si="20"/>
        <v>134</v>
      </c>
    </row>
    <row r="1259" spans="1:17" x14ac:dyDescent="0.25">
      <c r="A1259">
        <v>1258</v>
      </c>
      <c r="B1259">
        <v>83.025765000000007</v>
      </c>
      <c r="C1259" s="2">
        <v>1</v>
      </c>
      <c r="F1259">
        <v>68.659062000000006</v>
      </c>
      <c r="G1259" s="4">
        <v>3</v>
      </c>
      <c r="H1259">
        <v>72.642348000000013</v>
      </c>
      <c r="I1259" s="3">
        <v>4</v>
      </c>
      <c r="P1259">
        <v>3</v>
      </c>
      <c r="Q1259" t="str">
        <f t="shared" si="20"/>
        <v>134</v>
      </c>
    </row>
    <row r="1260" spans="1:17" x14ac:dyDescent="0.25">
      <c r="A1260">
        <v>1259</v>
      </c>
      <c r="B1260">
        <v>83.017261000000005</v>
      </c>
      <c r="C1260" s="2">
        <v>1</v>
      </c>
      <c r="H1260">
        <v>72.590752000000009</v>
      </c>
      <c r="I1260" s="3">
        <v>4</v>
      </c>
      <c r="P1260">
        <v>2</v>
      </c>
      <c r="Q1260" t="str">
        <f t="shared" si="20"/>
        <v>14</v>
      </c>
    </row>
    <row r="1261" spans="1:17" x14ac:dyDescent="0.25">
      <c r="A1261">
        <v>1260</v>
      </c>
      <c r="B1261">
        <v>83.018910000000005</v>
      </c>
      <c r="C1261" s="2">
        <v>1</v>
      </c>
      <c r="H1261">
        <v>72.59008200000001</v>
      </c>
      <c r="I1261" s="3">
        <v>4</v>
      </c>
      <c r="P1261">
        <v>2</v>
      </c>
      <c r="Q1261" t="str">
        <f t="shared" si="20"/>
        <v>14</v>
      </c>
    </row>
    <row r="1262" spans="1:17" x14ac:dyDescent="0.25">
      <c r="A1262">
        <v>1261</v>
      </c>
      <c r="B1262">
        <v>83.025456000000005</v>
      </c>
      <c r="C1262" s="2">
        <v>1</v>
      </c>
      <c r="H1262">
        <v>72.592144000000005</v>
      </c>
      <c r="I1262" s="3">
        <v>4</v>
      </c>
      <c r="P1262">
        <v>2</v>
      </c>
      <c r="Q1262" t="str">
        <f t="shared" si="20"/>
        <v>14</v>
      </c>
    </row>
    <row r="1263" spans="1:17" x14ac:dyDescent="0.25">
      <c r="A1263">
        <v>1262</v>
      </c>
      <c r="B1263">
        <v>83.017416000000011</v>
      </c>
      <c r="C1263" s="2">
        <v>1</v>
      </c>
      <c r="H1263">
        <v>72.504726000000005</v>
      </c>
      <c r="I1263" s="3">
        <v>4</v>
      </c>
      <c r="P1263">
        <v>2</v>
      </c>
      <c r="Q1263" t="str">
        <f t="shared" si="20"/>
        <v>14</v>
      </c>
    </row>
    <row r="1264" spans="1:17" x14ac:dyDescent="0.25">
      <c r="A1264">
        <v>1263</v>
      </c>
      <c r="B1264">
        <v>83.002880000000005</v>
      </c>
      <c r="C1264" s="2">
        <v>1</v>
      </c>
      <c r="H1264">
        <v>72.485552000000013</v>
      </c>
      <c r="I1264" s="3">
        <v>4</v>
      </c>
      <c r="P1264">
        <v>2</v>
      </c>
      <c r="Q1264" t="str">
        <f t="shared" si="20"/>
        <v>14</v>
      </c>
    </row>
    <row r="1265" spans="1:17" x14ac:dyDescent="0.25">
      <c r="A1265">
        <v>1264</v>
      </c>
      <c r="B1265">
        <v>83.02468300000001</v>
      </c>
      <c r="C1265" s="2">
        <v>1</v>
      </c>
      <c r="H1265">
        <v>72.543435000000002</v>
      </c>
      <c r="I1265" s="3">
        <v>4</v>
      </c>
      <c r="P1265">
        <v>2</v>
      </c>
      <c r="Q1265" t="str">
        <f t="shared" si="20"/>
        <v>14</v>
      </c>
    </row>
    <row r="1266" spans="1:17" x14ac:dyDescent="0.25">
      <c r="A1266">
        <v>1265</v>
      </c>
      <c r="B1266">
        <v>83.009529000000015</v>
      </c>
      <c r="C1266" s="2">
        <v>1</v>
      </c>
      <c r="H1266">
        <v>72.485552000000013</v>
      </c>
      <c r="I1266" s="3">
        <v>4</v>
      </c>
      <c r="P1266">
        <v>2</v>
      </c>
      <c r="Q1266" t="str">
        <f t="shared" si="20"/>
        <v>14</v>
      </c>
    </row>
    <row r="1267" spans="1:17" x14ac:dyDescent="0.25">
      <c r="A1267">
        <v>1266</v>
      </c>
      <c r="B1267">
        <v>82.969068000000007</v>
      </c>
      <c r="C1267" s="2">
        <v>1</v>
      </c>
      <c r="P1267">
        <v>1</v>
      </c>
      <c r="Q1267" t="str">
        <f t="shared" si="20"/>
        <v>1</v>
      </c>
    </row>
    <row r="1268" spans="1:17" x14ac:dyDescent="0.25">
      <c r="A1268">
        <v>1267</v>
      </c>
      <c r="B1268">
        <v>82.996901000000008</v>
      </c>
      <c r="C1268" s="2">
        <v>1</v>
      </c>
      <c r="P1268">
        <v>1</v>
      </c>
      <c r="Q1268" t="str">
        <f t="shared" si="20"/>
        <v>1</v>
      </c>
    </row>
    <row r="1269" spans="1:17" x14ac:dyDescent="0.25">
      <c r="A1269">
        <v>1268</v>
      </c>
      <c r="B1269">
        <v>83.017570000000006</v>
      </c>
      <c r="C1269" s="2">
        <v>1</v>
      </c>
      <c r="P1269">
        <v>1</v>
      </c>
      <c r="Q1269" t="str">
        <f t="shared" si="20"/>
        <v>1</v>
      </c>
    </row>
    <row r="1270" spans="1:17" x14ac:dyDescent="0.25">
      <c r="A1270">
        <v>1269</v>
      </c>
      <c r="D1270">
        <v>90.795249000000013</v>
      </c>
      <c r="E1270" s="5">
        <v>2</v>
      </c>
      <c r="P1270">
        <v>1</v>
      </c>
      <c r="Q1270" t="str">
        <f t="shared" si="20"/>
        <v>2</v>
      </c>
    </row>
    <row r="1271" spans="1:17" x14ac:dyDescent="0.25">
      <c r="A1271">
        <v>1270</v>
      </c>
      <c r="D1271">
        <v>90.739376000000007</v>
      </c>
      <c r="E1271" s="5">
        <v>2</v>
      </c>
      <c r="P1271">
        <v>1</v>
      </c>
      <c r="Q1271" t="str">
        <f t="shared" si="20"/>
        <v>2</v>
      </c>
    </row>
    <row r="1272" spans="1:17" x14ac:dyDescent="0.25">
      <c r="A1272">
        <v>1271</v>
      </c>
      <c r="D1272">
        <v>90.739376000000007</v>
      </c>
      <c r="E1272" s="5">
        <v>2</v>
      </c>
      <c r="P1272">
        <v>1</v>
      </c>
      <c r="Q1272" t="str">
        <f t="shared" si="20"/>
        <v>2</v>
      </c>
    </row>
    <row r="1273" spans="1:17" x14ac:dyDescent="0.25">
      <c r="A1273">
        <v>1272</v>
      </c>
      <c r="D1273">
        <v>90.757623000000009</v>
      </c>
      <c r="E1273" s="5">
        <v>2</v>
      </c>
      <c r="F1273">
        <v>83.796652000000009</v>
      </c>
      <c r="G1273" s="4">
        <v>3</v>
      </c>
      <c r="P1273">
        <v>2</v>
      </c>
      <c r="Q1273" t="str">
        <f t="shared" si="20"/>
        <v>23</v>
      </c>
    </row>
    <row r="1274" spans="1:17" x14ac:dyDescent="0.25">
      <c r="A1274">
        <v>1273</v>
      </c>
      <c r="D1274">
        <v>90.747623000000004</v>
      </c>
      <c r="E1274" s="5">
        <v>2</v>
      </c>
      <c r="F1274">
        <v>83.79660100000001</v>
      </c>
      <c r="G1274" s="4">
        <v>3</v>
      </c>
      <c r="P1274">
        <v>2</v>
      </c>
      <c r="Q1274" t="str">
        <f t="shared" si="20"/>
        <v>23</v>
      </c>
    </row>
    <row r="1275" spans="1:17" x14ac:dyDescent="0.25">
      <c r="A1275">
        <v>1274</v>
      </c>
      <c r="D1275">
        <v>90.74061300000001</v>
      </c>
      <c r="E1275" s="5">
        <v>2</v>
      </c>
      <c r="F1275">
        <v>83.800518000000011</v>
      </c>
      <c r="G1275" s="4">
        <v>3</v>
      </c>
      <c r="P1275">
        <v>2</v>
      </c>
      <c r="Q1275" t="str">
        <f t="shared" si="20"/>
        <v>23</v>
      </c>
    </row>
    <row r="1276" spans="1:17" x14ac:dyDescent="0.25">
      <c r="A1276">
        <v>1275</v>
      </c>
      <c r="D1276">
        <v>90.725254000000007</v>
      </c>
      <c r="E1276" s="5">
        <v>2</v>
      </c>
      <c r="F1276">
        <v>83.814435000000003</v>
      </c>
      <c r="G1276" s="4">
        <v>3</v>
      </c>
      <c r="P1276">
        <v>2</v>
      </c>
      <c r="Q1276" t="str">
        <f t="shared" si="20"/>
        <v>23</v>
      </c>
    </row>
    <row r="1277" spans="1:17" x14ac:dyDescent="0.25">
      <c r="A1277">
        <v>1276</v>
      </c>
      <c r="D1277">
        <v>90.721593000000013</v>
      </c>
      <c r="E1277" s="5">
        <v>2</v>
      </c>
      <c r="F1277">
        <v>83.821291000000002</v>
      </c>
      <c r="G1277" s="4">
        <v>3</v>
      </c>
      <c r="P1277">
        <v>2</v>
      </c>
      <c r="Q1277" t="str">
        <f t="shared" si="20"/>
        <v>23</v>
      </c>
    </row>
    <row r="1278" spans="1:17" x14ac:dyDescent="0.25">
      <c r="A1278">
        <v>1277</v>
      </c>
      <c r="D1278">
        <v>90.716749000000007</v>
      </c>
      <c r="E1278" s="5">
        <v>2</v>
      </c>
      <c r="F1278">
        <v>83.823197000000008</v>
      </c>
      <c r="G1278" s="4">
        <v>3</v>
      </c>
      <c r="H1278">
        <v>87.173690000000008</v>
      </c>
      <c r="I1278" s="3">
        <v>4</v>
      </c>
      <c r="P1278">
        <v>3</v>
      </c>
      <c r="Q1278" t="str">
        <f t="shared" si="20"/>
        <v>234</v>
      </c>
    </row>
    <row r="1279" spans="1:17" x14ac:dyDescent="0.25">
      <c r="A1279">
        <v>1278</v>
      </c>
      <c r="D1279">
        <v>90.711286000000001</v>
      </c>
      <c r="E1279" s="5">
        <v>2</v>
      </c>
      <c r="F1279">
        <v>83.819229000000007</v>
      </c>
      <c r="G1279" s="4">
        <v>3</v>
      </c>
      <c r="H1279">
        <v>87.207399000000009</v>
      </c>
      <c r="I1279" s="3">
        <v>4</v>
      </c>
      <c r="P1279">
        <v>3</v>
      </c>
      <c r="Q1279" t="str">
        <f t="shared" si="20"/>
        <v>234</v>
      </c>
    </row>
    <row r="1280" spans="1:17" x14ac:dyDescent="0.25">
      <c r="A1280">
        <v>1279</v>
      </c>
      <c r="D1280">
        <v>90.78679600000001</v>
      </c>
      <c r="E1280" s="5">
        <v>2</v>
      </c>
      <c r="F1280">
        <v>83.839073000000013</v>
      </c>
      <c r="G1280" s="4">
        <v>3</v>
      </c>
      <c r="H1280">
        <v>87.192350000000005</v>
      </c>
      <c r="I1280" s="3">
        <v>4</v>
      </c>
      <c r="P1280">
        <v>3</v>
      </c>
      <c r="Q1280" t="str">
        <f t="shared" si="20"/>
        <v>234</v>
      </c>
    </row>
    <row r="1281" spans="1:17" x14ac:dyDescent="0.25">
      <c r="A1281">
        <v>1280</v>
      </c>
      <c r="F1281">
        <v>83.825157000000004</v>
      </c>
      <c r="G1281" s="4">
        <v>3</v>
      </c>
      <c r="H1281">
        <v>87.219564000000005</v>
      </c>
      <c r="I1281" s="3">
        <v>4</v>
      </c>
      <c r="P1281">
        <v>2</v>
      </c>
      <c r="Q1281" t="str">
        <f t="shared" si="20"/>
        <v>34</v>
      </c>
    </row>
    <row r="1282" spans="1:17" x14ac:dyDescent="0.25">
      <c r="A1282">
        <v>1281</v>
      </c>
      <c r="F1282">
        <v>83.870513000000003</v>
      </c>
      <c r="G1282" s="4">
        <v>3</v>
      </c>
      <c r="H1282">
        <v>87.199770000000001</v>
      </c>
      <c r="I1282" s="3">
        <v>4</v>
      </c>
      <c r="P1282">
        <v>2</v>
      </c>
      <c r="Q1282" t="str">
        <f t="shared" ref="Q1282:Q1345" si="21">CONCATENATE(C1282,E1282,G1282,I1282)</f>
        <v>34</v>
      </c>
    </row>
    <row r="1283" spans="1:17" x14ac:dyDescent="0.25">
      <c r="A1283">
        <v>1282</v>
      </c>
      <c r="F1283">
        <v>83.801446000000013</v>
      </c>
      <c r="G1283" s="4">
        <v>3</v>
      </c>
      <c r="H1283">
        <v>87.241882000000004</v>
      </c>
      <c r="I1283" s="3">
        <v>4</v>
      </c>
      <c r="P1283">
        <v>2</v>
      </c>
      <c r="Q1283" t="str">
        <f t="shared" si="21"/>
        <v>34</v>
      </c>
    </row>
    <row r="1284" spans="1:17" x14ac:dyDescent="0.25">
      <c r="A1284">
        <v>1283</v>
      </c>
      <c r="F1284">
        <v>83.801446000000013</v>
      </c>
      <c r="G1284" s="4">
        <v>3</v>
      </c>
      <c r="H1284">
        <v>87.303579000000013</v>
      </c>
      <c r="I1284" s="3">
        <v>4</v>
      </c>
      <c r="P1284">
        <v>2</v>
      </c>
      <c r="Q1284" t="str">
        <f t="shared" si="21"/>
        <v>34</v>
      </c>
    </row>
    <row r="1285" spans="1:17" x14ac:dyDescent="0.25">
      <c r="A1285">
        <v>1284</v>
      </c>
      <c r="B1285">
        <v>102.816005</v>
      </c>
      <c r="C1285" s="2">
        <v>1</v>
      </c>
      <c r="H1285">
        <v>87.235748000000001</v>
      </c>
      <c r="I1285" s="3">
        <v>4</v>
      </c>
      <c r="P1285">
        <v>2</v>
      </c>
      <c r="Q1285" t="str">
        <f t="shared" si="21"/>
        <v>14</v>
      </c>
    </row>
    <row r="1286" spans="1:17" x14ac:dyDescent="0.25">
      <c r="A1286">
        <v>1285</v>
      </c>
      <c r="B1286">
        <v>102.85770400000001</v>
      </c>
      <c r="C1286" s="2">
        <v>1</v>
      </c>
      <c r="H1286">
        <v>87.250232000000011</v>
      </c>
      <c r="I1286" s="3">
        <v>4</v>
      </c>
      <c r="P1286">
        <v>2</v>
      </c>
      <c r="Q1286" t="str">
        <f t="shared" si="21"/>
        <v>14</v>
      </c>
    </row>
    <row r="1287" spans="1:17" x14ac:dyDescent="0.25">
      <c r="A1287">
        <v>1286</v>
      </c>
      <c r="B1287">
        <v>102.84105300000002</v>
      </c>
      <c r="C1287" s="2">
        <v>1</v>
      </c>
      <c r="H1287">
        <v>87.259149000000008</v>
      </c>
      <c r="I1287" s="3">
        <v>4</v>
      </c>
      <c r="P1287">
        <v>2</v>
      </c>
      <c r="Q1287" t="str">
        <f t="shared" si="21"/>
        <v>14</v>
      </c>
    </row>
    <row r="1288" spans="1:17" x14ac:dyDescent="0.25">
      <c r="A1288">
        <v>1287</v>
      </c>
      <c r="B1288">
        <v>102.85095200000001</v>
      </c>
      <c r="C1288" s="2">
        <v>1</v>
      </c>
      <c r="H1288">
        <v>87.228635000000011</v>
      </c>
      <c r="I1288" s="3">
        <v>4</v>
      </c>
      <c r="P1288">
        <v>2</v>
      </c>
      <c r="Q1288" t="str">
        <f t="shared" si="21"/>
        <v>14</v>
      </c>
    </row>
    <row r="1289" spans="1:17" x14ac:dyDescent="0.25">
      <c r="A1289">
        <v>1288</v>
      </c>
      <c r="B1289">
        <v>102.846721</v>
      </c>
      <c r="C1289" s="2">
        <v>1</v>
      </c>
      <c r="H1289">
        <v>87.228635000000011</v>
      </c>
      <c r="I1289" s="3">
        <v>4</v>
      </c>
      <c r="P1289">
        <v>2</v>
      </c>
      <c r="Q1289" t="str">
        <f t="shared" si="21"/>
        <v>14</v>
      </c>
    </row>
    <row r="1290" spans="1:17" x14ac:dyDescent="0.25">
      <c r="A1290">
        <v>1289</v>
      </c>
      <c r="B1290">
        <v>102.81316700000001</v>
      </c>
      <c r="C1290" s="2">
        <v>1</v>
      </c>
      <c r="P1290">
        <v>1</v>
      </c>
      <c r="Q1290" t="str">
        <f t="shared" si="21"/>
        <v>1</v>
      </c>
    </row>
    <row r="1291" spans="1:17" x14ac:dyDescent="0.25">
      <c r="A1291">
        <v>1290</v>
      </c>
      <c r="B1291">
        <v>102.79971600000002</v>
      </c>
      <c r="C1291" s="2">
        <v>1</v>
      </c>
      <c r="P1291">
        <v>1</v>
      </c>
      <c r="Q1291" t="str">
        <f t="shared" si="21"/>
        <v>1</v>
      </c>
    </row>
    <row r="1292" spans="1:17" x14ac:dyDescent="0.25">
      <c r="A1292">
        <v>1291</v>
      </c>
      <c r="B1292">
        <v>102.79677500000001</v>
      </c>
      <c r="C1292" s="2">
        <v>1</v>
      </c>
      <c r="P1292">
        <v>1</v>
      </c>
      <c r="Q1292" t="str">
        <f t="shared" si="21"/>
        <v>1</v>
      </c>
    </row>
    <row r="1293" spans="1:17" x14ac:dyDescent="0.25">
      <c r="A1293">
        <v>1292</v>
      </c>
      <c r="B1293">
        <v>102.89460700000001</v>
      </c>
      <c r="C1293" s="2">
        <v>1</v>
      </c>
      <c r="P1293">
        <v>1</v>
      </c>
      <c r="Q1293" t="str">
        <f t="shared" si="21"/>
        <v>1</v>
      </c>
    </row>
    <row r="1294" spans="1:17" x14ac:dyDescent="0.25">
      <c r="A1294">
        <v>1293</v>
      </c>
      <c r="B1294">
        <v>102.83672300000001</v>
      </c>
      <c r="C1294" s="2">
        <v>1</v>
      </c>
      <c r="D1294">
        <v>112.10855100000001</v>
      </c>
      <c r="E1294" s="5">
        <v>2</v>
      </c>
      <c r="P1294">
        <v>2</v>
      </c>
      <c r="Q1294" t="str">
        <f t="shared" si="21"/>
        <v>12</v>
      </c>
    </row>
    <row r="1295" spans="1:17" x14ac:dyDescent="0.25">
      <c r="A1295">
        <v>1294</v>
      </c>
      <c r="B1295">
        <v>102.83672300000001</v>
      </c>
      <c r="C1295" s="2">
        <v>1</v>
      </c>
      <c r="D1295">
        <v>112.07226500000002</v>
      </c>
      <c r="E1295" s="5">
        <v>2</v>
      </c>
      <c r="P1295">
        <v>2</v>
      </c>
      <c r="Q1295" t="str">
        <f t="shared" si="21"/>
        <v>12</v>
      </c>
    </row>
    <row r="1296" spans="1:17" x14ac:dyDescent="0.25">
      <c r="A1296">
        <v>1295</v>
      </c>
      <c r="D1296">
        <v>112.13329300000001</v>
      </c>
      <c r="E1296" s="5">
        <v>2</v>
      </c>
      <c r="P1296">
        <v>1</v>
      </c>
      <c r="Q1296" t="str">
        <f t="shared" si="21"/>
        <v>2</v>
      </c>
    </row>
    <row r="1297" spans="1:17" x14ac:dyDescent="0.25">
      <c r="A1297">
        <v>1296</v>
      </c>
      <c r="D1297">
        <v>112.11958300000001</v>
      </c>
      <c r="E1297" s="5">
        <v>2</v>
      </c>
      <c r="P1297">
        <v>1</v>
      </c>
      <c r="Q1297" t="str">
        <f t="shared" si="21"/>
        <v>2</v>
      </c>
    </row>
    <row r="1298" spans="1:17" x14ac:dyDescent="0.25">
      <c r="A1298">
        <v>1297</v>
      </c>
      <c r="D1298">
        <v>112.12339700000001</v>
      </c>
      <c r="E1298" s="5">
        <v>2</v>
      </c>
      <c r="F1298">
        <v>105.93300200000002</v>
      </c>
      <c r="G1298" s="4">
        <v>3</v>
      </c>
      <c r="P1298">
        <v>2</v>
      </c>
      <c r="Q1298" t="str">
        <f t="shared" si="21"/>
        <v>23</v>
      </c>
    </row>
    <row r="1299" spans="1:17" x14ac:dyDescent="0.25">
      <c r="A1299">
        <v>1298</v>
      </c>
      <c r="D1299">
        <v>112.10154300000001</v>
      </c>
      <c r="E1299" s="5">
        <v>2</v>
      </c>
      <c r="F1299">
        <v>105.95475300000001</v>
      </c>
      <c r="G1299" s="4">
        <v>3</v>
      </c>
      <c r="P1299">
        <v>2</v>
      </c>
      <c r="Q1299" t="str">
        <f t="shared" si="21"/>
        <v>23</v>
      </c>
    </row>
    <row r="1300" spans="1:17" x14ac:dyDescent="0.25">
      <c r="A1300">
        <v>1299</v>
      </c>
      <c r="D1300">
        <v>112.11138500000001</v>
      </c>
      <c r="E1300" s="5">
        <v>2</v>
      </c>
      <c r="F1300">
        <v>105.91619800000001</v>
      </c>
      <c r="G1300" s="4">
        <v>3</v>
      </c>
      <c r="P1300">
        <v>2</v>
      </c>
      <c r="Q1300" t="str">
        <f t="shared" si="21"/>
        <v>23</v>
      </c>
    </row>
    <row r="1301" spans="1:17" x14ac:dyDescent="0.25">
      <c r="A1301">
        <v>1300</v>
      </c>
      <c r="D1301">
        <v>112.12035700000001</v>
      </c>
      <c r="E1301" s="5">
        <v>2</v>
      </c>
      <c r="F1301">
        <v>105.91676700000001</v>
      </c>
      <c r="G1301" s="4">
        <v>3</v>
      </c>
      <c r="P1301">
        <v>2</v>
      </c>
      <c r="Q1301" t="str">
        <f t="shared" si="21"/>
        <v>23</v>
      </c>
    </row>
    <row r="1302" spans="1:17" x14ac:dyDescent="0.25">
      <c r="A1302">
        <v>1301</v>
      </c>
      <c r="D1302">
        <v>112.161541</v>
      </c>
      <c r="E1302" s="5">
        <v>2</v>
      </c>
      <c r="F1302">
        <v>105.915786</v>
      </c>
      <c r="G1302" s="4">
        <v>3</v>
      </c>
      <c r="P1302">
        <v>2</v>
      </c>
      <c r="Q1302" t="str">
        <f t="shared" si="21"/>
        <v>23</v>
      </c>
    </row>
    <row r="1303" spans="1:17" x14ac:dyDescent="0.25">
      <c r="A1303">
        <v>1302</v>
      </c>
      <c r="D1303">
        <v>112.20606900000001</v>
      </c>
      <c r="E1303" s="5">
        <v>2</v>
      </c>
      <c r="F1303">
        <v>105.93392900000001</v>
      </c>
      <c r="G1303" s="4">
        <v>3</v>
      </c>
      <c r="H1303">
        <v>110.370552</v>
      </c>
      <c r="I1303" s="3">
        <v>4</v>
      </c>
      <c r="P1303">
        <v>3</v>
      </c>
      <c r="Q1303" t="str">
        <f t="shared" si="21"/>
        <v>234</v>
      </c>
    </row>
    <row r="1304" spans="1:17" x14ac:dyDescent="0.25">
      <c r="A1304">
        <v>1303</v>
      </c>
      <c r="D1304">
        <v>112.10855100000001</v>
      </c>
      <c r="E1304" s="5">
        <v>2</v>
      </c>
      <c r="F1304">
        <v>105.943515</v>
      </c>
      <c r="G1304" s="4">
        <v>3</v>
      </c>
      <c r="H1304">
        <v>110.301433</v>
      </c>
      <c r="I1304" s="3">
        <v>4</v>
      </c>
      <c r="P1304">
        <v>3</v>
      </c>
      <c r="Q1304" t="str">
        <f t="shared" si="21"/>
        <v>234</v>
      </c>
    </row>
    <row r="1305" spans="1:17" x14ac:dyDescent="0.25">
      <c r="A1305">
        <v>1304</v>
      </c>
      <c r="F1305">
        <v>105.91687000000002</v>
      </c>
      <c r="G1305" s="4">
        <v>3</v>
      </c>
      <c r="H1305">
        <v>110.34395600000001</v>
      </c>
      <c r="I1305" s="3">
        <v>4</v>
      </c>
      <c r="P1305">
        <v>2</v>
      </c>
      <c r="Q1305" t="str">
        <f t="shared" si="21"/>
        <v>34</v>
      </c>
    </row>
    <row r="1306" spans="1:17" x14ac:dyDescent="0.25">
      <c r="A1306">
        <v>1305</v>
      </c>
      <c r="F1306">
        <v>105.87079200000001</v>
      </c>
      <c r="G1306" s="4">
        <v>3</v>
      </c>
      <c r="H1306">
        <v>110.34983</v>
      </c>
      <c r="I1306" s="3">
        <v>4</v>
      </c>
      <c r="P1306">
        <v>2</v>
      </c>
      <c r="Q1306" t="str">
        <f t="shared" si="21"/>
        <v>34</v>
      </c>
    </row>
    <row r="1307" spans="1:17" x14ac:dyDescent="0.25">
      <c r="A1307">
        <v>1306</v>
      </c>
      <c r="F1307">
        <v>105.93300200000002</v>
      </c>
      <c r="G1307" s="4">
        <v>3</v>
      </c>
      <c r="H1307">
        <v>110.37488100000002</v>
      </c>
      <c r="I1307" s="3">
        <v>4</v>
      </c>
      <c r="P1307">
        <v>2</v>
      </c>
      <c r="Q1307" t="str">
        <f t="shared" si="21"/>
        <v>34</v>
      </c>
    </row>
    <row r="1308" spans="1:17" x14ac:dyDescent="0.25">
      <c r="A1308">
        <v>1307</v>
      </c>
      <c r="B1308">
        <v>125.600673</v>
      </c>
      <c r="C1308" s="2">
        <v>1</v>
      </c>
      <c r="F1308">
        <v>105.93300200000002</v>
      </c>
      <c r="G1308" s="4">
        <v>3</v>
      </c>
      <c r="H1308">
        <v>110.38967100000001</v>
      </c>
      <c r="I1308" s="3">
        <v>4</v>
      </c>
      <c r="P1308">
        <v>3</v>
      </c>
      <c r="Q1308" t="str">
        <f t="shared" si="21"/>
        <v>134</v>
      </c>
    </row>
    <row r="1309" spans="1:17" x14ac:dyDescent="0.25">
      <c r="A1309">
        <v>1308</v>
      </c>
      <c r="B1309">
        <v>125.51691400000001</v>
      </c>
      <c r="C1309" s="2">
        <v>1</v>
      </c>
      <c r="H1309">
        <v>110.41791900000001</v>
      </c>
      <c r="I1309" s="3">
        <v>4</v>
      </c>
      <c r="P1309">
        <v>2</v>
      </c>
      <c r="Q1309" t="str">
        <f t="shared" si="21"/>
        <v>14</v>
      </c>
    </row>
    <row r="1310" spans="1:17" x14ac:dyDescent="0.25">
      <c r="A1310">
        <v>1309</v>
      </c>
      <c r="B1310">
        <v>125.57505400000001</v>
      </c>
      <c r="C1310" s="2">
        <v>1</v>
      </c>
      <c r="H1310">
        <v>110.407714</v>
      </c>
      <c r="I1310" s="3">
        <v>4</v>
      </c>
      <c r="P1310">
        <v>2</v>
      </c>
      <c r="Q1310" t="str">
        <f t="shared" si="21"/>
        <v>14</v>
      </c>
    </row>
    <row r="1311" spans="1:17" x14ac:dyDescent="0.25">
      <c r="A1311">
        <v>1310</v>
      </c>
      <c r="B1311">
        <v>125.59278400000001</v>
      </c>
      <c r="C1311" s="2">
        <v>1</v>
      </c>
      <c r="H1311">
        <v>110.46194</v>
      </c>
      <c r="I1311" s="3">
        <v>4</v>
      </c>
      <c r="P1311">
        <v>2</v>
      </c>
      <c r="Q1311" t="str">
        <f t="shared" si="21"/>
        <v>14</v>
      </c>
    </row>
    <row r="1312" spans="1:17" x14ac:dyDescent="0.25">
      <c r="A1312">
        <v>1311</v>
      </c>
      <c r="B1312">
        <v>125.59551200000001</v>
      </c>
      <c r="C1312" s="2">
        <v>1</v>
      </c>
      <c r="H1312">
        <v>110.370552</v>
      </c>
      <c r="I1312" s="3">
        <v>4</v>
      </c>
      <c r="P1312">
        <v>2</v>
      </c>
      <c r="Q1312" t="str">
        <f t="shared" si="21"/>
        <v>14</v>
      </c>
    </row>
    <row r="1313" spans="1:17" x14ac:dyDescent="0.25">
      <c r="A1313">
        <v>1312</v>
      </c>
      <c r="B1313">
        <v>125.60737600000002</v>
      </c>
      <c r="C1313" s="2">
        <v>1</v>
      </c>
      <c r="H1313">
        <v>110.370552</v>
      </c>
      <c r="I1313" s="3">
        <v>4</v>
      </c>
      <c r="P1313">
        <v>2</v>
      </c>
      <c r="Q1313" t="str">
        <f t="shared" si="21"/>
        <v>14</v>
      </c>
    </row>
    <row r="1314" spans="1:17" x14ac:dyDescent="0.25">
      <c r="A1314">
        <v>1313</v>
      </c>
      <c r="B1314">
        <v>125.60989700000002</v>
      </c>
      <c r="C1314" s="2">
        <v>1</v>
      </c>
      <c r="P1314">
        <v>1</v>
      </c>
      <c r="Q1314" t="str">
        <f t="shared" si="21"/>
        <v>1</v>
      </c>
    </row>
    <row r="1315" spans="1:17" x14ac:dyDescent="0.25">
      <c r="A1315">
        <v>1314</v>
      </c>
      <c r="B1315">
        <v>125.56804200000001</v>
      </c>
      <c r="C1315" s="2">
        <v>1</v>
      </c>
      <c r="P1315">
        <v>1</v>
      </c>
      <c r="Q1315" t="str">
        <f t="shared" si="21"/>
        <v>1</v>
      </c>
    </row>
    <row r="1316" spans="1:17" x14ac:dyDescent="0.25">
      <c r="A1316">
        <v>1315</v>
      </c>
      <c r="B1316">
        <v>125.582733</v>
      </c>
      <c r="C1316" s="2">
        <v>1</v>
      </c>
      <c r="P1316">
        <v>1</v>
      </c>
      <c r="Q1316" t="str">
        <f t="shared" si="21"/>
        <v>1</v>
      </c>
    </row>
    <row r="1317" spans="1:17" x14ac:dyDescent="0.25">
      <c r="A1317">
        <v>1316</v>
      </c>
      <c r="B1317">
        <v>125.597476</v>
      </c>
      <c r="C1317" s="2">
        <v>1</v>
      </c>
      <c r="P1317">
        <v>1</v>
      </c>
      <c r="Q1317" t="str">
        <f t="shared" si="21"/>
        <v>1</v>
      </c>
    </row>
    <row r="1318" spans="1:17" x14ac:dyDescent="0.25">
      <c r="A1318">
        <v>1317</v>
      </c>
      <c r="B1318">
        <v>125.600673</v>
      </c>
      <c r="C1318" s="2">
        <v>1</v>
      </c>
      <c r="D1318">
        <v>132.72895</v>
      </c>
      <c r="E1318" s="5">
        <v>2</v>
      </c>
      <c r="P1318">
        <v>2</v>
      </c>
      <c r="Q1318" t="str">
        <f t="shared" si="21"/>
        <v>12</v>
      </c>
    </row>
    <row r="1319" spans="1:17" x14ac:dyDescent="0.25">
      <c r="A1319">
        <v>1318</v>
      </c>
      <c r="B1319">
        <v>125.600673</v>
      </c>
      <c r="C1319" s="2">
        <v>1</v>
      </c>
      <c r="D1319">
        <v>132.794826</v>
      </c>
      <c r="E1319" s="5">
        <v>2</v>
      </c>
      <c r="P1319">
        <v>2</v>
      </c>
      <c r="Q1319" t="str">
        <f t="shared" si="21"/>
        <v>12</v>
      </c>
    </row>
    <row r="1320" spans="1:17" x14ac:dyDescent="0.25">
      <c r="A1320">
        <v>1319</v>
      </c>
      <c r="D1320">
        <v>132.75549699999999</v>
      </c>
      <c r="E1320" s="5">
        <v>2</v>
      </c>
      <c r="P1320">
        <v>1</v>
      </c>
      <c r="Q1320" t="str">
        <f t="shared" si="21"/>
        <v>2</v>
      </c>
    </row>
    <row r="1321" spans="1:17" x14ac:dyDescent="0.25">
      <c r="A1321">
        <v>1320</v>
      </c>
      <c r="D1321">
        <v>132.77565000000001</v>
      </c>
      <c r="E1321" s="5">
        <v>2</v>
      </c>
      <c r="F1321">
        <v>127.11971200000001</v>
      </c>
      <c r="G1321" s="4">
        <v>3</v>
      </c>
      <c r="P1321">
        <v>2</v>
      </c>
      <c r="Q1321" t="str">
        <f t="shared" si="21"/>
        <v>23</v>
      </c>
    </row>
    <row r="1322" spans="1:17" x14ac:dyDescent="0.25">
      <c r="A1322">
        <v>1321</v>
      </c>
      <c r="D1322">
        <v>132.747097</v>
      </c>
      <c r="E1322" s="5">
        <v>2</v>
      </c>
      <c r="F1322">
        <v>127.15290800000001</v>
      </c>
      <c r="G1322" s="4">
        <v>3</v>
      </c>
      <c r="P1322">
        <v>2</v>
      </c>
      <c r="Q1322" t="str">
        <f t="shared" si="21"/>
        <v>23</v>
      </c>
    </row>
    <row r="1323" spans="1:17" x14ac:dyDescent="0.25">
      <c r="A1323">
        <v>1322</v>
      </c>
      <c r="D1323">
        <v>132.79353700000001</v>
      </c>
      <c r="E1323" s="5">
        <v>2</v>
      </c>
      <c r="F1323">
        <v>127.17692500000001</v>
      </c>
      <c r="G1323" s="4">
        <v>3</v>
      </c>
      <c r="P1323">
        <v>2</v>
      </c>
      <c r="Q1323" t="str">
        <f t="shared" si="21"/>
        <v>23</v>
      </c>
    </row>
    <row r="1324" spans="1:17" x14ac:dyDescent="0.25">
      <c r="A1324">
        <v>1323</v>
      </c>
      <c r="D1324">
        <v>132.748592</v>
      </c>
      <c r="E1324" s="5">
        <v>2</v>
      </c>
      <c r="F1324">
        <v>127.15332000000001</v>
      </c>
      <c r="G1324" s="4">
        <v>3</v>
      </c>
      <c r="P1324">
        <v>2</v>
      </c>
      <c r="Q1324" t="str">
        <f t="shared" si="21"/>
        <v>23</v>
      </c>
    </row>
    <row r="1325" spans="1:17" x14ac:dyDescent="0.25">
      <c r="A1325">
        <v>1324</v>
      </c>
      <c r="D1325">
        <v>132.73441700000001</v>
      </c>
      <c r="E1325" s="5">
        <v>2</v>
      </c>
      <c r="F1325">
        <v>127.158885</v>
      </c>
      <c r="G1325" s="4">
        <v>3</v>
      </c>
      <c r="P1325">
        <v>2</v>
      </c>
      <c r="Q1325" t="str">
        <f t="shared" si="21"/>
        <v>23</v>
      </c>
    </row>
    <row r="1326" spans="1:17" x14ac:dyDescent="0.25">
      <c r="A1326">
        <v>1325</v>
      </c>
      <c r="D1326">
        <v>132.72895</v>
      </c>
      <c r="E1326" s="5">
        <v>2</v>
      </c>
      <c r="F1326">
        <v>127.142753</v>
      </c>
      <c r="G1326" s="4">
        <v>3</v>
      </c>
      <c r="H1326">
        <v>130.73245600000001</v>
      </c>
      <c r="I1326" s="3">
        <v>4</v>
      </c>
      <c r="P1326">
        <v>3</v>
      </c>
      <c r="Q1326" t="str">
        <f t="shared" si="21"/>
        <v>234</v>
      </c>
    </row>
    <row r="1327" spans="1:17" x14ac:dyDescent="0.25">
      <c r="A1327">
        <v>1326</v>
      </c>
      <c r="D1327">
        <v>132.72895</v>
      </c>
      <c r="E1327" s="5">
        <v>2</v>
      </c>
      <c r="F1327">
        <v>127.14197900000001</v>
      </c>
      <c r="G1327" s="4">
        <v>3</v>
      </c>
      <c r="H1327">
        <v>130.77117100000001</v>
      </c>
      <c r="I1327" s="3">
        <v>4</v>
      </c>
      <c r="P1327">
        <v>3</v>
      </c>
      <c r="Q1327" t="str">
        <f t="shared" si="21"/>
        <v>234</v>
      </c>
    </row>
    <row r="1328" spans="1:17" x14ac:dyDescent="0.25">
      <c r="A1328">
        <v>1327</v>
      </c>
      <c r="F1328">
        <v>127.14156700000001</v>
      </c>
      <c r="G1328" s="4">
        <v>3</v>
      </c>
      <c r="H1328">
        <v>130.76395400000001</v>
      </c>
      <c r="I1328" s="3">
        <v>4</v>
      </c>
      <c r="P1328">
        <v>2</v>
      </c>
      <c r="Q1328" t="str">
        <f t="shared" si="21"/>
        <v>34</v>
      </c>
    </row>
    <row r="1329" spans="1:17" x14ac:dyDescent="0.25">
      <c r="A1329">
        <v>1328</v>
      </c>
      <c r="F1329">
        <v>127.19042900000001</v>
      </c>
      <c r="G1329" s="4">
        <v>3</v>
      </c>
      <c r="H1329">
        <v>130.80915400000001</v>
      </c>
      <c r="I1329" s="3">
        <v>4</v>
      </c>
      <c r="P1329">
        <v>2</v>
      </c>
      <c r="Q1329" t="str">
        <f t="shared" si="21"/>
        <v>34</v>
      </c>
    </row>
    <row r="1330" spans="1:17" x14ac:dyDescent="0.25">
      <c r="A1330">
        <v>1329</v>
      </c>
      <c r="F1330">
        <v>127.11971200000001</v>
      </c>
      <c r="G1330" s="4">
        <v>3</v>
      </c>
      <c r="H1330">
        <v>130.80833000000001</v>
      </c>
      <c r="I1330" s="3">
        <v>4</v>
      </c>
      <c r="P1330">
        <v>2</v>
      </c>
      <c r="Q1330" t="str">
        <f t="shared" si="21"/>
        <v>34</v>
      </c>
    </row>
    <row r="1331" spans="1:17" x14ac:dyDescent="0.25">
      <c r="A1331">
        <v>1330</v>
      </c>
      <c r="F1331">
        <v>127.11971200000001</v>
      </c>
      <c r="G1331" s="4">
        <v>3</v>
      </c>
      <c r="H1331">
        <v>130.827709</v>
      </c>
      <c r="I1331" s="3">
        <v>4</v>
      </c>
      <c r="P1331">
        <v>2</v>
      </c>
      <c r="Q1331" t="str">
        <f t="shared" si="21"/>
        <v>34</v>
      </c>
    </row>
    <row r="1332" spans="1:17" x14ac:dyDescent="0.25">
      <c r="A1332">
        <v>1331</v>
      </c>
      <c r="F1332">
        <v>127.11971200000001</v>
      </c>
      <c r="G1332" s="4">
        <v>3</v>
      </c>
      <c r="H1332">
        <v>130.85451499999999</v>
      </c>
      <c r="I1332" s="3">
        <v>4</v>
      </c>
      <c r="P1332">
        <v>2</v>
      </c>
      <c r="Q1332" t="str">
        <f t="shared" si="21"/>
        <v>34</v>
      </c>
    </row>
    <row r="1333" spans="1:17" x14ac:dyDescent="0.25">
      <c r="A1333">
        <v>1332</v>
      </c>
      <c r="H1333">
        <v>130.88693599999999</v>
      </c>
      <c r="I1333" s="3">
        <v>4</v>
      </c>
      <c r="P1333">
        <v>1</v>
      </c>
      <c r="Q1333" t="str">
        <f t="shared" si="21"/>
        <v>4</v>
      </c>
    </row>
    <row r="1334" spans="1:17" x14ac:dyDescent="0.25">
      <c r="A1334">
        <v>1333</v>
      </c>
      <c r="B1334">
        <v>155.87131600000001</v>
      </c>
      <c r="C1334" s="2">
        <v>1</v>
      </c>
      <c r="H1334">
        <v>130.73245600000001</v>
      </c>
      <c r="I1334" s="3">
        <v>4</v>
      </c>
      <c r="P1334">
        <v>2</v>
      </c>
      <c r="Q1334" t="str">
        <f t="shared" si="21"/>
        <v>14</v>
      </c>
    </row>
    <row r="1335" spans="1:17" x14ac:dyDescent="0.25">
      <c r="A1335">
        <v>1334</v>
      </c>
      <c r="B1335">
        <v>155.86034699999999</v>
      </c>
      <c r="C1335" s="2">
        <v>1</v>
      </c>
      <c r="H1335">
        <v>130.73245600000001</v>
      </c>
      <c r="I1335" s="3">
        <v>4</v>
      </c>
      <c r="P1335">
        <v>2</v>
      </c>
      <c r="Q1335" t="str">
        <f t="shared" si="21"/>
        <v>14</v>
      </c>
    </row>
    <row r="1336" spans="1:17" x14ac:dyDescent="0.25">
      <c r="A1336">
        <v>1335</v>
      </c>
      <c r="B1336">
        <v>155.87830500000001</v>
      </c>
      <c r="C1336" s="2">
        <v>1</v>
      </c>
      <c r="P1336">
        <v>1</v>
      </c>
      <c r="Q1336" t="str">
        <f t="shared" si="21"/>
        <v>1</v>
      </c>
    </row>
    <row r="1337" spans="1:17" x14ac:dyDescent="0.25">
      <c r="A1337">
        <v>1336</v>
      </c>
      <c r="B1337">
        <v>155.900192</v>
      </c>
      <c r="C1337" s="2">
        <v>1</v>
      </c>
      <c r="P1337">
        <v>1</v>
      </c>
      <c r="Q1337" t="str">
        <f t="shared" si="21"/>
        <v>1</v>
      </c>
    </row>
    <row r="1338" spans="1:17" x14ac:dyDescent="0.25">
      <c r="A1338">
        <v>1337</v>
      </c>
      <c r="B1338">
        <v>155.907386</v>
      </c>
      <c r="C1338" s="2">
        <v>1</v>
      </c>
      <c r="P1338">
        <v>1</v>
      </c>
      <c r="Q1338" t="str">
        <f t="shared" si="21"/>
        <v>1</v>
      </c>
    </row>
    <row r="1339" spans="1:17" x14ac:dyDescent="0.25">
      <c r="A1339">
        <v>1338</v>
      </c>
      <c r="B1339">
        <v>155.893764</v>
      </c>
      <c r="C1339" s="2">
        <v>1</v>
      </c>
      <c r="P1339">
        <v>1</v>
      </c>
      <c r="Q1339" t="str">
        <f t="shared" si="21"/>
        <v>1</v>
      </c>
    </row>
    <row r="1340" spans="1:17" x14ac:dyDescent="0.25">
      <c r="A1340">
        <v>1339</v>
      </c>
      <c r="B1340">
        <v>155.95651599999999</v>
      </c>
      <c r="C1340" s="2">
        <v>1</v>
      </c>
      <c r="P1340">
        <v>1</v>
      </c>
      <c r="Q1340" t="str">
        <f t="shared" si="21"/>
        <v>1</v>
      </c>
    </row>
    <row r="1341" spans="1:17" x14ac:dyDescent="0.25">
      <c r="A1341">
        <v>1340</v>
      </c>
      <c r="B1341">
        <v>155.819074</v>
      </c>
      <c r="C1341" s="2">
        <v>1</v>
      </c>
      <c r="P1341">
        <v>1</v>
      </c>
      <c r="Q1341" t="str">
        <f t="shared" si="21"/>
        <v>1</v>
      </c>
    </row>
    <row r="1342" spans="1:17" x14ac:dyDescent="0.25">
      <c r="A1342">
        <v>1341</v>
      </c>
      <c r="B1342">
        <v>155.82652200000001</v>
      </c>
      <c r="C1342" s="2">
        <v>1</v>
      </c>
      <c r="D1342">
        <v>162.69948099999999</v>
      </c>
      <c r="E1342" s="5">
        <v>2</v>
      </c>
      <c r="P1342">
        <v>2</v>
      </c>
      <c r="Q1342" t="str">
        <f t="shared" si="21"/>
        <v>12</v>
      </c>
    </row>
    <row r="1343" spans="1:17" x14ac:dyDescent="0.25">
      <c r="A1343">
        <v>1342</v>
      </c>
      <c r="B1343">
        <v>155.87131600000001</v>
      </c>
      <c r="C1343" s="2">
        <v>1</v>
      </c>
      <c r="D1343">
        <v>162.69948099999999</v>
      </c>
      <c r="E1343" s="5">
        <v>2</v>
      </c>
      <c r="P1343">
        <v>2</v>
      </c>
      <c r="Q1343" t="str">
        <f t="shared" si="21"/>
        <v>12</v>
      </c>
    </row>
    <row r="1344" spans="1:17" x14ac:dyDescent="0.25">
      <c r="A1344">
        <v>1343</v>
      </c>
      <c r="D1344">
        <v>162.709328</v>
      </c>
      <c r="E1344" s="5">
        <v>2</v>
      </c>
      <c r="P1344">
        <v>1</v>
      </c>
      <c r="Q1344" t="str">
        <f t="shared" si="21"/>
        <v>2</v>
      </c>
    </row>
    <row r="1345" spans="1:17" x14ac:dyDescent="0.25">
      <c r="A1345">
        <v>1344</v>
      </c>
      <c r="D1345">
        <v>162.704531</v>
      </c>
      <c r="E1345" s="5">
        <v>2</v>
      </c>
      <c r="P1345">
        <v>1</v>
      </c>
      <c r="Q1345" t="str">
        <f t="shared" si="21"/>
        <v>2</v>
      </c>
    </row>
    <row r="1346" spans="1:17" x14ac:dyDescent="0.25">
      <c r="A1346">
        <v>1345</v>
      </c>
      <c r="D1346">
        <v>162.69391999999999</v>
      </c>
      <c r="E1346" s="5">
        <v>2</v>
      </c>
      <c r="F1346">
        <v>158.05237600000001</v>
      </c>
      <c r="G1346" s="4">
        <v>3</v>
      </c>
      <c r="P1346">
        <v>2</v>
      </c>
      <c r="Q1346" t="str">
        <f t="shared" ref="Q1346:Q1409" si="22">CONCATENATE(C1346,E1346,G1346,I1346)</f>
        <v>23</v>
      </c>
    </row>
    <row r="1347" spans="1:17" x14ac:dyDescent="0.25">
      <c r="A1347">
        <v>1346</v>
      </c>
      <c r="D1347">
        <v>162.672594</v>
      </c>
      <c r="E1347" s="5">
        <v>2</v>
      </c>
      <c r="F1347">
        <v>157.953554</v>
      </c>
      <c r="G1347" s="4">
        <v>3</v>
      </c>
      <c r="P1347">
        <v>2</v>
      </c>
      <c r="Q1347" t="str">
        <f t="shared" si="22"/>
        <v>23</v>
      </c>
    </row>
    <row r="1348" spans="1:17" x14ac:dyDescent="0.25">
      <c r="A1348">
        <v>1347</v>
      </c>
      <c r="D1348">
        <v>162.685348</v>
      </c>
      <c r="E1348" s="5">
        <v>2</v>
      </c>
      <c r="F1348">
        <v>157.96442100000002</v>
      </c>
      <c r="G1348" s="4">
        <v>3</v>
      </c>
      <c r="P1348">
        <v>2</v>
      </c>
      <c r="Q1348" t="str">
        <f t="shared" si="22"/>
        <v>23</v>
      </c>
    </row>
    <row r="1349" spans="1:17" x14ac:dyDescent="0.25">
      <c r="A1349">
        <v>1348</v>
      </c>
      <c r="D1349">
        <v>162.64611500000001</v>
      </c>
      <c r="E1349" s="5">
        <v>2</v>
      </c>
      <c r="F1349">
        <v>157.952381</v>
      </c>
      <c r="G1349" s="4">
        <v>3</v>
      </c>
      <c r="P1349">
        <v>2</v>
      </c>
      <c r="Q1349" t="str">
        <f t="shared" si="22"/>
        <v>23</v>
      </c>
    </row>
    <row r="1350" spans="1:17" x14ac:dyDescent="0.25">
      <c r="A1350">
        <v>1349</v>
      </c>
      <c r="D1350">
        <v>162.69948099999999</v>
      </c>
      <c r="E1350" s="5">
        <v>2</v>
      </c>
      <c r="F1350">
        <v>157.914985</v>
      </c>
      <c r="G1350" s="4">
        <v>3</v>
      </c>
      <c r="H1350">
        <v>161.008242</v>
      </c>
      <c r="I1350" s="3">
        <v>4</v>
      </c>
      <c r="P1350">
        <v>3</v>
      </c>
      <c r="Q1350" t="str">
        <f t="shared" si="22"/>
        <v>234</v>
      </c>
    </row>
    <row r="1351" spans="1:17" x14ac:dyDescent="0.25">
      <c r="A1351">
        <v>1350</v>
      </c>
      <c r="F1351">
        <v>157.934168</v>
      </c>
      <c r="G1351" s="4">
        <v>3</v>
      </c>
      <c r="H1351">
        <v>161.01517999999999</v>
      </c>
      <c r="I1351" s="3">
        <v>4</v>
      </c>
      <c r="P1351">
        <v>2</v>
      </c>
      <c r="Q1351" t="str">
        <f t="shared" si="22"/>
        <v>34</v>
      </c>
    </row>
    <row r="1352" spans="1:17" x14ac:dyDescent="0.25">
      <c r="A1352">
        <v>1351</v>
      </c>
      <c r="F1352">
        <v>157.90891300000001</v>
      </c>
      <c r="G1352" s="4">
        <v>3</v>
      </c>
      <c r="H1352">
        <v>161.02007800000001</v>
      </c>
      <c r="I1352" s="3">
        <v>4</v>
      </c>
      <c r="P1352">
        <v>2</v>
      </c>
      <c r="Q1352" t="str">
        <f t="shared" si="22"/>
        <v>34</v>
      </c>
    </row>
    <row r="1353" spans="1:17" x14ac:dyDescent="0.25">
      <c r="A1353">
        <v>1352</v>
      </c>
      <c r="F1353">
        <v>157.74978900000002</v>
      </c>
      <c r="G1353" s="4">
        <v>3</v>
      </c>
      <c r="H1353">
        <v>160.957785</v>
      </c>
      <c r="I1353" s="3">
        <v>4</v>
      </c>
      <c r="P1353">
        <v>2</v>
      </c>
      <c r="Q1353" t="str">
        <f t="shared" si="22"/>
        <v>34</v>
      </c>
    </row>
    <row r="1354" spans="1:17" x14ac:dyDescent="0.25">
      <c r="A1354">
        <v>1353</v>
      </c>
      <c r="F1354">
        <v>158.05237600000001</v>
      </c>
      <c r="G1354" s="4">
        <v>3</v>
      </c>
      <c r="H1354">
        <v>160.940899</v>
      </c>
      <c r="I1354" s="3">
        <v>4</v>
      </c>
      <c r="P1354">
        <v>2</v>
      </c>
      <c r="Q1354" t="str">
        <f t="shared" si="22"/>
        <v>34</v>
      </c>
    </row>
    <row r="1355" spans="1:17" x14ac:dyDescent="0.25">
      <c r="A1355">
        <v>1354</v>
      </c>
      <c r="F1355">
        <v>158.05237600000001</v>
      </c>
      <c r="G1355" s="4">
        <v>3</v>
      </c>
      <c r="H1355">
        <v>160.90865600000001</v>
      </c>
      <c r="I1355" s="3">
        <v>4</v>
      </c>
      <c r="P1355">
        <v>2</v>
      </c>
      <c r="Q1355" t="str">
        <f t="shared" si="22"/>
        <v>34</v>
      </c>
    </row>
    <row r="1356" spans="1:17" x14ac:dyDescent="0.25">
      <c r="A1356">
        <v>1355</v>
      </c>
      <c r="H1356">
        <v>160.87258600000001</v>
      </c>
      <c r="I1356" s="3">
        <v>4</v>
      </c>
      <c r="P1356">
        <v>1</v>
      </c>
      <c r="Q1356" t="str">
        <f t="shared" si="22"/>
        <v>4</v>
      </c>
    </row>
    <row r="1357" spans="1:17" x14ac:dyDescent="0.25">
      <c r="A1357">
        <v>1356</v>
      </c>
      <c r="H1357">
        <v>160.759377</v>
      </c>
      <c r="I1357" s="3">
        <v>4</v>
      </c>
      <c r="P1357">
        <v>1</v>
      </c>
      <c r="Q1357" t="str">
        <f t="shared" si="22"/>
        <v>4</v>
      </c>
    </row>
    <row r="1358" spans="1:17" x14ac:dyDescent="0.25">
      <c r="A1358">
        <v>1357</v>
      </c>
      <c r="H1358">
        <v>161.008242</v>
      </c>
      <c r="I1358" s="3">
        <v>4</v>
      </c>
      <c r="P1358">
        <v>1</v>
      </c>
      <c r="Q1358" t="str">
        <f t="shared" si="22"/>
        <v>4</v>
      </c>
    </row>
    <row r="1359" spans="1:17" x14ac:dyDescent="0.25">
      <c r="A1359">
        <v>1358</v>
      </c>
      <c r="B1359">
        <v>180.09541000000002</v>
      </c>
      <c r="C1359" s="2">
        <v>1</v>
      </c>
      <c r="P1359">
        <v>1</v>
      </c>
      <c r="Q1359" t="str">
        <f t="shared" si="22"/>
        <v>1</v>
      </c>
    </row>
    <row r="1360" spans="1:17" x14ac:dyDescent="0.25">
      <c r="A1360">
        <v>1359</v>
      </c>
      <c r="B1360">
        <v>180.07209699999999</v>
      </c>
      <c r="C1360" s="2">
        <v>1</v>
      </c>
      <c r="P1360">
        <v>1</v>
      </c>
      <c r="Q1360" t="str">
        <f t="shared" si="22"/>
        <v>1</v>
      </c>
    </row>
    <row r="1361" spans="1:17" x14ac:dyDescent="0.25">
      <c r="A1361">
        <v>1360</v>
      </c>
      <c r="B1361">
        <v>180.072655</v>
      </c>
      <c r="C1361" s="2">
        <v>1</v>
      </c>
      <c r="P1361">
        <v>1</v>
      </c>
      <c r="Q1361" t="str">
        <f t="shared" si="22"/>
        <v>1</v>
      </c>
    </row>
    <row r="1362" spans="1:17" x14ac:dyDescent="0.25">
      <c r="A1362">
        <v>1361</v>
      </c>
      <c r="B1362">
        <v>180.09286</v>
      </c>
      <c r="C1362" s="2">
        <v>1</v>
      </c>
      <c r="P1362">
        <v>1</v>
      </c>
      <c r="Q1362" t="str">
        <f t="shared" si="22"/>
        <v>1</v>
      </c>
    </row>
    <row r="1363" spans="1:17" x14ac:dyDescent="0.25">
      <c r="A1363">
        <v>1362</v>
      </c>
      <c r="B1363">
        <v>180.087199</v>
      </c>
      <c r="C1363" s="2">
        <v>1</v>
      </c>
      <c r="P1363">
        <v>1</v>
      </c>
      <c r="Q1363" t="str">
        <f t="shared" si="22"/>
        <v>1</v>
      </c>
    </row>
    <row r="1364" spans="1:17" x14ac:dyDescent="0.25">
      <c r="A1364">
        <v>1363</v>
      </c>
      <c r="B1364">
        <v>180.08745300000001</v>
      </c>
      <c r="C1364" s="2">
        <v>1</v>
      </c>
      <c r="P1364">
        <v>1</v>
      </c>
      <c r="Q1364" t="str">
        <f t="shared" si="22"/>
        <v>1</v>
      </c>
    </row>
    <row r="1365" spans="1:17" x14ac:dyDescent="0.25">
      <c r="A1365">
        <v>1364</v>
      </c>
      <c r="B1365">
        <v>180.10673800000001</v>
      </c>
      <c r="C1365" s="2">
        <v>1</v>
      </c>
      <c r="P1365">
        <v>1</v>
      </c>
      <c r="Q1365" t="str">
        <f t="shared" si="22"/>
        <v>1</v>
      </c>
    </row>
    <row r="1366" spans="1:17" x14ac:dyDescent="0.25">
      <c r="A1366">
        <v>1365</v>
      </c>
      <c r="B1366">
        <v>180.165356</v>
      </c>
      <c r="C1366" s="2">
        <v>1</v>
      </c>
      <c r="D1366">
        <v>186.97627499999999</v>
      </c>
      <c r="E1366" s="5">
        <v>2</v>
      </c>
      <c r="P1366">
        <v>2</v>
      </c>
      <c r="Q1366" t="str">
        <f t="shared" si="22"/>
        <v>12</v>
      </c>
    </row>
    <row r="1367" spans="1:17" x14ac:dyDescent="0.25">
      <c r="A1367">
        <v>1366</v>
      </c>
      <c r="B1367">
        <v>180.09541000000002</v>
      </c>
      <c r="C1367" s="2">
        <v>1</v>
      </c>
      <c r="D1367">
        <v>186.99566200000001</v>
      </c>
      <c r="E1367" s="5">
        <v>2</v>
      </c>
      <c r="P1367">
        <v>2</v>
      </c>
      <c r="Q1367" t="str">
        <f t="shared" si="22"/>
        <v>12</v>
      </c>
    </row>
    <row r="1368" spans="1:17" x14ac:dyDescent="0.25">
      <c r="A1368">
        <v>1367</v>
      </c>
      <c r="B1368">
        <v>180.09541000000002</v>
      </c>
      <c r="C1368" s="2">
        <v>1</v>
      </c>
      <c r="D1368">
        <v>187.026477</v>
      </c>
      <c r="E1368" s="5">
        <v>2</v>
      </c>
      <c r="P1368">
        <v>2</v>
      </c>
      <c r="Q1368" t="str">
        <f t="shared" si="22"/>
        <v>12</v>
      </c>
    </row>
    <row r="1369" spans="1:17" x14ac:dyDescent="0.25">
      <c r="A1369">
        <v>1368</v>
      </c>
      <c r="D1369">
        <v>187.078925</v>
      </c>
      <c r="E1369" s="5">
        <v>2</v>
      </c>
      <c r="P1369">
        <v>1</v>
      </c>
      <c r="Q1369" t="str">
        <f t="shared" si="22"/>
        <v>2</v>
      </c>
    </row>
    <row r="1370" spans="1:17" x14ac:dyDescent="0.25">
      <c r="A1370">
        <v>1369</v>
      </c>
      <c r="D1370">
        <v>187.096476</v>
      </c>
      <c r="E1370" s="5">
        <v>2</v>
      </c>
      <c r="P1370">
        <v>1</v>
      </c>
      <c r="Q1370" t="str">
        <f t="shared" si="22"/>
        <v>2</v>
      </c>
    </row>
    <row r="1371" spans="1:17" x14ac:dyDescent="0.25">
      <c r="A1371">
        <v>1370</v>
      </c>
      <c r="D1371">
        <v>187.054847</v>
      </c>
      <c r="E1371" s="5">
        <v>2</v>
      </c>
      <c r="F1371">
        <v>183.60502500000001</v>
      </c>
      <c r="G1371" s="4">
        <v>3</v>
      </c>
      <c r="P1371">
        <v>2</v>
      </c>
      <c r="Q1371" t="str">
        <f t="shared" si="22"/>
        <v>23</v>
      </c>
    </row>
    <row r="1372" spans="1:17" x14ac:dyDescent="0.25">
      <c r="A1372">
        <v>1371</v>
      </c>
      <c r="D1372">
        <v>187.02260100000001</v>
      </c>
      <c r="E1372" s="5">
        <v>2</v>
      </c>
      <c r="F1372">
        <v>183.54181199999999</v>
      </c>
      <c r="G1372" s="4">
        <v>3</v>
      </c>
      <c r="P1372">
        <v>2</v>
      </c>
      <c r="Q1372" t="str">
        <f t="shared" si="22"/>
        <v>23</v>
      </c>
    </row>
    <row r="1373" spans="1:17" x14ac:dyDescent="0.25">
      <c r="A1373">
        <v>1372</v>
      </c>
      <c r="D1373">
        <v>186.97627499999999</v>
      </c>
      <c r="E1373" s="5">
        <v>2</v>
      </c>
      <c r="F1373">
        <v>183.48656</v>
      </c>
      <c r="G1373" s="4">
        <v>3</v>
      </c>
      <c r="H1373">
        <v>186.11662899999999</v>
      </c>
      <c r="I1373" s="3">
        <v>4</v>
      </c>
      <c r="P1373">
        <v>3</v>
      </c>
      <c r="Q1373" t="str">
        <f t="shared" si="22"/>
        <v>234</v>
      </c>
    </row>
    <row r="1374" spans="1:17" x14ac:dyDescent="0.25">
      <c r="A1374">
        <v>1373</v>
      </c>
      <c r="F1374">
        <v>183.46707000000001</v>
      </c>
      <c r="G1374" s="4">
        <v>3</v>
      </c>
      <c r="H1374">
        <v>186.07433600000002</v>
      </c>
      <c r="I1374" s="3">
        <v>4</v>
      </c>
      <c r="P1374">
        <v>2</v>
      </c>
      <c r="Q1374" t="str">
        <f t="shared" si="22"/>
        <v>34</v>
      </c>
    </row>
    <row r="1375" spans="1:17" x14ac:dyDescent="0.25">
      <c r="A1375">
        <v>1374</v>
      </c>
      <c r="F1375">
        <v>183.49589800000001</v>
      </c>
      <c r="G1375" s="4">
        <v>3</v>
      </c>
      <c r="H1375">
        <v>186.118819</v>
      </c>
      <c r="I1375" s="3">
        <v>4</v>
      </c>
      <c r="P1375">
        <v>2</v>
      </c>
      <c r="Q1375" t="str">
        <f t="shared" si="22"/>
        <v>34</v>
      </c>
    </row>
    <row r="1376" spans="1:17" x14ac:dyDescent="0.25">
      <c r="A1376">
        <v>1375</v>
      </c>
      <c r="F1376">
        <v>183.51380399999999</v>
      </c>
      <c r="G1376" s="4">
        <v>3</v>
      </c>
      <c r="H1376">
        <v>186.07234500000001</v>
      </c>
      <c r="I1376" s="3">
        <v>4</v>
      </c>
      <c r="P1376">
        <v>2</v>
      </c>
      <c r="Q1376" t="str">
        <f t="shared" si="22"/>
        <v>34</v>
      </c>
    </row>
    <row r="1377" spans="1:17" x14ac:dyDescent="0.25">
      <c r="A1377">
        <v>1376</v>
      </c>
      <c r="F1377">
        <v>183.493651</v>
      </c>
      <c r="G1377" s="4">
        <v>3</v>
      </c>
      <c r="H1377">
        <v>186.07045600000001</v>
      </c>
      <c r="I1377" s="3">
        <v>4</v>
      </c>
      <c r="P1377">
        <v>2</v>
      </c>
      <c r="Q1377" t="str">
        <f t="shared" si="22"/>
        <v>34</v>
      </c>
    </row>
    <row r="1378" spans="1:17" x14ac:dyDescent="0.25">
      <c r="A1378">
        <v>1377</v>
      </c>
      <c r="F1378">
        <v>183.49038999999999</v>
      </c>
      <c r="G1378" s="4">
        <v>3</v>
      </c>
      <c r="H1378">
        <v>186.170501</v>
      </c>
      <c r="I1378" s="3">
        <v>4</v>
      </c>
      <c r="P1378">
        <v>2</v>
      </c>
      <c r="Q1378" t="str">
        <f t="shared" si="22"/>
        <v>34</v>
      </c>
    </row>
    <row r="1379" spans="1:17" x14ac:dyDescent="0.25">
      <c r="A1379">
        <v>1378</v>
      </c>
      <c r="F1379">
        <v>183.60145499999999</v>
      </c>
      <c r="G1379" s="4">
        <v>3</v>
      </c>
      <c r="H1379">
        <v>186.07913100000002</v>
      </c>
      <c r="I1379" s="3">
        <v>4</v>
      </c>
      <c r="P1379">
        <v>2</v>
      </c>
      <c r="Q1379" t="str">
        <f t="shared" si="22"/>
        <v>34</v>
      </c>
    </row>
    <row r="1380" spans="1:17" x14ac:dyDescent="0.25">
      <c r="A1380">
        <v>1379</v>
      </c>
      <c r="F1380">
        <v>183.60145499999999</v>
      </c>
      <c r="G1380" s="4">
        <v>3</v>
      </c>
      <c r="H1380">
        <v>186.13621800000001</v>
      </c>
      <c r="I1380" s="3">
        <v>4</v>
      </c>
      <c r="P1380">
        <v>2</v>
      </c>
      <c r="Q1380" t="str">
        <f t="shared" si="22"/>
        <v>34</v>
      </c>
    </row>
    <row r="1381" spans="1:17" x14ac:dyDescent="0.25">
      <c r="A1381">
        <v>1380</v>
      </c>
      <c r="H1381">
        <v>186.11662899999999</v>
      </c>
      <c r="I1381" s="3">
        <v>4</v>
      </c>
      <c r="P1381">
        <v>1</v>
      </c>
      <c r="Q1381" t="str">
        <f t="shared" si="22"/>
        <v>4</v>
      </c>
    </row>
    <row r="1382" spans="1:17" x14ac:dyDescent="0.25">
      <c r="A1382">
        <v>1381</v>
      </c>
      <c r="B1382">
        <v>206.01334600000001</v>
      </c>
      <c r="C1382" s="2">
        <v>1</v>
      </c>
      <c r="P1382">
        <v>1</v>
      </c>
      <c r="Q1382" t="str">
        <f t="shared" si="22"/>
        <v>1</v>
      </c>
    </row>
    <row r="1383" spans="1:17" x14ac:dyDescent="0.25">
      <c r="A1383">
        <v>1382</v>
      </c>
      <c r="B1383">
        <v>206.01069100000001</v>
      </c>
      <c r="C1383" s="2">
        <v>1</v>
      </c>
      <c r="P1383">
        <v>1</v>
      </c>
      <c r="Q1383" t="str">
        <f t="shared" si="22"/>
        <v>1</v>
      </c>
    </row>
    <row r="1384" spans="1:17" x14ac:dyDescent="0.25">
      <c r="A1384">
        <v>1383</v>
      </c>
      <c r="B1384">
        <v>206.032172</v>
      </c>
      <c r="C1384" s="2">
        <v>1</v>
      </c>
      <c r="P1384">
        <v>1</v>
      </c>
      <c r="Q1384" t="str">
        <f t="shared" si="22"/>
        <v>1</v>
      </c>
    </row>
    <row r="1385" spans="1:17" x14ac:dyDescent="0.25">
      <c r="A1385">
        <v>1384</v>
      </c>
      <c r="B1385">
        <v>205.98875700000002</v>
      </c>
      <c r="C1385" s="2">
        <v>1</v>
      </c>
      <c r="P1385">
        <v>1</v>
      </c>
      <c r="Q1385" t="str">
        <f t="shared" si="22"/>
        <v>1</v>
      </c>
    </row>
    <row r="1386" spans="1:17" x14ac:dyDescent="0.25">
      <c r="A1386">
        <v>1385</v>
      </c>
      <c r="B1386">
        <v>205.99487999999999</v>
      </c>
      <c r="C1386" s="2">
        <v>1</v>
      </c>
      <c r="P1386">
        <v>1</v>
      </c>
      <c r="Q1386" t="str">
        <f t="shared" si="22"/>
        <v>1</v>
      </c>
    </row>
    <row r="1387" spans="1:17" x14ac:dyDescent="0.25">
      <c r="A1387">
        <v>1386</v>
      </c>
      <c r="B1387">
        <v>205.96635700000002</v>
      </c>
      <c r="C1387" s="2">
        <v>1</v>
      </c>
      <c r="P1387">
        <v>1</v>
      </c>
      <c r="Q1387" t="str">
        <f t="shared" si="22"/>
        <v>1</v>
      </c>
    </row>
    <row r="1388" spans="1:17" x14ac:dyDescent="0.25">
      <c r="A1388">
        <v>1387</v>
      </c>
      <c r="B1388">
        <v>206.00252800000001</v>
      </c>
      <c r="C1388" s="2">
        <v>1</v>
      </c>
      <c r="P1388">
        <v>1</v>
      </c>
      <c r="Q1388" t="str">
        <f t="shared" si="22"/>
        <v>1</v>
      </c>
    </row>
    <row r="1389" spans="1:17" x14ac:dyDescent="0.25">
      <c r="A1389">
        <v>1388</v>
      </c>
      <c r="B1389">
        <v>206.02380600000001</v>
      </c>
      <c r="C1389" s="2">
        <v>1</v>
      </c>
      <c r="D1389">
        <v>213.85102000000001</v>
      </c>
      <c r="E1389" s="5">
        <v>2</v>
      </c>
      <c r="P1389">
        <v>2</v>
      </c>
      <c r="Q1389" t="str">
        <f t="shared" si="22"/>
        <v>12</v>
      </c>
    </row>
    <row r="1390" spans="1:17" x14ac:dyDescent="0.25">
      <c r="A1390">
        <v>1389</v>
      </c>
      <c r="B1390">
        <v>206.01334600000001</v>
      </c>
      <c r="C1390" s="2">
        <v>1</v>
      </c>
      <c r="D1390">
        <v>213.84928600000001</v>
      </c>
      <c r="E1390" s="5">
        <v>2</v>
      </c>
      <c r="P1390">
        <v>2</v>
      </c>
      <c r="Q1390" t="str">
        <f t="shared" si="22"/>
        <v>12</v>
      </c>
    </row>
    <row r="1391" spans="1:17" x14ac:dyDescent="0.25">
      <c r="A1391">
        <v>1390</v>
      </c>
      <c r="D1391">
        <v>213.912092</v>
      </c>
      <c r="E1391" s="5">
        <v>2</v>
      </c>
      <c r="P1391">
        <v>1</v>
      </c>
      <c r="Q1391" t="str">
        <f t="shared" si="22"/>
        <v>2</v>
      </c>
    </row>
    <row r="1392" spans="1:17" x14ac:dyDescent="0.25">
      <c r="A1392">
        <v>1391</v>
      </c>
      <c r="D1392">
        <v>213.84265300000001</v>
      </c>
      <c r="E1392" s="5">
        <v>2</v>
      </c>
      <c r="P1392">
        <v>1</v>
      </c>
      <c r="Q1392" t="str">
        <f t="shared" si="22"/>
        <v>2</v>
      </c>
    </row>
    <row r="1393" spans="1:17" x14ac:dyDescent="0.25">
      <c r="A1393">
        <v>1392</v>
      </c>
      <c r="D1393">
        <v>213.820357</v>
      </c>
      <c r="E1393" s="5">
        <v>2</v>
      </c>
      <c r="P1393">
        <v>1</v>
      </c>
      <c r="Q1393" t="str">
        <f t="shared" si="22"/>
        <v>2</v>
      </c>
    </row>
    <row r="1394" spans="1:17" x14ac:dyDescent="0.25">
      <c r="A1394">
        <v>1393</v>
      </c>
      <c r="D1394">
        <v>213.83280600000001</v>
      </c>
      <c r="E1394" s="5">
        <v>2</v>
      </c>
      <c r="F1394">
        <v>209.69499500000001</v>
      </c>
      <c r="G1394" s="4">
        <v>3</v>
      </c>
      <c r="P1394">
        <v>2</v>
      </c>
      <c r="Q1394" t="str">
        <f t="shared" si="22"/>
        <v>23</v>
      </c>
    </row>
    <row r="1395" spans="1:17" x14ac:dyDescent="0.25">
      <c r="A1395">
        <v>1394</v>
      </c>
      <c r="D1395">
        <v>213.68295900000001</v>
      </c>
      <c r="E1395" s="5">
        <v>2</v>
      </c>
      <c r="F1395">
        <v>209.726519</v>
      </c>
      <c r="G1395" s="4">
        <v>3</v>
      </c>
      <c r="P1395">
        <v>2</v>
      </c>
      <c r="Q1395" t="str">
        <f t="shared" si="22"/>
        <v>23</v>
      </c>
    </row>
    <row r="1396" spans="1:17" x14ac:dyDescent="0.25">
      <c r="A1396">
        <v>1395</v>
      </c>
      <c r="D1396">
        <v>213.65081599999999</v>
      </c>
      <c r="E1396" s="5">
        <v>2</v>
      </c>
      <c r="F1396">
        <v>209.763453</v>
      </c>
      <c r="G1396" s="4">
        <v>3</v>
      </c>
      <c r="H1396">
        <v>213.12275500000001</v>
      </c>
      <c r="I1396" s="3">
        <v>4</v>
      </c>
      <c r="P1396">
        <v>3</v>
      </c>
      <c r="Q1396" t="str">
        <f t="shared" si="22"/>
        <v>234</v>
      </c>
    </row>
    <row r="1397" spans="1:17" x14ac:dyDescent="0.25">
      <c r="A1397">
        <v>1396</v>
      </c>
      <c r="F1397">
        <v>209.71887100000001</v>
      </c>
      <c r="G1397" s="4">
        <v>3</v>
      </c>
      <c r="H1397">
        <v>213.06770399999999</v>
      </c>
      <c r="I1397" s="3">
        <v>4</v>
      </c>
      <c r="P1397">
        <v>2</v>
      </c>
      <c r="Q1397" t="str">
        <f t="shared" si="22"/>
        <v>34</v>
      </c>
    </row>
    <row r="1398" spans="1:17" x14ac:dyDescent="0.25">
      <c r="A1398">
        <v>1397</v>
      </c>
      <c r="F1398">
        <v>209.731112</v>
      </c>
      <c r="G1398" s="4">
        <v>3</v>
      </c>
      <c r="H1398">
        <v>213.07158100000001</v>
      </c>
      <c r="I1398" s="3">
        <v>4</v>
      </c>
      <c r="P1398">
        <v>2</v>
      </c>
      <c r="Q1398" t="str">
        <f t="shared" si="22"/>
        <v>34</v>
      </c>
    </row>
    <row r="1399" spans="1:17" x14ac:dyDescent="0.25">
      <c r="A1399">
        <v>1398</v>
      </c>
      <c r="F1399">
        <v>209.70188000000002</v>
      </c>
      <c r="G1399" s="4">
        <v>3</v>
      </c>
      <c r="H1399">
        <v>213.09525500000001</v>
      </c>
      <c r="I1399" s="3">
        <v>4</v>
      </c>
      <c r="P1399">
        <v>2</v>
      </c>
      <c r="Q1399" t="str">
        <f t="shared" si="22"/>
        <v>34</v>
      </c>
    </row>
    <row r="1400" spans="1:17" x14ac:dyDescent="0.25">
      <c r="A1400">
        <v>1399</v>
      </c>
      <c r="F1400">
        <v>209.795447</v>
      </c>
      <c r="G1400" s="4">
        <v>3</v>
      </c>
      <c r="H1400">
        <v>213.09933699999999</v>
      </c>
      <c r="I1400" s="3">
        <v>4</v>
      </c>
      <c r="P1400">
        <v>2</v>
      </c>
      <c r="Q1400" t="str">
        <f t="shared" si="22"/>
        <v>34</v>
      </c>
    </row>
    <row r="1401" spans="1:17" x14ac:dyDescent="0.25">
      <c r="A1401">
        <v>1400</v>
      </c>
      <c r="F1401">
        <v>209.79539800000001</v>
      </c>
      <c r="G1401" s="4">
        <v>3</v>
      </c>
      <c r="H1401">
        <v>213.10699</v>
      </c>
      <c r="I1401" s="3">
        <v>4</v>
      </c>
      <c r="P1401">
        <v>2</v>
      </c>
      <c r="Q1401" t="str">
        <f t="shared" si="22"/>
        <v>34</v>
      </c>
    </row>
    <row r="1402" spans="1:17" x14ac:dyDescent="0.25">
      <c r="A1402">
        <v>1401</v>
      </c>
      <c r="F1402">
        <v>209.710757</v>
      </c>
      <c r="G1402" s="4">
        <v>3</v>
      </c>
      <c r="H1402">
        <v>213.09530599999999</v>
      </c>
      <c r="I1402" s="3">
        <v>4</v>
      </c>
      <c r="P1402">
        <v>2</v>
      </c>
      <c r="Q1402" t="str">
        <f t="shared" si="22"/>
        <v>34</v>
      </c>
    </row>
    <row r="1403" spans="1:17" x14ac:dyDescent="0.25">
      <c r="A1403">
        <v>1402</v>
      </c>
      <c r="B1403">
        <v>228.07270499999998</v>
      </c>
      <c r="C1403" s="2">
        <v>1</v>
      </c>
      <c r="H1403">
        <v>213.117041</v>
      </c>
      <c r="I1403" s="3">
        <v>4</v>
      </c>
      <c r="P1403">
        <v>2</v>
      </c>
      <c r="Q1403" t="str">
        <f t="shared" si="22"/>
        <v>14</v>
      </c>
    </row>
    <row r="1404" spans="1:17" x14ac:dyDescent="0.25">
      <c r="A1404">
        <v>1403</v>
      </c>
      <c r="B1404">
        <v>228.08678499999999</v>
      </c>
      <c r="C1404" s="2">
        <v>1</v>
      </c>
      <c r="H1404">
        <v>213.19974500000001</v>
      </c>
      <c r="I1404" s="3">
        <v>4</v>
      </c>
      <c r="P1404">
        <v>2</v>
      </c>
      <c r="Q1404" t="str">
        <f t="shared" si="22"/>
        <v>14</v>
      </c>
    </row>
    <row r="1405" spans="1:17" x14ac:dyDescent="0.25">
      <c r="A1405">
        <v>1404</v>
      </c>
      <c r="B1405">
        <v>228.06280599999999</v>
      </c>
      <c r="C1405" s="2">
        <v>1</v>
      </c>
      <c r="P1405">
        <v>1</v>
      </c>
      <c r="Q1405" t="str">
        <f t="shared" si="22"/>
        <v>1</v>
      </c>
    </row>
    <row r="1406" spans="1:17" x14ac:dyDescent="0.25">
      <c r="A1406">
        <v>1405</v>
      </c>
      <c r="B1406">
        <v>228.08938900000001</v>
      </c>
      <c r="C1406" s="2">
        <v>1</v>
      </c>
      <c r="P1406">
        <v>1</v>
      </c>
      <c r="Q1406" t="str">
        <f t="shared" si="22"/>
        <v>1</v>
      </c>
    </row>
    <row r="1407" spans="1:17" x14ac:dyDescent="0.25">
      <c r="A1407">
        <v>1406</v>
      </c>
      <c r="B1407">
        <v>228.080613</v>
      </c>
      <c r="C1407" s="2">
        <v>1</v>
      </c>
      <c r="P1407">
        <v>1</v>
      </c>
      <c r="Q1407" t="str">
        <f t="shared" si="22"/>
        <v>1</v>
      </c>
    </row>
    <row r="1408" spans="1:17" x14ac:dyDescent="0.25">
      <c r="A1408">
        <v>1407</v>
      </c>
      <c r="B1408">
        <v>228.068061</v>
      </c>
      <c r="C1408" s="2">
        <v>1</v>
      </c>
      <c r="P1408">
        <v>1</v>
      </c>
      <c r="Q1408" t="str">
        <f t="shared" si="22"/>
        <v>1</v>
      </c>
    </row>
    <row r="1409" spans="1:17" x14ac:dyDescent="0.25">
      <c r="A1409">
        <v>1408</v>
      </c>
      <c r="B1409">
        <v>228.07387599999998</v>
      </c>
      <c r="C1409" s="2">
        <v>1</v>
      </c>
      <c r="P1409">
        <v>1</v>
      </c>
      <c r="Q1409" t="str">
        <f t="shared" si="22"/>
        <v>1</v>
      </c>
    </row>
    <row r="1410" spans="1:17" x14ac:dyDescent="0.25">
      <c r="A1410">
        <v>1409</v>
      </c>
      <c r="B1410">
        <v>228.09045900000001</v>
      </c>
      <c r="C1410" s="2">
        <v>1</v>
      </c>
      <c r="P1410">
        <v>1</v>
      </c>
      <c r="Q1410" t="str">
        <f t="shared" ref="Q1410:Q1473" si="23">CONCATENATE(C1410,E1410,G1410,I1410)</f>
        <v>1</v>
      </c>
    </row>
    <row r="1411" spans="1:17" x14ac:dyDescent="0.25">
      <c r="A1411">
        <v>1410</v>
      </c>
      <c r="B1411">
        <v>228.083674</v>
      </c>
      <c r="C1411" s="2">
        <v>1</v>
      </c>
      <c r="D1411">
        <v>236.35091800000001</v>
      </c>
      <c r="E1411" s="5">
        <v>2</v>
      </c>
      <c r="P1411">
        <v>2</v>
      </c>
      <c r="Q1411" t="str">
        <f t="shared" si="23"/>
        <v>12</v>
      </c>
    </row>
    <row r="1412" spans="1:17" x14ac:dyDescent="0.25">
      <c r="A1412">
        <v>1411</v>
      </c>
      <c r="B1412">
        <v>228.084948</v>
      </c>
      <c r="C1412" s="2">
        <v>1</v>
      </c>
      <c r="D1412">
        <v>236.31571500000001</v>
      </c>
      <c r="E1412" s="5">
        <v>2</v>
      </c>
      <c r="P1412">
        <v>2</v>
      </c>
      <c r="Q1412" t="str">
        <f t="shared" si="23"/>
        <v>12</v>
      </c>
    </row>
    <row r="1413" spans="1:17" x14ac:dyDescent="0.25">
      <c r="A1413">
        <v>1412</v>
      </c>
      <c r="D1413">
        <v>236.332448</v>
      </c>
      <c r="E1413" s="5">
        <v>2</v>
      </c>
      <c r="P1413">
        <v>1</v>
      </c>
      <c r="Q1413" t="str">
        <f t="shared" si="23"/>
        <v>2</v>
      </c>
    </row>
    <row r="1414" spans="1:17" x14ac:dyDescent="0.25">
      <c r="A1414">
        <v>1413</v>
      </c>
      <c r="D1414">
        <v>236.36785800000001</v>
      </c>
      <c r="E1414" s="5">
        <v>2</v>
      </c>
      <c r="P1414">
        <v>1</v>
      </c>
      <c r="Q1414" t="str">
        <f t="shared" si="23"/>
        <v>2</v>
      </c>
    </row>
    <row r="1415" spans="1:17" x14ac:dyDescent="0.25">
      <c r="A1415">
        <v>1414</v>
      </c>
      <c r="D1415">
        <v>236.34402900000001</v>
      </c>
      <c r="E1415" s="5">
        <v>2</v>
      </c>
      <c r="P1415">
        <v>1</v>
      </c>
      <c r="Q1415" t="str">
        <f t="shared" si="23"/>
        <v>2</v>
      </c>
    </row>
    <row r="1416" spans="1:17" x14ac:dyDescent="0.25">
      <c r="A1416">
        <v>1415</v>
      </c>
      <c r="D1416">
        <v>236.326787</v>
      </c>
      <c r="E1416" s="5">
        <v>2</v>
      </c>
      <c r="F1416">
        <v>232.246836</v>
      </c>
      <c r="G1416" s="4">
        <v>3</v>
      </c>
      <c r="P1416">
        <v>2</v>
      </c>
      <c r="Q1416" t="str">
        <f t="shared" si="23"/>
        <v>23</v>
      </c>
    </row>
    <row r="1417" spans="1:17" x14ac:dyDescent="0.25">
      <c r="A1417">
        <v>1416</v>
      </c>
      <c r="D1417">
        <v>236.36826400000001</v>
      </c>
      <c r="E1417" s="5">
        <v>2</v>
      </c>
      <c r="F1417">
        <v>232.26107099999999</v>
      </c>
      <c r="G1417" s="4">
        <v>3</v>
      </c>
      <c r="P1417">
        <v>2</v>
      </c>
      <c r="Q1417" t="str">
        <f t="shared" si="23"/>
        <v>23</v>
      </c>
    </row>
    <row r="1418" spans="1:17" x14ac:dyDescent="0.25">
      <c r="A1418">
        <v>1417</v>
      </c>
      <c r="D1418">
        <v>236.368315</v>
      </c>
      <c r="E1418" s="5">
        <v>2</v>
      </c>
      <c r="F1418">
        <v>232.28617399999999</v>
      </c>
      <c r="G1418" s="4">
        <v>3</v>
      </c>
      <c r="P1418">
        <v>2</v>
      </c>
      <c r="Q1418" t="str">
        <f t="shared" si="23"/>
        <v>23</v>
      </c>
    </row>
    <row r="1419" spans="1:17" x14ac:dyDescent="0.25">
      <c r="A1419">
        <v>1418</v>
      </c>
      <c r="D1419">
        <v>236.26847000000001</v>
      </c>
      <c r="E1419" s="5">
        <v>2</v>
      </c>
      <c r="F1419">
        <v>232.244235</v>
      </c>
      <c r="G1419" s="4">
        <v>3</v>
      </c>
      <c r="P1419">
        <v>2</v>
      </c>
      <c r="Q1419" t="str">
        <f t="shared" si="23"/>
        <v>23</v>
      </c>
    </row>
    <row r="1420" spans="1:17" x14ac:dyDescent="0.25">
      <c r="A1420">
        <v>1419</v>
      </c>
      <c r="D1420">
        <v>236.35091800000001</v>
      </c>
      <c r="E1420" s="5">
        <v>2</v>
      </c>
      <c r="F1420">
        <v>232.260153</v>
      </c>
      <c r="G1420" s="4">
        <v>3</v>
      </c>
      <c r="P1420">
        <v>2</v>
      </c>
      <c r="Q1420" t="str">
        <f t="shared" si="23"/>
        <v>23</v>
      </c>
    </row>
    <row r="1421" spans="1:17" x14ac:dyDescent="0.25">
      <c r="A1421">
        <v>1420</v>
      </c>
      <c r="F1421">
        <v>232.25204199999999</v>
      </c>
      <c r="G1421" s="4">
        <v>3</v>
      </c>
      <c r="H1421">
        <v>236.16550899999999</v>
      </c>
      <c r="I1421" s="3">
        <v>4</v>
      </c>
      <c r="P1421">
        <v>2</v>
      </c>
      <c r="Q1421" t="str">
        <f t="shared" si="23"/>
        <v>34</v>
      </c>
    </row>
    <row r="1422" spans="1:17" x14ac:dyDescent="0.25">
      <c r="A1422">
        <v>1421</v>
      </c>
      <c r="F1422">
        <v>232.27969400000001</v>
      </c>
      <c r="G1422" s="4">
        <v>3</v>
      </c>
      <c r="H1422">
        <v>236.22260199999999</v>
      </c>
      <c r="I1422" s="3">
        <v>4</v>
      </c>
      <c r="P1422">
        <v>2</v>
      </c>
      <c r="Q1422" t="str">
        <f t="shared" si="23"/>
        <v>34</v>
      </c>
    </row>
    <row r="1423" spans="1:17" x14ac:dyDescent="0.25">
      <c r="A1423">
        <v>1422</v>
      </c>
      <c r="F1423">
        <v>232.29010099999999</v>
      </c>
      <c r="G1423" s="4">
        <v>3</v>
      </c>
      <c r="H1423">
        <v>236.24954099999999</v>
      </c>
      <c r="I1423" s="3">
        <v>4</v>
      </c>
      <c r="P1423">
        <v>2</v>
      </c>
      <c r="Q1423" t="str">
        <f t="shared" si="23"/>
        <v>34</v>
      </c>
    </row>
    <row r="1424" spans="1:17" x14ac:dyDescent="0.25">
      <c r="A1424">
        <v>1423</v>
      </c>
      <c r="B1424">
        <v>251.46076499999998</v>
      </c>
      <c r="C1424" s="2">
        <v>1</v>
      </c>
      <c r="F1424">
        <v>232.246836</v>
      </c>
      <c r="G1424" s="4">
        <v>3</v>
      </c>
      <c r="H1424">
        <v>236.250867</v>
      </c>
      <c r="I1424" s="3">
        <v>4</v>
      </c>
      <c r="P1424">
        <v>3</v>
      </c>
      <c r="Q1424" t="str">
        <f t="shared" si="23"/>
        <v>134</v>
      </c>
    </row>
    <row r="1425" spans="1:17" x14ac:dyDescent="0.25">
      <c r="A1425">
        <v>1424</v>
      </c>
      <c r="B1425">
        <v>251.46076499999998</v>
      </c>
      <c r="C1425" s="2">
        <v>1</v>
      </c>
      <c r="F1425">
        <v>232.246836</v>
      </c>
      <c r="G1425" s="4">
        <v>3</v>
      </c>
      <c r="H1425">
        <v>236.24173400000001</v>
      </c>
      <c r="I1425" s="3">
        <v>4</v>
      </c>
      <c r="P1425">
        <v>3</v>
      </c>
      <c r="Q1425" t="str">
        <f t="shared" si="23"/>
        <v>134</v>
      </c>
    </row>
    <row r="1426" spans="1:17" x14ac:dyDescent="0.25">
      <c r="A1426">
        <v>1425</v>
      </c>
      <c r="B1426">
        <v>251.49402900000001</v>
      </c>
      <c r="C1426" s="2">
        <v>1</v>
      </c>
      <c r="F1426">
        <v>232.246836</v>
      </c>
      <c r="G1426" s="4">
        <v>3</v>
      </c>
      <c r="H1426">
        <v>236.24295899999998</v>
      </c>
      <c r="I1426" s="3">
        <v>4</v>
      </c>
      <c r="P1426">
        <v>3</v>
      </c>
      <c r="Q1426" t="str">
        <f t="shared" si="23"/>
        <v>134</v>
      </c>
    </row>
    <row r="1427" spans="1:17" x14ac:dyDescent="0.25">
      <c r="A1427">
        <v>1426</v>
      </c>
      <c r="B1427">
        <v>251.47433699999999</v>
      </c>
      <c r="C1427" s="2">
        <v>1</v>
      </c>
      <c r="H1427">
        <v>236.286734</v>
      </c>
      <c r="I1427" s="3">
        <v>4</v>
      </c>
      <c r="P1427">
        <v>2</v>
      </c>
      <c r="Q1427" t="str">
        <f t="shared" si="23"/>
        <v>14</v>
      </c>
    </row>
    <row r="1428" spans="1:17" x14ac:dyDescent="0.25">
      <c r="A1428">
        <v>1427</v>
      </c>
      <c r="B1428">
        <v>251.48010099999999</v>
      </c>
      <c r="C1428" s="2">
        <v>1</v>
      </c>
      <c r="H1428">
        <v>236.28923499999999</v>
      </c>
      <c r="I1428" s="3">
        <v>4</v>
      </c>
      <c r="P1428">
        <v>2</v>
      </c>
      <c r="Q1428" t="str">
        <f t="shared" si="23"/>
        <v>14</v>
      </c>
    </row>
    <row r="1429" spans="1:17" x14ac:dyDescent="0.25">
      <c r="A1429">
        <v>1428</v>
      </c>
      <c r="B1429">
        <v>251.46984699999999</v>
      </c>
      <c r="C1429" s="2">
        <v>1</v>
      </c>
      <c r="H1429">
        <v>236.289489</v>
      </c>
      <c r="I1429" s="3">
        <v>4</v>
      </c>
      <c r="P1429">
        <v>2</v>
      </c>
      <c r="Q1429" t="str">
        <f t="shared" si="23"/>
        <v>14</v>
      </c>
    </row>
    <row r="1430" spans="1:17" x14ac:dyDescent="0.25">
      <c r="A1430">
        <v>1429</v>
      </c>
      <c r="B1430">
        <v>251.469336</v>
      </c>
      <c r="C1430" s="2">
        <v>1</v>
      </c>
      <c r="H1430">
        <v>236.33903000000001</v>
      </c>
      <c r="I1430" s="3">
        <v>4</v>
      </c>
      <c r="P1430">
        <v>2</v>
      </c>
      <c r="Q1430" t="str">
        <f t="shared" si="23"/>
        <v>14</v>
      </c>
    </row>
    <row r="1431" spans="1:17" x14ac:dyDescent="0.25">
      <c r="A1431">
        <v>1430</v>
      </c>
      <c r="B1431">
        <v>251.47005300000001</v>
      </c>
      <c r="C1431" s="2">
        <v>1</v>
      </c>
      <c r="H1431">
        <v>236.23520300000001</v>
      </c>
      <c r="I1431" s="3">
        <v>4</v>
      </c>
      <c r="P1431">
        <v>2</v>
      </c>
      <c r="Q1431" t="str">
        <f t="shared" si="23"/>
        <v>14</v>
      </c>
    </row>
    <row r="1432" spans="1:17" x14ac:dyDescent="0.25">
      <c r="A1432">
        <v>1431</v>
      </c>
      <c r="B1432">
        <v>251.45775499999999</v>
      </c>
      <c r="C1432" s="2">
        <v>1</v>
      </c>
      <c r="P1432">
        <v>1</v>
      </c>
      <c r="Q1432" t="str">
        <f t="shared" si="23"/>
        <v>1</v>
      </c>
    </row>
    <row r="1433" spans="1:17" x14ac:dyDescent="0.25">
      <c r="A1433">
        <v>1432</v>
      </c>
      <c r="B1433">
        <v>251.44974400000001</v>
      </c>
      <c r="C1433" s="2">
        <v>1</v>
      </c>
      <c r="P1433">
        <v>1</v>
      </c>
      <c r="Q1433" t="str">
        <f t="shared" si="23"/>
        <v>1</v>
      </c>
    </row>
    <row r="1434" spans="1:17" x14ac:dyDescent="0.25">
      <c r="A1434">
        <v>1433</v>
      </c>
      <c r="B1434">
        <v>251.493876</v>
      </c>
      <c r="C1434" s="2">
        <v>1</v>
      </c>
      <c r="P1434">
        <v>1</v>
      </c>
      <c r="Q1434" t="str">
        <f t="shared" si="23"/>
        <v>1</v>
      </c>
    </row>
    <row r="1435" spans="1:17" x14ac:dyDescent="0.25">
      <c r="A1435">
        <v>1434</v>
      </c>
      <c r="B1435">
        <v>251.50198999999998</v>
      </c>
      <c r="C1435" s="2">
        <v>1</v>
      </c>
      <c r="D1435">
        <v>260.47867100000002</v>
      </c>
      <c r="E1435" s="5">
        <v>2</v>
      </c>
      <c r="P1435">
        <v>2</v>
      </c>
      <c r="Q1435" t="str">
        <f t="shared" si="23"/>
        <v>12</v>
      </c>
    </row>
    <row r="1436" spans="1:17" x14ac:dyDescent="0.25">
      <c r="A1436">
        <v>1435</v>
      </c>
      <c r="B1436">
        <v>251.538264</v>
      </c>
      <c r="C1436" s="2">
        <v>1</v>
      </c>
      <c r="D1436">
        <v>260.48632700000002</v>
      </c>
      <c r="E1436" s="5">
        <v>2</v>
      </c>
      <c r="P1436">
        <v>2</v>
      </c>
      <c r="Q1436" t="str">
        <f t="shared" si="23"/>
        <v>12</v>
      </c>
    </row>
    <row r="1437" spans="1:17" x14ac:dyDescent="0.25">
      <c r="A1437">
        <v>1436</v>
      </c>
      <c r="B1437">
        <v>251.46076499999998</v>
      </c>
      <c r="C1437" s="2">
        <v>1</v>
      </c>
      <c r="D1437">
        <v>260.52097199999997</v>
      </c>
      <c r="E1437" s="5">
        <v>2</v>
      </c>
      <c r="P1437">
        <v>2</v>
      </c>
      <c r="Q1437" t="str">
        <f t="shared" si="23"/>
        <v>12</v>
      </c>
    </row>
    <row r="1438" spans="1:17" x14ac:dyDescent="0.25">
      <c r="A1438">
        <v>1437</v>
      </c>
      <c r="D1438">
        <v>260.53142800000001</v>
      </c>
      <c r="E1438" s="5">
        <v>2</v>
      </c>
      <c r="P1438">
        <v>1</v>
      </c>
      <c r="Q1438" t="str">
        <f t="shared" si="23"/>
        <v>2</v>
      </c>
    </row>
    <row r="1439" spans="1:17" x14ac:dyDescent="0.25">
      <c r="A1439">
        <v>1438</v>
      </c>
      <c r="D1439">
        <v>260.53535699999998</v>
      </c>
      <c r="E1439" s="5">
        <v>2</v>
      </c>
      <c r="P1439">
        <v>1</v>
      </c>
      <c r="Q1439" t="str">
        <f t="shared" si="23"/>
        <v>2</v>
      </c>
    </row>
    <row r="1440" spans="1:17" x14ac:dyDescent="0.25">
      <c r="A1440">
        <v>1439</v>
      </c>
      <c r="D1440">
        <v>260.468009</v>
      </c>
      <c r="E1440" s="5">
        <v>2</v>
      </c>
      <c r="F1440">
        <v>253.76933500000001</v>
      </c>
      <c r="G1440" s="4">
        <v>3</v>
      </c>
      <c r="P1440">
        <v>2</v>
      </c>
      <c r="Q1440" t="str">
        <f t="shared" si="23"/>
        <v>23</v>
      </c>
    </row>
    <row r="1441" spans="1:17" x14ac:dyDescent="0.25">
      <c r="A1441">
        <v>1440</v>
      </c>
      <c r="D1441">
        <v>260.43704100000002</v>
      </c>
      <c r="E1441" s="5">
        <v>2</v>
      </c>
      <c r="F1441">
        <v>253.768519</v>
      </c>
      <c r="G1441" s="4">
        <v>3</v>
      </c>
      <c r="P1441">
        <v>2</v>
      </c>
      <c r="Q1441" t="str">
        <f t="shared" si="23"/>
        <v>23</v>
      </c>
    </row>
    <row r="1442" spans="1:17" x14ac:dyDescent="0.25">
      <c r="A1442">
        <v>1441</v>
      </c>
      <c r="D1442">
        <v>260.463774</v>
      </c>
      <c r="E1442" s="5">
        <v>2</v>
      </c>
      <c r="F1442">
        <v>253.73260399999998</v>
      </c>
      <c r="G1442" s="4">
        <v>3</v>
      </c>
      <c r="P1442">
        <v>2</v>
      </c>
      <c r="Q1442" t="str">
        <f t="shared" si="23"/>
        <v>23</v>
      </c>
    </row>
    <row r="1443" spans="1:17" x14ac:dyDescent="0.25">
      <c r="A1443">
        <v>1442</v>
      </c>
      <c r="D1443">
        <v>260.48285900000002</v>
      </c>
      <c r="E1443" s="5">
        <v>2</v>
      </c>
      <c r="F1443">
        <v>253.77586600000001</v>
      </c>
      <c r="G1443" s="4">
        <v>3</v>
      </c>
      <c r="P1443">
        <v>2</v>
      </c>
      <c r="Q1443" t="str">
        <f t="shared" si="23"/>
        <v>23</v>
      </c>
    </row>
    <row r="1444" spans="1:17" x14ac:dyDescent="0.25">
      <c r="A1444">
        <v>1443</v>
      </c>
      <c r="D1444">
        <v>260.52861999999999</v>
      </c>
      <c r="E1444" s="5">
        <v>2</v>
      </c>
      <c r="F1444">
        <v>253.76826399999999</v>
      </c>
      <c r="G1444" s="4">
        <v>3</v>
      </c>
      <c r="P1444">
        <v>2</v>
      </c>
      <c r="Q1444" t="str">
        <f t="shared" si="23"/>
        <v>23</v>
      </c>
    </row>
    <row r="1445" spans="1:17" x14ac:dyDescent="0.25">
      <c r="A1445">
        <v>1444</v>
      </c>
      <c r="D1445">
        <v>260.50852099999997</v>
      </c>
      <c r="E1445" s="5">
        <v>2</v>
      </c>
      <c r="F1445">
        <v>253.79459299999999</v>
      </c>
      <c r="G1445" s="4">
        <v>3</v>
      </c>
      <c r="P1445">
        <v>2</v>
      </c>
      <c r="Q1445" t="str">
        <f t="shared" si="23"/>
        <v>23</v>
      </c>
    </row>
    <row r="1446" spans="1:17" x14ac:dyDescent="0.25">
      <c r="A1446">
        <v>1445</v>
      </c>
      <c r="D1446">
        <v>260.50208900000001</v>
      </c>
      <c r="E1446" s="5">
        <v>2</v>
      </c>
      <c r="F1446">
        <v>253.797347</v>
      </c>
      <c r="G1446" s="4">
        <v>3</v>
      </c>
      <c r="P1446">
        <v>2</v>
      </c>
      <c r="Q1446" t="str">
        <f t="shared" si="23"/>
        <v>23</v>
      </c>
    </row>
    <row r="1447" spans="1:17" x14ac:dyDescent="0.25">
      <c r="A1447">
        <v>1446</v>
      </c>
      <c r="D1447">
        <v>260.52902899999998</v>
      </c>
      <c r="E1447" s="5">
        <v>2</v>
      </c>
      <c r="F1447">
        <v>253.78678400000001</v>
      </c>
      <c r="G1447" s="4">
        <v>3</v>
      </c>
      <c r="P1447">
        <v>2</v>
      </c>
      <c r="Q1447" t="str">
        <f t="shared" si="23"/>
        <v>23</v>
      </c>
    </row>
    <row r="1448" spans="1:17" x14ac:dyDescent="0.25">
      <c r="A1448">
        <v>1447</v>
      </c>
      <c r="D1448">
        <v>260.47867100000002</v>
      </c>
      <c r="E1448" s="5">
        <v>2</v>
      </c>
      <c r="F1448">
        <v>253.79086599999999</v>
      </c>
      <c r="G1448" s="4">
        <v>3</v>
      </c>
      <c r="P1448">
        <v>2</v>
      </c>
      <c r="Q1448" t="str">
        <f t="shared" si="23"/>
        <v>23</v>
      </c>
    </row>
    <row r="1449" spans="1:17" x14ac:dyDescent="0.25">
      <c r="A1449">
        <v>1448</v>
      </c>
      <c r="B1449">
        <v>269.59836799999999</v>
      </c>
      <c r="C1449" s="2">
        <v>1</v>
      </c>
      <c r="F1449">
        <v>253.80704</v>
      </c>
      <c r="G1449" s="4">
        <v>3</v>
      </c>
      <c r="H1449">
        <v>259.96489600000001</v>
      </c>
      <c r="I1449" s="3">
        <v>4</v>
      </c>
      <c r="P1449">
        <v>3</v>
      </c>
      <c r="Q1449" t="str">
        <f t="shared" si="23"/>
        <v>134</v>
      </c>
    </row>
    <row r="1450" spans="1:17" x14ac:dyDescent="0.25">
      <c r="A1450">
        <v>1449</v>
      </c>
      <c r="B1450">
        <v>269.62295799999998</v>
      </c>
      <c r="C1450" s="2">
        <v>1</v>
      </c>
      <c r="F1450">
        <v>253.76933500000001</v>
      </c>
      <c r="G1450" s="4">
        <v>3</v>
      </c>
      <c r="H1450">
        <v>259.96489600000001</v>
      </c>
      <c r="I1450" s="3">
        <v>4</v>
      </c>
      <c r="J1450">
        <v>236.27775399999999</v>
      </c>
      <c r="K1450" t="s">
        <v>22</v>
      </c>
      <c r="Q1450" t="str">
        <f t="shared" si="23"/>
        <v>134</v>
      </c>
    </row>
    <row r="1451" spans="1:17" x14ac:dyDescent="0.25">
      <c r="A1451">
        <v>1450</v>
      </c>
      <c r="Q1451" t="str">
        <f t="shared" si="23"/>
        <v/>
      </c>
    </row>
    <row r="1452" spans="1:17" x14ac:dyDescent="0.25">
      <c r="A1452">
        <v>1451</v>
      </c>
      <c r="J1452">
        <v>236.00892899999999</v>
      </c>
      <c r="K1452" t="s">
        <v>22</v>
      </c>
      <c r="Q1452" t="str">
        <f t="shared" si="23"/>
        <v/>
      </c>
    </row>
    <row r="1453" spans="1:17" x14ac:dyDescent="0.25">
      <c r="A1453">
        <v>1452</v>
      </c>
      <c r="B1453">
        <v>226.81658200000001</v>
      </c>
      <c r="C1453" s="2">
        <v>1</v>
      </c>
      <c r="H1453">
        <v>237.01847000000001</v>
      </c>
      <c r="I1453" s="3">
        <v>4</v>
      </c>
      <c r="P1453">
        <v>2</v>
      </c>
      <c r="Q1453" t="str">
        <f t="shared" si="23"/>
        <v>14</v>
      </c>
    </row>
    <row r="1454" spans="1:17" x14ac:dyDescent="0.25">
      <c r="A1454">
        <v>1453</v>
      </c>
      <c r="B1454">
        <v>226.73729599999999</v>
      </c>
      <c r="C1454" s="2">
        <v>1</v>
      </c>
      <c r="H1454">
        <v>237.02556100000001</v>
      </c>
      <c r="I1454" s="3">
        <v>4</v>
      </c>
      <c r="P1454">
        <v>2</v>
      </c>
      <c r="Q1454" t="str">
        <f t="shared" si="23"/>
        <v>14</v>
      </c>
    </row>
    <row r="1455" spans="1:17" x14ac:dyDescent="0.25">
      <c r="A1455">
        <v>1454</v>
      </c>
      <c r="B1455">
        <v>226.75290699999999</v>
      </c>
      <c r="C1455" s="2">
        <v>1</v>
      </c>
      <c r="H1455">
        <v>237.01040699999999</v>
      </c>
      <c r="I1455" s="3">
        <v>4</v>
      </c>
      <c r="P1455">
        <v>2</v>
      </c>
      <c r="Q1455" t="str">
        <f t="shared" si="23"/>
        <v>14</v>
      </c>
    </row>
    <row r="1456" spans="1:17" x14ac:dyDescent="0.25">
      <c r="A1456">
        <v>1455</v>
      </c>
      <c r="B1456">
        <v>226.80673400000001</v>
      </c>
      <c r="C1456" s="2">
        <v>1</v>
      </c>
      <c r="H1456">
        <v>237.073519</v>
      </c>
      <c r="I1456" s="3">
        <v>4</v>
      </c>
      <c r="P1456">
        <v>2</v>
      </c>
      <c r="Q1456" t="str">
        <f t="shared" si="23"/>
        <v>14</v>
      </c>
    </row>
    <row r="1457" spans="1:17" x14ac:dyDescent="0.25">
      <c r="A1457">
        <v>1456</v>
      </c>
      <c r="B1457">
        <v>226.77479600000001</v>
      </c>
      <c r="C1457" s="2">
        <v>1</v>
      </c>
      <c r="H1457">
        <v>237.050051</v>
      </c>
      <c r="I1457" s="3">
        <v>4</v>
      </c>
      <c r="P1457">
        <v>2</v>
      </c>
      <c r="Q1457" t="str">
        <f t="shared" si="23"/>
        <v>14</v>
      </c>
    </row>
    <row r="1458" spans="1:17" x14ac:dyDescent="0.25">
      <c r="A1458">
        <v>1457</v>
      </c>
      <c r="B1458">
        <v>226.77612299999998</v>
      </c>
      <c r="C1458" s="2">
        <v>1</v>
      </c>
      <c r="H1458">
        <v>237.06352100000001</v>
      </c>
      <c r="I1458" s="3">
        <v>4</v>
      </c>
      <c r="P1458">
        <v>2</v>
      </c>
      <c r="Q1458" t="str">
        <f t="shared" si="23"/>
        <v>14</v>
      </c>
    </row>
    <row r="1459" spans="1:17" x14ac:dyDescent="0.25">
      <c r="A1459">
        <v>1458</v>
      </c>
      <c r="B1459">
        <v>226.754694</v>
      </c>
      <c r="C1459" s="2">
        <v>1</v>
      </c>
      <c r="H1459">
        <v>237.05586700000001</v>
      </c>
      <c r="I1459" s="3">
        <v>4</v>
      </c>
      <c r="P1459">
        <v>2</v>
      </c>
      <c r="Q1459" t="str">
        <f t="shared" si="23"/>
        <v>14</v>
      </c>
    </row>
    <row r="1460" spans="1:17" x14ac:dyDescent="0.25">
      <c r="A1460">
        <v>1459</v>
      </c>
      <c r="B1460">
        <v>226.74239800000001</v>
      </c>
      <c r="C1460" s="2">
        <v>1</v>
      </c>
      <c r="H1460">
        <v>237.02051</v>
      </c>
      <c r="I1460" s="3">
        <v>4</v>
      </c>
      <c r="P1460">
        <v>2</v>
      </c>
      <c r="Q1460" t="str">
        <f t="shared" si="23"/>
        <v>14</v>
      </c>
    </row>
    <row r="1461" spans="1:17" x14ac:dyDescent="0.25">
      <c r="A1461">
        <v>1460</v>
      </c>
      <c r="B1461">
        <v>226.706174</v>
      </c>
      <c r="C1461" s="2">
        <v>1</v>
      </c>
      <c r="H1461">
        <v>237.01520199999999</v>
      </c>
      <c r="I1461" s="3">
        <v>4</v>
      </c>
      <c r="P1461">
        <v>2</v>
      </c>
      <c r="Q1461" t="str">
        <f t="shared" si="23"/>
        <v>14</v>
      </c>
    </row>
    <row r="1462" spans="1:17" x14ac:dyDescent="0.25">
      <c r="A1462">
        <v>1461</v>
      </c>
      <c r="B1462">
        <v>226.73347000000001</v>
      </c>
      <c r="C1462" s="2">
        <v>1</v>
      </c>
      <c r="H1462">
        <v>236.98959199999999</v>
      </c>
      <c r="I1462" s="3">
        <v>4</v>
      </c>
      <c r="P1462">
        <v>2</v>
      </c>
      <c r="Q1462" t="str">
        <f t="shared" si="23"/>
        <v>14</v>
      </c>
    </row>
    <row r="1463" spans="1:17" x14ac:dyDescent="0.25">
      <c r="A1463">
        <v>1462</v>
      </c>
      <c r="B1463">
        <v>226.74372500000001</v>
      </c>
      <c r="C1463" s="2">
        <v>1</v>
      </c>
      <c r="H1463">
        <v>236.98316299999999</v>
      </c>
      <c r="I1463" s="3">
        <v>4</v>
      </c>
      <c r="P1463">
        <v>2</v>
      </c>
      <c r="Q1463" t="str">
        <f t="shared" si="23"/>
        <v>14</v>
      </c>
    </row>
    <row r="1464" spans="1:17" x14ac:dyDescent="0.25">
      <c r="A1464">
        <v>1463</v>
      </c>
      <c r="B1464">
        <v>226.712245</v>
      </c>
      <c r="C1464" s="2">
        <v>1</v>
      </c>
      <c r="H1464">
        <v>236.955611</v>
      </c>
      <c r="I1464" s="3">
        <v>4</v>
      </c>
      <c r="P1464">
        <v>2</v>
      </c>
      <c r="Q1464" t="str">
        <f t="shared" si="23"/>
        <v>14</v>
      </c>
    </row>
    <row r="1465" spans="1:17" x14ac:dyDescent="0.25">
      <c r="A1465">
        <v>1464</v>
      </c>
      <c r="B1465">
        <v>226.81658200000001</v>
      </c>
      <c r="C1465" s="2">
        <v>1</v>
      </c>
      <c r="H1465">
        <v>237.044388</v>
      </c>
      <c r="I1465" s="3">
        <v>4</v>
      </c>
      <c r="P1465">
        <v>2</v>
      </c>
      <c r="Q1465" t="str">
        <f t="shared" si="23"/>
        <v>14</v>
      </c>
    </row>
    <row r="1466" spans="1:17" x14ac:dyDescent="0.25">
      <c r="A1466">
        <v>1465</v>
      </c>
      <c r="P1466">
        <v>0</v>
      </c>
      <c r="Q1466" t="str">
        <f t="shared" si="23"/>
        <v/>
      </c>
    </row>
    <row r="1467" spans="1:17" x14ac:dyDescent="0.25">
      <c r="A1467">
        <v>1466</v>
      </c>
      <c r="F1467">
        <v>225.376631</v>
      </c>
      <c r="G1467" s="4">
        <v>3</v>
      </c>
      <c r="P1467">
        <v>1</v>
      </c>
      <c r="Q1467" t="str">
        <f t="shared" si="23"/>
        <v>3</v>
      </c>
    </row>
    <row r="1468" spans="1:17" x14ac:dyDescent="0.25">
      <c r="A1468">
        <v>1467</v>
      </c>
      <c r="D1468">
        <v>216.78637799999998</v>
      </c>
      <c r="E1468" s="5">
        <v>2</v>
      </c>
      <c r="F1468">
        <v>225.41704100000001</v>
      </c>
      <c r="G1468" s="4">
        <v>3</v>
      </c>
      <c r="P1468">
        <v>2</v>
      </c>
      <c r="Q1468" t="str">
        <f t="shared" si="23"/>
        <v>23</v>
      </c>
    </row>
    <row r="1469" spans="1:17" x14ac:dyDescent="0.25">
      <c r="A1469">
        <v>1468</v>
      </c>
      <c r="D1469">
        <v>216.80250000000001</v>
      </c>
      <c r="E1469" s="5">
        <v>2</v>
      </c>
      <c r="F1469">
        <v>225.38489799999999</v>
      </c>
      <c r="G1469" s="4">
        <v>3</v>
      </c>
      <c r="P1469">
        <v>2</v>
      </c>
      <c r="Q1469" t="str">
        <f t="shared" si="23"/>
        <v>23</v>
      </c>
    </row>
    <row r="1470" spans="1:17" x14ac:dyDescent="0.25">
      <c r="A1470">
        <v>1469</v>
      </c>
      <c r="D1470">
        <v>216.83663200000001</v>
      </c>
      <c r="E1470" s="5">
        <v>2</v>
      </c>
      <c r="F1470">
        <v>225.37101999999999</v>
      </c>
      <c r="G1470" s="4">
        <v>3</v>
      </c>
      <c r="P1470">
        <v>2</v>
      </c>
      <c r="Q1470" t="str">
        <f t="shared" si="23"/>
        <v>23</v>
      </c>
    </row>
    <row r="1471" spans="1:17" x14ac:dyDescent="0.25">
      <c r="A1471">
        <v>1470</v>
      </c>
      <c r="D1471">
        <v>216.79913300000001</v>
      </c>
      <c r="E1471" s="5">
        <v>2</v>
      </c>
      <c r="F1471">
        <v>225.360816</v>
      </c>
      <c r="G1471" s="4">
        <v>3</v>
      </c>
      <c r="P1471">
        <v>2</v>
      </c>
      <c r="Q1471" t="str">
        <f t="shared" si="23"/>
        <v>23</v>
      </c>
    </row>
    <row r="1472" spans="1:17" x14ac:dyDescent="0.25">
      <c r="A1472">
        <v>1471</v>
      </c>
      <c r="D1472">
        <v>216.78367299999999</v>
      </c>
      <c r="E1472" s="5">
        <v>2</v>
      </c>
      <c r="F1472">
        <v>225.39270400000001</v>
      </c>
      <c r="G1472" s="4">
        <v>3</v>
      </c>
      <c r="P1472">
        <v>2</v>
      </c>
      <c r="Q1472" t="str">
        <f t="shared" si="23"/>
        <v>23</v>
      </c>
    </row>
    <row r="1473" spans="1:17" x14ac:dyDescent="0.25">
      <c r="A1473">
        <v>1472</v>
      </c>
      <c r="D1473">
        <v>216.754898</v>
      </c>
      <c r="E1473" s="5">
        <v>2</v>
      </c>
      <c r="F1473">
        <v>225.44290799999999</v>
      </c>
      <c r="G1473" s="4">
        <v>3</v>
      </c>
      <c r="P1473">
        <v>2</v>
      </c>
      <c r="Q1473" t="str">
        <f t="shared" si="23"/>
        <v>23</v>
      </c>
    </row>
    <row r="1474" spans="1:17" x14ac:dyDescent="0.25">
      <c r="A1474">
        <v>1473</v>
      </c>
      <c r="D1474">
        <v>216.78602000000001</v>
      </c>
      <c r="E1474" s="5">
        <v>2</v>
      </c>
      <c r="F1474">
        <v>225.38857100000001</v>
      </c>
      <c r="G1474" s="4">
        <v>3</v>
      </c>
      <c r="P1474">
        <v>2</v>
      </c>
      <c r="Q1474" t="str">
        <f t="shared" ref="Q1474:Q1537" si="24">CONCATENATE(C1474,E1474,G1474,I1474)</f>
        <v>23</v>
      </c>
    </row>
    <row r="1475" spans="1:17" x14ac:dyDescent="0.25">
      <c r="A1475">
        <v>1474</v>
      </c>
      <c r="D1475">
        <v>216.80545899999998</v>
      </c>
      <c r="E1475" s="5">
        <v>2</v>
      </c>
      <c r="F1475">
        <v>225.376631</v>
      </c>
      <c r="G1475" s="4">
        <v>3</v>
      </c>
      <c r="P1475">
        <v>2</v>
      </c>
      <c r="Q1475" t="str">
        <f t="shared" si="24"/>
        <v>23</v>
      </c>
    </row>
    <row r="1476" spans="1:17" x14ac:dyDescent="0.25">
      <c r="A1476">
        <v>1475</v>
      </c>
      <c r="D1476">
        <v>216.80831599999999</v>
      </c>
      <c r="E1476" s="5">
        <v>2</v>
      </c>
      <c r="F1476">
        <v>225.376631</v>
      </c>
      <c r="G1476" s="4">
        <v>3</v>
      </c>
      <c r="P1476">
        <v>2</v>
      </c>
      <c r="Q1476" t="str">
        <f t="shared" si="24"/>
        <v>23</v>
      </c>
    </row>
    <row r="1477" spans="1:17" x14ac:dyDescent="0.25">
      <c r="A1477">
        <v>1476</v>
      </c>
      <c r="D1477">
        <v>216.79357099999999</v>
      </c>
      <c r="E1477" s="5">
        <v>2</v>
      </c>
      <c r="F1477">
        <v>225.376631</v>
      </c>
      <c r="G1477" s="4">
        <v>3</v>
      </c>
      <c r="P1477">
        <v>2</v>
      </c>
      <c r="Q1477" t="str">
        <f t="shared" si="24"/>
        <v>23</v>
      </c>
    </row>
    <row r="1478" spans="1:17" x14ac:dyDescent="0.25">
      <c r="A1478">
        <v>1477</v>
      </c>
      <c r="D1478">
        <v>216.78637799999998</v>
      </c>
      <c r="E1478" s="5">
        <v>2</v>
      </c>
      <c r="F1478">
        <v>225.376631</v>
      </c>
      <c r="G1478" s="4">
        <v>3</v>
      </c>
      <c r="P1478">
        <v>2</v>
      </c>
      <c r="Q1478" t="str">
        <f t="shared" si="24"/>
        <v>23</v>
      </c>
    </row>
    <row r="1479" spans="1:17" x14ac:dyDescent="0.25">
      <c r="A1479">
        <v>1478</v>
      </c>
      <c r="B1479">
        <v>207.073241</v>
      </c>
      <c r="C1479" s="2">
        <v>1</v>
      </c>
      <c r="P1479">
        <v>1</v>
      </c>
      <c r="Q1479" t="str">
        <f t="shared" si="24"/>
        <v>1</v>
      </c>
    </row>
    <row r="1480" spans="1:17" x14ac:dyDescent="0.25">
      <c r="A1480">
        <v>1479</v>
      </c>
      <c r="B1480">
        <v>207.04992200000001</v>
      </c>
      <c r="C1480" s="2">
        <v>1</v>
      </c>
      <c r="P1480">
        <v>1</v>
      </c>
      <c r="Q1480" t="str">
        <f t="shared" si="24"/>
        <v>1</v>
      </c>
    </row>
    <row r="1481" spans="1:17" x14ac:dyDescent="0.25">
      <c r="A1481">
        <v>1480</v>
      </c>
      <c r="B1481">
        <v>207.09574000000001</v>
      </c>
      <c r="C1481" s="2">
        <v>1</v>
      </c>
      <c r="H1481">
        <v>216.01780600000001</v>
      </c>
      <c r="I1481" s="3">
        <v>4</v>
      </c>
      <c r="P1481">
        <v>2</v>
      </c>
      <c r="Q1481" t="str">
        <f t="shared" si="24"/>
        <v>14</v>
      </c>
    </row>
    <row r="1482" spans="1:17" x14ac:dyDescent="0.25">
      <c r="A1482">
        <v>1481</v>
      </c>
      <c r="B1482">
        <v>207.060328</v>
      </c>
      <c r="C1482" s="2">
        <v>1</v>
      </c>
      <c r="H1482">
        <v>215.91586699999999</v>
      </c>
      <c r="I1482" s="3">
        <v>4</v>
      </c>
      <c r="P1482">
        <v>2</v>
      </c>
      <c r="Q1482" t="str">
        <f t="shared" si="24"/>
        <v>14</v>
      </c>
    </row>
    <row r="1483" spans="1:17" x14ac:dyDescent="0.25">
      <c r="A1483">
        <v>1482</v>
      </c>
      <c r="B1483">
        <v>207.030181</v>
      </c>
      <c r="C1483" s="2">
        <v>1</v>
      </c>
      <c r="H1483">
        <v>215.93571399999999</v>
      </c>
      <c r="I1483" s="3">
        <v>4</v>
      </c>
      <c r="P1483">
        <v>2</v>
      </c>
      <c r="Q1483" t="str">
        <f t="shared" si="24"/>
        <v>14</v>
      </c>
    </row>
    <row r="1484" spans="1:17" x14ac:dyDescent="0.25">
      <c r="A1484">
        <v>1483</v>
      </c>
      <c r="B1484">
        <v>207.03579200000001</v>
      </c>
      <c r="C1484" s="2">
        <v>1</v>
      </c>
      <c r="H1484">
        <v>215.997041</v>
      </c>
      <c r="I1484" s="3">
        <v>4</v>
      </c>
      <c r="P1484">
        <v>2</v>
      </c>
      <c r="Q1484" t="str">
        <f t="shared" si="24"/>
        <v>14</v>
      </c>
    </row>
    <row r="1485" spans="1:17" x14ac:dyDescent="0.25">
      <c r="A1485">
        <v>1484</v>
      </c>
      <c r="B1485">
        <v>207.040843</v>
      </c>
      <c r="C1485" s="2">
        <v>1</v>
      </c>
      <c r="H1485">
        <v>215.994337</v>
      </c>
      <c r="I1485" s="3">
        <v>4</v>
      </c>
      <c r="P1485">
        <v>2</v>
      </c>
      <c r="Q1485" t="str">
        <f t="shared" si="24"/>
        <v>14</v>
      </c>
    </row>
    <row r="1486" spans="1:17" x14ac:dyDescent="0.25">
      <c r="A1486">
        <v>1485</v>
      </c>
      <c r="B1486">
        <v>207.08431100000001</v>
      </c>
      <c r="C1486" s="2">
        <v>1</v>
      </c>
      <c r="H1486">
        <v>216.01392899999999</v>
      </c>
      <c r="I1486" s="3">
        <v>4</v>
      </c>
      <c r="P1486">
        <v>2</v>
      </c>
      <c r="Q1486" t="str">
        <f t="shared" si="24"/>
        <v>14</v>
      </c>
    </row>
    <row r="1487" spans="1:17" x14ac:dyDescent="0.25">
      <c r="A1487">
        <v>1486</v>
      </c>
      <c r="B1487">
        <v>207.111502</v>
      </c>
      <c r="C1487" s="2">
        <v>1</v>
      </c>
      <c r="H1487">
        <v>215.999336</v>
      </c>
      <c r="I1487" s="3">
        <v>4</v>
      </c>
      <c r="P1487">
        <v>2</v>
      </c>
      <c r="Q1487" t="str">
        <f t="shared" si="24"/>
        <v>14</v>
      </c>
    </row>
    <row r="1488" spans="1:17" x14ac:dyDescent="0.25">
      <c r="A1488">
        <v>1487</v>
      </c>
      <c r="B1488">
        <v>207.12854300000001</v>
      </c>
      <c r="C1488" s="2">
        <v>1</v>
      </c>
      <c r="H1488">
        <v>215.983214</v>
      </c>
      <c r="I1488" s="3">
        <v>4</v>
      </c>
      <c r="P1488">
        <v>2</v>
      </c>
      <c r="Q1488" t="str">
        <f t="shared" si="24"/>
        <v>14</v>
      </c>
    </row>
    <row r="1489" spans="1:17" x14ac:dyDescent="0.25">
      <c r="A1489">
        <v>1488</v>
      </c>
      <c r="B1489">
        <v>207.163543</v>
      </c>
      <c r="C1489" s="2">
        <v>1</v>
      </c>
      <c r="H1489">
        <v>215.938367</v>
      </c>
      <c r="I1489" s="3">
        <v>4</v>
      </c>
      <c r="P1489">
        <v>2</v>
      </c>
      <c r="Q1489" t="str">
        <f t="shared" si="24"/>
        <v>14</v>
      </c>
    </row>
    <row r="1490" spans="1:17" x14ac:dyDescent="0.25">
      <c r="A1490">
        <v>1489</v>
      </c>
      <c r="B1490">
        <v>207.073241</v>
      </c>
      <c r="C1490" s="2">
        <v>1</v>
      </c>
      <c r="H1490">
        <v>216.01780600000001</v>
      </c>
      <c r="I1490" s="3">
        <v>4</v>
      </c>
      <c r="P1490">
        <v>2</v>
      </c>
      <c r="Q1490" t="str">
        <f t="shared" si="24"/>
        <v>14</v>
      </c>
    </row>
    <row r="1491" spans="1:17" x14ac:dyDescent="0.25">
      <c r="A1491">
        <v>1490</v>
      </c>
      <c r="P1491">
        <v>0</v>
      </c>
      <c r="Q1491" t="str">
        <f t="shared" si="24"/>
        <v/>
      </c>
    </row>
    <row r="1492" spans="1:17" x14ac:dyDescent="0.25">
      <c r="A1492">
        <v>1491</v>
      </c>
      <c r="F1492">
        <v>205.66270299999999</v>
      </c>
      <c r="G1492" s="4">
        <v>3</v>
      </c>
      <c r="P1492">
        <v>1</v>
      </c>
      <c r="Q1492" t="str">
        <f t="shared" si="24"/>
        <v>3</v>
      </c>
    </row>
    <row r="1493" spans="1:17" x14ac:dyDescent="0.25">
      <c r="A1493">
        <v>1492</v>
      </c>
      <c r="D1493">
        <v>195.17686700000002</v>
      </c>
      <c r="E1493" s="5">
        <v>2</v>
      </c>
      <c r="F1493">
        <v>205.66520199999999</v>
      </c>
      <c r="G1493" s="4">
        <v>3</v>
      </c>
      <c r="P1493">
        <v>2</v>
      </c>
      <c r="Q1493" t="str">
        <f t="shared" si="24"/>
        <v>23</v>
      </c>
    </row>
    <row r="1494" spans="1:17" x14ac:dyDescent="0.25">
      <c r="A1494">
        <v>1493</v>
      </c>
      <c r="D1494">
        <v>195.23258100000001</v>
      </c>
      <c r="E1494" s="5">
        <v>2</v>
      </c>
      <c r="F1494">
        <v>205.65765300000001</v>
      </c>
      <c r="G1494" s="4">
        <v>3</v>
      </c>
      <c r="P1494">
        <v>2</v>
      </c>
      <c r="Q1494" t="str">
        <f t="shared" si="24"/>
        <v>23</v>
      </c>
    </row>
    <row r="1495" spans="1:17" x14ac:dyDescent="0.25">
      <c r="A1495">
        <v>1494</v>
      </c>
      <c r="D1495">
        <v>195.20549299999999</v>
      </c>
      <c r="E1495" s="5">
        <v>2</v>
      </c>
      <c r="F1495">
        <v>205.65836200000001</v>
      </c>
      <c r="G1495" s="4">
        <v>3</v>
      </c>
      <c r="P1495">
        <v>2</v>
      </c>
      <c r="Q1495" t="str">
        <f t="shared" si="24"/>
        <v>23</v>
      </c>
    </row>
    <row r="1496" spans="1:17" x14ac:dyDescent="0.25">
      <c r="A1496">
        <v>1495</v>
      </c>
      <c r="D1496">
        <v>195.18375700000001</v>
      </c>
      <c r="E1496" s="5">
        <v>2</v>
      </c>
      <c r="F1496">
        <v>205.636527</v>
      </c>
      <c r="G1496" s="4">
        <v>3</v>
      </c>
      <c r="P1496">
        <v>2</v>
      </c>
      <c r="Q1496" t="str">
        <f t="shared" si="24"/>
        <v>23</v>
      </c>
    </row>
    <row r="1497" spans="1:17" x14ac:dyDescent="0.25">
      <c r="A1497">
        <v>1496</v>
      </c>
      <c r="D1497">
        <v>195.169883</v>
      </c>
      <c r="E1497" s="5">
        <v>2</v>
      </c>
      <c r="F1497">
        <v>205.59286</v>
      </c>
      <c r="G1497" s="4">
        <v>3</v>
      </c>
      <c r="P1497">
        <v>2</v>
      </c>
      <c r="Q1497" t="str">
        <f t="shared" si="24"/>
        <v>23</v>
      </c>
    </row>
    <row r="1498" spans="1:17" x14ac:dyDescent="0.25">
      <c r="A1498">
        <v>1497</v>
      </c>
      <c r="D1498">
        <v>195.15692000000001</v>
      </c>
      <c r="E1498" s="5">
        <v>2</v>
      </c>
      <c r="F1498">
        <v>205.64229499999999</v>
      </c>
      <c r="G1498" s="4">
        <v>3</v>
      </c>
      <c r="P1498">
        <v>2</v>
      </c>
      <c r="Q1498" t="str">
        <f t="shared" si="24"/>
        <v>23</v>
      </c>
    </row>
    <row r="1499" spans="1:17" x14ac:dyDescent="0.25">
      <c r="A1499">
        <v>1498</v>
      </c>
      <c r="D1499">
        <v>195.17243100000002</v>
      </c>
      <c r="E1499" s="5">
        <v>2</v>
      </c>
      <c r="F1499">
        <v>205.69376600000001</v>
      </c>
      <c r="G1499" s="4">
        <v>3</v>
      </c>
      <c r="P1499">
        <v>2</v>
      </c>
      <c r="Q1499" t="str">
        <f t="shared" si="24"/>
        <v>23</v>
      </c>
    </row>
    <row r="1500" spans="1:17" x14ac:dyDescent="0.25">
      <c r="A1500">
        <v>1499</v>
      </c>
      <c r="D1500">
        <v>195.16834900000001</v>
      </c>
      <c r="E1500" s="5">
        <v>2</v>
      </c>
      <c r="F1500">
        <v>205.69647500000002</v>
      </c>
      <c r="G1500" s="4">
        <v>3</v>
      </c>
      <c r="P1500">
        <v>2</v>
      </c>
      <c r="Q1500" t="str">
        <f t="shared" si="24"/>
        <v>23</v>
      </c>
    </row>
    <row r="1501" spans="1:17" x14ac:dyDescent="0.25">
      <c r="A1501">
        <v>1500</v>
      </c>
      <c r="D1501">
        <v>195.18386000000001</v>
      </c>
      <c r="E1501" s="5">
        <v>2</v>
      </c>
      <c r="F1501">
        <v>205.66270299999999</v>
      </c>
      <c r="G1501" s="4">
        <v>3</v>
      </c>
      <c r="P1501">
        <v>2</v>
      </c>
      <c r="Q1501" t="str">
        <f t="shared" si="24"/>
        <v>23</v>
      </c>
    </row>
    <row r="1502" spans="1:17" x14ac:dyDescent="0.25">
      <c r="A1502">
        <v>1501</v>
      </c>
      <c r="D1502">
        <v>195.23105100000001</v>
      </c>
      <c r="E1502" s="5">
        <v>2</v>
      </c>
      <c r="F1502">
        <v>205.66270299999999</v>
      </c>
      <c r="G1502" s="4">
        <v>3</v>
      </c>
      <c r="P1502">
        <v>2</v>
      </c>
      <c r="Q1502" t="str">
        <f t="shared" si="24"/>
        <v>23</v>
      </c>
    </row>
    <row r="1503" spans="1:17" x14ac:dyDescent="0.25">
      <c r="A1503">
        <v>1502</v>
      </c>
      <c r="D1503">
        <v>195.21931699999999</v>
      </c>
      <c r="E1503" s="5">
        <v>2</v>
      </c>
      <c r="F1503">
        <v>205.66270299999999</v>
      </c>
      <c r="G1503" s="4">
        <v>3</v>
      </c>
      <c r="P1503">
        <v>2</v>
      </c>
      <c r="Q1503" t="str">
        <f t="shared" si="24"/>
        <v>23</v>
      </c>
    </row>
    <row r="1504" spans="1:17" x14ac:dyDescent="0.25">
      <c r="A1504">
        <v>1503</v>
      </c>
      <c r="P1504">
        <v>0</v>
      </c>
      <c r="Q1504" t="str">
        <f t="shared" si="24"/>
        <v/>
      </c>
    </row>
    <row r="1505" spans="1:17" x14ac:dyDescent="0.25">
      <c r="A1505">
        <v>1504</v>
      </c>
      <c r="B1505">
        <v>184.467837</v>
      </c>
      <c r="C1505" s="2">
        <v>1</v>
      </c>
      <c r="H1505">
        <v>194.141311</v>
      </c>
      <c r="I1505" s="3">
        <v>4</v>
      </c>
      <c r="P1505">
        <v>2</v>
      </c>
      <c r="Q1505" t="str">
        <f t="shared" si="24"/>
        <v>14</v>
      </c>
    </row>
    <row r="1506" spans="1:17" x14ac:dyDescent="0.25">
      <c r="A1506">
        <v>1505</v>
      </c>
      <c r="B1506">
        <v>184.489825</v>
      </c>
      <c r="C1506" s="2">
        <v>1</v>
      </c>
      <c r="H1506">
        <v>194.11345600000001</v>
      </c>
      <c r="I1506" s="3">
        <v>4</v>
      </c>
      <c r="P1506">
        <v>2</v>
      </c>
      <c r="Q1506" t="str">
        <f t="shared" si="24"/>
        <v>14</v>
      </c>
    </row>
    <row r="1507" spans="1:17" x14ac:dyDescent="0.25">
      <c r="A1507">
        <v>1506</v>
      </c>
      <c r="B1507">
        <v>184.54415800000001</v>
      </c>
      <c r="C1507" s="2">
        <v>1</v>
      </c>
      <c r="H1507">
        <v>194.111617</v>
      </c>
      <c r="I1507" s="3">
        <v>4</v>
      </c>
      <c r="P1507">
        <v>2</v>
      </c>
      <c r="Q1507" t="str">
        <f t="shared" si="24"/>
        <v>14</v>
      </c>
    </row>
    <row r="1508" spans="1:17" x14ac:dyDescent="0.25">
      <c r="A1508">
        <v>1507</v>
      </c>
      <c r="B1508">
        <v>184.53043600000001</v>
      </c>
      <c r="C1508" s="2">
        <v>1</v>
      </c>
      <c r="H1508">
        <v>194.09254000000001</v>
      </c>
      <c r="I1508" s="3">
        <v>4</v>
      </c>
      <c r="P1508">
        <v>2</v>
      </c>
      <c r="Q1508" t="str">
        <f t="shared" si="24"/>
        <v>14</v>
      </c>
    </row>
    <row r="1509" spans="1:17" x14ac:dyDescent="0.25">
      <c r="A1509">
        <v>1508</v>
      </c>
      <c r="B1509">
        <v>184.55589600000002</v>
      </c>
      <c r="C1509" s="2">
        <v>1</v>
      </c>
      <c r="H1509">
        <v>194.117537</v>
      </c>
      <c r="I1509" s="3">
        <v>4</v>
      </c>
      <c r="P1509">
        <v>2</v>
      </c>
      <c r="Q1509" t="str">
        <f t="shared" si="24"/>
        <v>14</v>
      </c>
    </row>
    <row r="1510" spans="1:17" x14ac:dyDescent="0.25">
      <c r="A1510">
        <v>1509</v>
      </c>
      <c r="B1510">
        <v>184.54951700000001</v>
      </c>
      <c r="C1510" s="2">
        <v>1</v>
      </c>
      <c r="H1510">
        <v>194.11248699999999</v>
      </c>
      <c r="I1510" s="3">
        <v>4</v>
      </c>
      <c r="P1510">
        <v>2</v>
      </c>
      <c r="Q1510" t="str">
        <f t="shared" si="24"/>
        <v>14</v>
      </c>
    </row>
    <row r="1511" spans="1:17" x14ac:dyDescent="0.25">
      <c r="A1511">
        <v>1510</v>
      </c>
      <c r="B1511">
        <v>184.57155499999999</v>
      </c>
      <c r="C1511" s="2">
        <v>1</v>
      </c>
      <c r="H1511">
        <v>194.08121399999999</v>
      </c>
      <c r="I1511" s="3">
        <v>4</v>
      </c>
      <c r="P1511">
        <v>2</v>
      </c>
      <c r="Q1511" t="str">
        <f t="shared" si="24"/>
        <v>14</v>
      </c>
    </row>
    <row r="1512" spans="1:17" x14ac:dyDescent="0.25">
      <c r="A1512">
        <v>1511</v>
      </c>
      <c r="B1512">
        <v>184.52446600000002</v>
      </c>
      <c r="C1512" s="2">
        <v>1</v>
      </c>
      <c r="H1512">
        <v>194.10386500000001</v>
      </c>
      <c r="I1512" s="3">
        <v>4</v>
      </c>
      <c r="P1512">
        <v>2</v>
      </c>
      <c r="Q1512" t="str">
        <f t="shared" si="24"/>
        <v>14</v>
      </c>
    </row>
    <row r="1513" spans="1:17" x14ac:dyDescent="0.25">
      <c r="A1513">
        <v>1512</v>
      </c>
      <c r="B1513">
        <v>184.467837</v>
      </c>
      <c r="C1513" s="2">
        <v>1</v>
      </c>
      <c r="H1513">
        <v>194.14513700000001</v>
      </c>
      <c r="I1513" s="3">
        <v>4</v>
      </c>
      <c r="P1513">
        <v>2</v>
      </c>
      <c r="Q1513" t="str">
        <f t="shared" si="24"/>
        <v>14</v>
      </c>
    </row>
    <row r="1514" spans="1:17" x14ac:dyDescent="0.25">
      <c r="A1514">
        <v>1513</v>
      </c>
      <c r="B1514">
        <v>184.467837</v>
      </c>
      <c r="C1514" s="2">
        <v>1</v>
      </c>
      <c r="H1514">
        <v>194.10692499999999</v>
      </c>
      <c r="I1514" s="3">
        <v>4</v>
      </c>
      <c r="P1514">
        <v>2</v>
      </c>
      <c r="Q1514" t="str">
        <f t="shared" si="24"/>
        <v>14</v>
      </c>
    </row>
    <row r="1515" spans="1:17" x14ac:dyDescent="0.25">
      <c r="A1515">
        <v>1514</v>
      </c>
      <c r="H1515">
        <v>194.11345600000001</v>
      </c>
      <c r="I1515" s="3">
        <v>4</v>
      </c>
      <c r="P1515">
        <v>1</v>
      </c>
      <c r="Q1515" t="str">
        <f t="shared" si="24"/>
        <v>4</v>
      </c>
    </row>
    <row r="1516" spans="1:17" x14ac:dyDescent="0.25">
      <c r="A1516">
        <v>1515</v>
      </c>
      <c r="H1516">
        <v>194.11345600000001</v>
      </c>
      <c r="I1516" s="3">
        <v>4</v>
      </c>
      <c r="P1516">
        <v>1</v>
      </c>
      <c r="Q1516" t="str">
        <f t="shared" si="24"/>
        <v>4</v>
      </c>
    </row>
    <row r="1517" spans="1:17" x14ac:dyDescent="0.25">
      <c r="A1517">
        <v>1516</v>
      </c>
      <c r="F1517">
        <v>182.67098900000002</v>
      </c>
      <c r="G1517" s="4">
        <v>3</v>
      </c>
      <c r="P1517">
        <v>1</v>
      </c>
      <c r="Q1517" t="str">
        <f t="shared" si="24"/>
        <v>3</v>
      </c>
    </row>
    <row r="1518" spans="1:17" x14ac:dyDescent="0.25">
      <c r="A1518">
        <v>1517</v>
      </c>
      <c r="D1518">
        <v>171.012618</v>
      </c>
      <c r="E1518" s="5">
        <v>2</v>
      </c>
      <c r="F1518">
        <v>182.71292800000001</v>
      </c>
      <c r="G1518" s="4">
        <v>3</v>
      </c>
      <c r="P1518">
        <v>2</v>
      </c>
      <c r="Q1518" t="str">
        <f t="shared" si="24"/>
        <v>23</v>
      </c>
    </row>
    <row r="1519" spans="1:17" x14ac:dyDescent="0.25">
      <c r="A1519">
        <v>1518</v>
      </c>
      <c r="D1519">
        <v>171.03078199999999</v>
      </c>
      <c r="E1519" s="5">
        <v>2</v>
      </c>
      <c r="F1519">
        <v>182.72497100000001</v>
      </c>
      <c r="G1519" s="4">
        <v>3</v>
      </c>
      <c r="P1519">
        <v>2</v>
      </c>
      <c r="Q1519" t="str">
        <f t="shared" si="24"/>
        <v>23</v>
      </c>
    </row>
    <row r="1520" spans="1:17" x14ac:dyDescent="0.25">
      <c r="A1520">
        <v>1519</v>
      </c>
      <c r="D1520">
        <v>171.03894500000001</v>
      </c>
      <c r="E1520" s="5">
        <v>2</v>
      </c>
      <c r="F1520">
        <v>182.70522600000001</v>
      </c>
      <c r="G1520" s="4">
        <v>3</v>
      </c>
      <c r="P1520">
        <v>2</v>
      </c>
      <c r="Q1520" t="str">
        <f t="shared" si="24"/>
        <v>23</v>
      </c>
    </row>
    <row r="1521" spans="1:17" x14ac:dyDescent="0.25">
      <c r="A1521">
        <v>1520</v>
      </c>
      <c r="D1521">
        <v>171.03567800000002</v>
      </c>
      <c r="E1521" s="5">
        <v>2</v>
      </c>
      <c r="F1521">
        <v>182.69287800000001</v>
      </c>
      <c r="G1521" s="4">
        <v>3</v>
      </c>
      <c r="P1521">
        <v>2</v>
      </c>
      <c r="Q1521" t="str">
        <f t="shared" si="24"/>
        <v>23</v>
      </c>
    </row>
    <row r="1522" spans="1:17" x14ac:dyDescent="0.25">
      <c r="A1522">
        <v>1521</v>
      </c>
      <c r="D1522">
        <v>171.02277100000001</v>
      </c>
      <c r="E1522" s="5">
        <v>2</v>
      </c>
      <c r="F1522">
        <v>182.71007</v>
      </c>
      <c r="G1522" s="4">
        <v>3</v>
      </c>
      <c r="P1522">
        <v>2</v>
      </c>
      <c r="Q1522" t="str">
        <f t="shared" si="24"/>
        <v>23</v>
      </c>
    </row>
    <row r="1523" spans="1:17" x14ac:dyDescent="0.25">
      <c r="A1523">
        <v>1522</v>
      </c>
      <c r="D1523">
        <v>171.02649600000001</v>
      </c>
      <c r="E1523" s="5">
        <v>2</v>
      </c>
      <c r="F1523">
        <v>182.72399799999999</v>
      </c>
      <c r="G1523" s="4">
        <v>3</v>
      </c>
      <c r="P1523">
        <v>2</v>
      </c>
      <c r="Q1523" t="str">
        <f t="shared" si="24"/>
        <v>23</v>
      </c>
    </row>
    <row r="1524" spans="1:17" x14ac:dyDescent="0.25">
      <c r="A1524">
        <v>1523</v>
      </c>
      <c r="D1524">
        <v>171.02073000000001</v>
      </c>
      <c r="E1524" s="5">
        <v>2</v>
      </c>
      <c r="F1524">
        <v>182.71557899999999</v>
      </c>
      <c r="G1524" s="4">
        <v>3</v>
      </c>
      <c r="P1524">
        <v>2</v>
      </c>
      <c r="Q1524" t="str">
        <f t="shared" si="24"/>
        <v>23</v>
      </c>
    </row>
    <row r="1525" spans="1:17" x14ac:dyDescent="0.25">
      <c r="A1525">
        <v>1524</v>
      </c>
      <c r="D1525">
        <v>170.99297799999999</v>
      </c>
      <c r="E1525" s="5">
        <v>2</v>
      </c>
      <c r="F1525">
        <v>182.67098900000002</v>
      </c>
      <c r="G1525" s="4">
        <v>3</v>
      </c>
      <c r="P1525">
        <v>2</v>
      </c>
      <c r="Q1525" t="str">
        <f t="shared" si="24"/>
        <v>23</v>
      </c>
    </row>
    <row r="1526" spans="1:17" x14ac:dyDescent="0.25">
      <c r="A1526">
        <v>1525</v>
      </c>
      <c r="D1526">
        <v>171.022311</v>
      </c>
      <c r="E1526" s="5">
        <v>2</v>
      </c>
      <c r="F1526">
        <v>182.67098900000002</v>
      </c>
      <c r="G1526" s="4">
        <v>3</v>
      </c>
      <c r="P1526">
        <v>2</v>
      </c>
      <c r="Q1526" t="str">
        <f t="shared" si="24"/>
        <v>23</v>
      </c>
    </row>
    <row r="1527" spans="1:17" x14ac:dyDescent="0.25">
      <c r="A1527">
        <v>1526</v>
      </c>
      <c r="D1527">
        <v>171.015578</v>
      </c>
      <c r="E1527" s="5">
        <v>2</v>
      </c>
      <c r="P1527">
        <v>1</v>
      </c>
      <c r="Q1527" t="str">
        <f t="shared" si="24"/>
        <v>2</v>
      </c>
    </row>
    <row r="1528" spans="1:17" x14ac:dyDescent="0.25">
      <c r="A1528">
        <v>1527</v>
      </c>
      <c r="D1528">
        <v>171.012618</v>
      </c>
      <c r="E1528" s="5">
        <v>2</v>
      </c>
      <c r="P1528">
        <v>1</v>
      </c>
      <c r="Q1528" t="str">
        <f t="shared" si="24"/>
        <v>2</v>
      </c>
    </row>
    <row r="1529" spans="1:17" x14ac:dyDescent="0.25">
      <c r="A1529">
        <v>1528</v>
      </c>
      <c r="B1529">
        <v>161.87498299999999</v>
      </c>
      <c r="C1529" s="2">
        <v>1</v>
      </c>
      <c r="P1529">
        <v>1</v>
      </c>
      <c r="Q1529" t="str">
        <f t="shared" si="24"/>
        <v>1</v>
      </c>
    </row>
    <row r="1530" spans="1:17" x14ac:dyDescent="0.25">
      <c r="A1530">
        <v>1529</v>
      </c>
      <c r="B1530">
        <v>161.863044</v>
      </c>
      <c r="C1530" s="2">
        <v>1</v>
      </c>
      <c r="P1530">
        <v>1</v>
      </c>
      <c r="Q1530" t="str">
        <f t="shared" si="24"/>
        <v>1</v>
      </c>
    </row>
    <row r="1531" spans="1:17" x14ac:dyDescent="0.25">
      <c r="A1531">
        <v>1530</v>
      </c>
      <c r="B1531">
        <v>161.83906500000001</v>
      </c>
      <c r="C1531" s="2">
        <v>1</v>
      </c>
      <c r="P1531">
        <v>1</v>
      </c>
      <c r="Q1531" t="str">
        <f t="shared" si="24"/>
        <v>1</v>
      </c>
    </row>
    <row r="1532" spans="1:17" x14ac:dyDescent="0.25">
      <c r="A1532">
        <v>1531</v>
      </c>
      <c r="B1532">
        <v>161.906768</v>
      </c>
      <c r="C1532" s="2">
        <v>1</v>
      </c>
      <c r="H1532">
        <v>168.52050300000002</v>
      </c>
      <c r="I1532" s="3">
        <v>4</v>
      </c>
      <c r="P1532">
        <v>2</v>
      </c>
      <c r="Q1532" t="str">
        <f t="shared" si="24"/>
        <v>14</v>
      </c>
    </row>
    <row r="1533" spans="1:17" x14ac:dyDescent="0.25">
      <c r="A1533">
        <v>1532</v>
      </c>
      <c r="B1533">
        <v>161.97344700000002</v>
      </c>
      <c r="C1533" s="2">
        <v>1</v>
      </c>
      <c r="H1533">
        <v>168.54387</v>
      </c>
      <c r="I1533" s="3">
        <v>4</v>
      </c>
      <c r="P1533">
        <v>2</v>
      </c>
      <c r="Q1533" t="str">
        <f t="shared" si="24"/>
        <v>14</v>
      </c>
    </row>
    <row r="1534" spans="1:17" x14ac:dyDescent="0.25">
      <c r="A1534">
        <v>1533</v>
      </c>
      <c r="B1534">
        <v>161.970845</v>
      </c>
      <c r="C1534" s="2">
        <v>1</v>
      </c>
      <c r="H1534">
        <v>168.511065</v>
      </c>
      <c r="I1534" s="3">
        <v>4</v>
      </c>
      <c r="P1534">
        <v>2</v>
      </c>
      <c r="Q1534" t="str">
        <f t="shared" si="24"/>
        <v>14</v>
      </c>
    </row>
    <row r="1535" spans="1:17" x14ac:dyDescent="0.25">
      <c r="A1535">
        <v>1534</v>
      </c>
      <c r="B1535">
        <v>161.96686500000001</v>
      </c>
      <c r="C1535" s="2">
        <v>1</v>
      </c>
      <c r="H1535">
        <v>168.54004399999999</v>
      </c>
      <c r="I1535" s="3">
        <v>4</v>
      </c>
      <c r="P1535">
        <v>2</v>
      </c>
      <c r="Q1535" t="str">
        <f t="shared" si="24"/>
        <v>14</v>
      </c>
    </row>
    <row r="1536" spans="1:17" x14ac:dyDescent="0.25">
      <c r="A1536">
        <v>1535</v>
      </c>
      <c r="B1536">
        <v>161.86044200000001</v>
      </c>
      <c r="C1536" s="2">
        <v>1</v>
      </c>
      <c r="H1536">
        <v>168.540707</v>
      </c>
      <c r="I1536" s="3">
        <v>4</v>
      </c>
      <c r="P1536">
        <v>2</v>
      </c>
      <c r="Q1536" t="str">
        <f t="shared" si="24"/>
        <v>14</v>
      </c>
    </row>
    <row r="1537" spans="1:17" x14ac:dyDescent="0.25">
      <c r="A1537">
        <v>1536</v>
      </c>
      <c r="B1537">
        <v>161.87498299999999</v>
      </c>
      <c r="C1537" s="2">
        <v>1</v>
      </c>
      <c r="H1537">
        <v>168.590756</v>
      </c>
      <c r="I1537" s="3">
        <v>4</v>
      </c>
      <c r="P1537">
        <v>2</v>
      </c>
      <c r="Q1537" t="str">
        <f t="shared" si="24"/>
        <v>14</v>
      </c>
    </row>
    <row r="1538" spans="1:17" x14ac:dyDescent="0.25">
      <c r="A1538">
        <v>1537</v>
      </c>
      <c r="B1538">
        <v>161.87498299999999</v>
      </c>
      <c r="C1538" s="2">
        <v>1</v>
      </c>
      <c r="H1538">
        <v>168.593459</v>
      </c>
      <c r="I1538" s="3">
        <v>4</v>
      </c>
      <c r="P1538">
        <v>2</v>
      </c>
      <c r="Q1538" t="str">
        <f t="shared" ref="Q1538:Q1601" si="25">CONCATENATE(C1538,E1538,G1538,I1538)</f>
        <v>14</v>
      </c>
    </row>
    <row r="1539" spans="1:17" x14ac:dyDescent="0.25">
      <c r="A1539">
        <v>1538</v>
      </c>
      <c r="H1539">
        <v>168.57784700000002</v>
      </c>
      <c r="I1539" s="3">
        <v>4</v>
      </c>
      <c r="P1539">
        <v>1</v>
      </c>
      <c r="Q1539" t="str">
        <f t="shared" si="25"/>
        <v>4</v>
      </c>
    </row>
    <row r="1540" spans="1:17" x14ac:dyDescent="0.25">
      <c r="A1540">
        <v>1539</v>
      </c>
      <c r="H1540">
        <v>168.52050300000002</v>
      </c>
      <c r="I1540" s="3">
        <v>4</v>
      </c>
      <c r="P1540">
        <v>1</v>
      </c>
      <c r="Q1540" t="str">
        <f t="shared" si="25"/>
        <v>4</v>
      </c>
    </row>
    <row r="1541" spans="1:17" x14ac:dyDescent="0.25">
      <c r="A1541">
        <v>1540</v>
      </c>
      <c r="F1541">
        <v>160.43459899999999</v>
      </c>
      <c r="G1541" s="4">
        <v>3</v>
      </c>
      <c r="H1541">
        <v>168.52050300000002</v>
      </c>
      <c r="I1541" s="3">
        <v>4</v>
      </c>
      <c r="P1541">
        <v>2</v>
      </c>
      <c r="Q1541" t="str">
        <f t="shared" si="25"/>
        <v>34</v>
      </c>
    </row>
    <row r="1542" spans="1:17" x14ac:dyDescent="0.25">
      <c r="A1542">
        <v>1541</v>
      </c>
      <c r="F1542">
        <v>160.40449799999999</v>
      </c>
      <c r="G1542" s="4">
        <v>3</v>
      </c>
      <c r="P1542">
        <v>1</v>
      </c>
      <c r="Q1542" t="str">
        <f t="shared" si="25"/>
        <v>3</v>
      </c>
    </row>
    <row r="1543" spans="1:17" x14ac:dyDescent="0.25">
      <c r="A1543">
        <v>1542</v>
      </c>
      <c r="D1543">
        <v>150.604142</v>
      </c>
      <c r="E1543" s="5">
        <v>2</v>
      </c>
      <c r="F1543">
        <v>160.38429500000001</v>
      </c>
      <c r="G1543" s="4">
        <v>3</v>
      </c>
      <c r="P1543">
        <v>2</v>
      </c>
      <c r="Q1543" t="str">
        <f t="shared" si="25"/>
        <v>23</v>
      </c>
    </row>
    <row r="1544" spans="1:17" x14ac:dyDescent="0.25">
      <c r="A1544">
        <v>1543</v>
      </c>
      <c r="D1544">
        <v>150.604142</v>
      </c>
      <c r="E1544" s="5">
        <v>2</v>
      </c>
      <c r="F1544">
        <v>160.37756000000002</v>
      </c>
      <c r="G1544" s="4">
        <v>3</v>
      </c>
      <c r="P1544">
        <v>2</v>
      </c>
      <c r="Q1544" t="str">
        <f t="shared" si="25"/>
        <v>23</v>
      </c>
    </row>
    <row r="1545" spans="1:17" x14ac:dyDescent="0.25">
      <c r="A1545">
        <v>1544</v>
      </c>
      <c r="D1545">
        <v>150.604142</v>
      </c>
      <c r="E1545" s="5">
        <v>2</v>
      </c>
      <c r="F1545">
        <v>160.38771300000002</v>
      </c>
      <c r="G1545" s="4">
        <v>3</v>
      </c>
      <c r="P1545">
        <v>2</v>
      </c>
      <c r="Q1545" t="str">
        <f t="shared" si="25"/>
        <v>23</v>
      </c>
    </row>
    <row r="1546" spans="1:17" x14ac:dyDescent="0.25">
      <c r="A1546">
        <v>1545</v>
      </c>
      <c r="D1546">
        <v>150.604142</v>
      </c>
      <c r="E1546" s="5">
        <v>2</v>
      </c>
      <c r="F1546">
        <v>160.337614</v>
      </c>
      <c r="G1546" s="4">
        <v>3</v>
      </c>
      <c r="P1546">
        <v>2</v>
      </c>
      <c r="Q1546" t="str">
        <f t="shared" si="25"/>
        <v>23</v>
      </c>
    </row>
    <row r="1547" spans="1:17" x14ac:dyDescent="0.25">
      <c r="A1547">
        <v>1546</v>
      </c>
      <c r="D1547">
        <v>150.604142</v>
      </c>
      <c r="E1547" s="5">
        <v>2</v>
      </c>
      <c r="F1547">
        <v>160.28394299999999</v>
      </c>
      <c r="G1547" s="4">
        <v>3</v>
      </c>
      <c r="P1547">
        <v>2</v>
      </c>
      <c r="Q1547" t="str">
        <f t="shared" si="25"/>
        <v>23</v>
      </c>
    </row>
    <row r="1548" spans="1:17" x14ac:dyDescent="0.25">
      <c r="A1548">
        <v>1547</v>
      </c>
      <c r="D1548">
        <v>150.604142</v>
      </c>
      <c r="E1548" s="5">
        <v>2</v>
      </c>
      <c r="F1548">
        <v>160.43459899999999</v>
      </c>
      <c r="G1548" s="4">
        <v>3</v>
      </c>
      <c r="P1548">
        <v>2</v>
      </c>
      <c r="Q1548" t="str">
        <f t="shared" si="25"/>
        <v>23</v>
      </c>
    </row>
    <row r="1549" spans="1:17" x14ac:dyDescent="0.25">
      <c r="A1549">
        <v>1548</v>
      </c>
      <c r="D1549">
        <v>150.604142</v>
      </c>
      <c r="E1549" s="5">
        <v>2</v>
      </c>
      <c r="P1549">
        <v>1</v>
      </c>
      <c r="Q1549" t="str">
        <f t="shared" si="25"/>
        <v>2</v>
      </c>
    </row>
    <row r="1550" spans="1:17" x14ac:dyDescent="0.25">
      <c r="A1550">
        <v>1549</v>
      </c>
      <c r="B1550">
        <v>132.54406700000001</v>
      </c>
      <c r="C1550" s="2">
        <v>1</v>
      </c>
      <c r="D1550">
        <v>150.604142</v>
      </c>
      <c r="E1550" s="5">
        <v>2</v>
      </c>
      <c r="P1550">
        <v>2</v>
      </c>
      <c r="Q1550" t="str">
        <f t="shared" si="25"/>
        <v>12</v>
      </c>
    </row>
    <row r="1551" spans="1:17" x14ac:dyDescent="0.25">
      <c r="A1551">
        <v>1550</v>
      </c>
      <c r="B1551">
        <v>132.51829500000002</v>
      </c>
      <c r="C1551" s="2">
        <v>1</v>
      </c>
      <c r="D1551">
        <v>150.604142</v>
      </c>
      <c r="E1551" s="5">
        <v>2</v>
      </c>
      <c r="P1551">
        <v>2</v>
      </c>
      <c r="Q1551" t="str">
        <f t="shared" si="25"/>
        <v>12</v>
      </c>
    </row>
    <row r="1552" spans="1:17" x14ac:dyDescent="0.25">
      <c r="A1552">
        <v>1551</v>
      </c>
      <c r="B1552">
        <v>132.45633700000002</v>
      </c>
      <c r="C1552" s="2">
        <v>1</v>
      </c>
      <c r="D1552">
        <v>150.604142</v>
      </c>
      <c r="E1552" s="5">
        <v>2</v>
      </c>
      <c r="P1552">
        <v>2</v>
      </c>
      <c r="Q1552" t="str">
        <f t="shared" si="25"/>
        <v>12</v>
      </c>
    </row>
    <row r="1553" spans="1:17" x14ac:dyDescent="0.25">
      <c r="A1553">
        <v>1552</v>
      </c>
      <c r="B1553">
        <v>132.43128899999999</v>
      </c>
      <c r="C1553" s="2">
        <v>1</v>
      </c>
      <c r="P1553">
        <v>1</v>
      </c>
      <c r="Q1553" t="str">
        <f t="shared" si="25"/>
        <v>1</v>
      </c>
    </row>
    <row r="1554" spans="1:17" x14ac:dyDescent="0.25">
      <c r="A1554">
        <v>1553</v>
      </c>
      <c r="B1554">
        <v>132.47154600000002</v>
      </c>
      <c r="C1554" s="2">
        <v>1</v>
      </c>
      <c r="P1554">
        <v>1</v>
      </c>
      <c r="Q1554" t="str">
        <f t="shared" si="25"/>
        <v>1</v>
      </c>
    </row>
    <row r="1555" spans="1:17" x14ac:dyDescent="0.25">
      <c r="A1555">
        <v>1554</v>
      </c>
      <c r="B1555">
        <v>132.48231800000002</v>
      </c>
      <c r="C1555" s="2">
        <v>1</v>
      </c>
      <c r="P1555">
        <v>1</v>
      </c>
      <c r="Q1555" t="str">
        <f t="shared" si="25"/>
        <v>1</v>
      </c>
    </row>
    <row r="1556" spans="1:17" x14ac:dyDescent="0.25">
      <c r="A1556">
        <v>1555</v>
      </c>
      <c r="B1556">
        <v>132.48530500000001</v>
      </c>
      <c r="C1556" s="2">
        <v>1</v>
      </c>
      <c r="P1556">
        <v>1</v>
      </c>
      <c r="Q1556" t="str">
        <f t="shared" si="25"/>
        <v>1</v>
      </c>
    </row>
    <row r="1557" spans="1:17" x14ac:dyDescent="0.25">
      <c r="A1557">
        <v>1556</v>
      </c>
      <c r="B1557">
        <v>132.48679700000002</v>
      </c>
      <c r="C1557" s="2">
        <v>1</v>
      </c>
      <c r="H1557">
        <v>133.767505</v>
      </c>
      <c r="I1557" s="3">
        <v>4</v>
      </c>
      <c r="P1557">
        <v>2</v>
      </c>
      <c r="Q1557" t="str">
        <f t="shared" si="25"/>
        <v>14</v>
      </c>
    </row>
    <row r="1558" spans="1:17" x14ac:dyDescent="0.25">
      <c r="A1558">
        <v>1557</v>
      </c>
      <c r="B1558">
        <v>132.54406700000001</v>
      </c>
      <c r="C1558" s="2">
        <v>1</v>
      </c>
      <c r="H1558">
        <v>133.75400100000002</v>
      </c>
      <c r="I1558" s="3">
        <v>4</v>
      </c>
      <c r="P1558">
        <v>2</v>
      </c>
      <c r="Q1558" t="str">
        <f t="shared" si="25"/>
        <v>14</v>
      </c>
    </row>
    <row r="1559" spans="1:17" x14ac:dyDescent="0.25">
      <c r="A1559">
        <v>1558</v>
      </c>
      <c r="B1559">
        <v>132.54406700000001</v>
      </c>
      <c r="C1559" s="2">
        <v>1</v>
      </c>
      <c r="F1559">
        <v>132.57509200000001</v>
      </c>
      <c r="G1559" s="4">
        <v>3</v>
      </c>
      <c r="H1559">
        <v>133.765647</v>
      </c>
      <c r="I1559" s="3">
        <v>4</v>
      </c>
      <c r="P1559">
        <v>3</v>
      </c>
      <c r="Q1559" t="str">
        <f t="shared" si="25"/>
        <v>134</v>
      </c>
    </row>
    <row r="1560" spans="1:17" x14ac:dyDescent="0.25">
      <c r="A1560">
        <v>1559</v>
      </c>
      <c r="F1560">
        <v>132.52365400000002</v>
      </c>
      <c r="G1560" s="4">
        <v>3</v>
      </c>
      <c r="H1560">
        <v>133.80435500000002</v>
      </c>
      <c r="I1560" s="3">
        <v>4</v>
      </c>
      <c r="P1560">
        <v>2</v>
      </c>
      <c r="Q1560" t="str">
        <f t="shared" si="25"/>
        <v>34</v>
      </c>
    </row>
    <row r="1561" spans="1:17" x14ac:dyDescent="0.25">
      <c r="A1561">
        <v>1560</v>
      </c>
      <c r="F1561">
        <v>132.575141</v>
      </c>
      <c r="G1561" s="4">
        <v>3</v>
      </c>
      <c r="H1561">
        <v>133.845901</v>
      </c>
      <c r="I1561" s="3">
        <v>4</v>
      </c>
      <c r="P1561">
        <v>2</v>
      </c>
      <c r="Q1561" t="str">
        <f t="shared" si="25"/>
        <v>34</v>
      </c>
    </row>
    <row r="1562" spans="1:17" x14ac:dyDescent="0.25">
      <c r="A1562">
        <v>1561</v>
      </c>
      <c r="F1562">
        <v>132.57565600000001</v>
      </c>
      <c r="G1562" s="4">
        <v>3</v>
      </c>
      <c r="H1562">
        <v>133.847499</v>
      </c>
      <c r="I1562" s="3">
        <v>4</v>
      </c>
      <c r="P1562">
        <v>2</v>
      </c>
      <c r="Q1562" t="str">
        <f t="shared" si="25"/>
        <v>34</v>
      </c>
    </row>
    <row r="1563" spans="1:17" x14ac:dyDescent="0.25">
      <c r="A1563">
        <v>1562</v>
      </c>
      <c r="F1563">
        <v>132.67039400000002</v>
      </c>
      <c r="G1563" s="4">
        <v>3</v>
      </c>
      <c r="H1563">
        <v>133.87527800000001</v>
      </c>
      <c r="I1563" s="3">
        <v>4</v>
      </c>
      <c r="P1563">
        <v>2</v>
      </c>
      <c r="Q1563" t="str">
        <f t="shared" si="25"/>
        <v>34</v>
      </c>
    </row>
    <row r="1564" spans="1:17" x14ac:dyDescent="0.25">
      <c r="A1564">
        <v>1563</v>
      </c>
      <c r="F1564">
        <v>132.664421</v>
      </c>
      <c r="G1564" s="4">
        <v>3</v>
      </c>
      <c r="H1564">
        <v>133.825649</v>
      </c>
      <c r="I1564" s="3">
        <v>4</v>
      </c>
      <c r="P1564">
        <v>2</v>
      </c>
      <c r="Q1564" t="str">
        <f t="shared" si="25"/>
        <v>34</v>
      </c>
    </row>
    <row r="1565" spans="1:17" x14ac:dyDescent="0.25">
      <c r="A1565">
        <v>1564</v>
      </c>
      <c r="F1565">
        <v>132.70812900000001</v>
      </c>
      <c r="G1565" s="4">
        <v>3</v>
      </c>
      <c r="H1565">
        <v>133.767505</v>
      </c>
      <c r="I1565" s="3">
        <v>4</v>
      </c>
      <c r="P1565">
        <v>2</v>
      </c>
      <c r="Q1565" t="str">
        <f t="shared" si="25"/>
        <v>34</v>
      </c>
    </row>
    <row r="1566" spans="1:17" x14ac:dyDescent="0.25">
      <c r="A1566">
        <v>1565</v>
      </c>
      <c r="F1566">
        <v>132.57509200000001</v>
      </c>
      <c r="G1566" s="4">
        <v>3</v>
      </c>
      <c r="P1566">
        <v>1</v>
      </c>
      <c r="Q1566" t="str">
        <f t="shared" si="25"/>
        <v>3</v>
      </c>
    </row>
    <row r="1567" spans="1:17" x14ac:dyDescent="0.25">
      <c r="A1567">
        <v>1566</v>
      </c>
      <c r="F1567">
        <v>132.57509200000001</v>
      </c>
      <c r="G1567" s="4">
        <v>3</v>
      </c>
      <c r="P1567">
        <v>1</v>
      </c>
      <c r="Q1567" t="str">
        <f t="shared" si="25"/>
        <v>3</v>
      </c>
    </row>
    <row r="1568" spans="1:17" x14ac:dyDescent="0.25">
      <c r="A1568">
        <v>1567</v>
      </c>
      <c r="D1568">
        <v>112.90119100000001</v>
      </c>
      <c r="E1568" s="5">
        <v>2</v>
      </c>
      <c r="P1568">
        <v>1</v>
      </c>
      <c r="Q1568" t="str">
        <f t="shared" si="25"/>
        <v>2</v>
      </c>
    </row>
    <row r="1569" spans="1:17" x14ac:dyDescent="0.25">
      <c r="A1569">
        <v>1568</v>
      </c>
      <c r="D1569">
        <v>112.86041600000001</v>
      </c>
      <c r="E1569" s="5">
        <v>2</v>
      </c>
      <c r="P1569">
        <v>1</v>
      </c>
      <c r="Q1569" t="str">
        <f t="shared" si="25"/>
        <v>2</v>
      </c>
    </row>
    <row r="1570" spans="1:17" x14ac:dyDescent="0.25">
      <c r="A1570">
        <v>1569</v>
      </c>
      <c r="D1570">
        <v>112.86289200000002</v>
      </c>
      <c r="E1570" s="5">
        <v>2</v>
      </c>
      <c r="P1570">
        <v>1</v>
      </c>
      <c r="Q1570" t="str">
        <f t="shared" si="25"/>
        <v>2</v>
      </c>
    </row>
    <row r="1571" spans="1:17" x14ac:dyDescent="0.25">
      <c r="A1571">
        <v>1570</v>
      </c>
      <c r="D1571">
        <v>112.899539</v>
      </c>
      <c r="E1571" s="5">
        <v>2</v>
      </c>
      <c r="P1571">
        <v>1</v>
      </c>
      <c r="Q1571" t="str">
        <f t="shared" si="25"/>
        <v>2</v>
      </c>
    </row>
    <row r="1572" spans="1:17" x14ac:dyDescent="0.25">
      <c r="A1572">
        <v>1571</v>
      </c>
      <c r="D1572">
        <v>112.90922900000001</v>
      </c>
      <c r="E1572" s="5">
        <v>2</v>
      </c>
      <c r="P1572">
        <v>1</v>
      </c>
      <c r="Q1572" t="str">
        <f t="shared" si="25"/>
        <v>2</v>
      </c>
    </row>
    <row r="1573" spans="1:17" x14ac:dyDescent="0.25">
      <c r="A1573">
        <v>1572</v>
      </c>
      <c r="B1573">
        <v>106.45653100000001</v>
      </c>
      <c r="C1573" s="2">
        <v>1</v>
      </c>
      <c r="D1573">
        <v>112.87871900000002</v>
      </c>
      <c r="E1573" s="5">
        <v>2</v>
      </c>
      <c r="P1573">
        <v>2</v>
      </c>
      <c r="Q1573" t="str">
        <f t="shared" si="25"/>
        <v>12</v>
      </c>
    </row>
    <row r="1574" spans="1:17" x14ac:dyDescent="0.25">
      <c r="A1574">
        <v>1573</v>
      </c>
      <c r="B1574">
        <v>106.45653100000001</v>
      </c>
      <c r="C1574" s="2">
        <v>1</v>
      </c>
      <c r="D1574">
        <v>112.821708</v>
      </c>
      <c r="E1574" s="5">
        <v>2</v>
      </c>
      <c r="P1574">
        <v>2</v>
      </c>
      <c r="Q1574" t="str">
        <f t="shared" si="25"/>
        <v>12</v>
      </c>
    </row>
    <row r="1575" spans="1:17" x14ac:dyDescent="0.25">
      <c r="A1575">
        <v>1574</v>
      </c>
      <c r="B1575">
        <v>106.41730800000001</v>
      </c>
      <c r="C1575" s="2">
        <v>1</v>
      </c>
      <c r="D1575">
        <v>112.915931</v>
      </c>
      <c r="E1575" s="5">
        <v>2</v>
      </c>
      <c r="P1575">
        <v>2</v>
      </c>
      <c r="Q1575" t="str">
        <f t="shared" si="25"/>
        <v>12</v>
      </c>
    </row>
    <row r="1576" spans="1:17" x14ac:dyDescent="0.25">
      <c r="A1576">
        <v>1575</v>
      </c>
      <c r="B1576">
        <v>106.44709700000001</v>
      </c>
      <c r="C1576" s="2">
        <v>1</v>
      </c>
      <c r="P1576">
        <v>1</v>
      </c>
      <c r="Q1576" t="str">
        <f t="shared" si="25"/>
        <v>1</v>
      </c>
    </row>
    <row r="1577" spans="1:17" x14ac:dyDescent="0.25">
      <c r="A1577">
        <v>1576</v>
      </c>
      <c r="B1577">
        <v>106.426483</v>
      </c>
      <c r="C1577" s="2">
        <v>1</v>
      </c>
      <c r="P1577">
        <v>1</v>
      </c>
      <c r="Q1577" t="str">
        <f t="shared" si="25"/>
        <v>1</v>
      </c>
    </row>
    <row r="1578" spans="1:17" x14ac:dyDescent="0.25">
      <c r="A1578">
        <v>1577</v>
      </c>
      <c r="B1578">
        <v>106.41431800000001</v>
      </c>
      <c r="C1578" s="2">
        <v>1</v>
      </c>
      <c r="P1578">
        <v>1</v>
      </c>
      <c r="Q1578" t="str">
        <f t="shared" si="25"/>
        <v>1</v>
      </c>
    </row>
    <row r="1579" spans="1:17" x14ac:dyDescent="0.25">
      <c r="A1579">
        <v>1578</v>
      </c>
      <c r="B1579">
        <v>106.382926</v>
      </c>
      <c r="C1579" s="2">
        <v>1</v>
      </c>
      <c r="P1579">
        <v>1</v>
      </c>
      <c r="Q1579" t="str">
        <f t="shared" si="25"/>
        <v>1</v>
      </c>
    </row>
    <row r="1580" spans="1:17" x14ac:dyDescent="0.25">
      <c r="A1580">
        <v>1579</v>
      </c>
      <c r="B1580">
        <v>106.46302700000001</v>
      </c>
      <c r="C1580" s="2">
        <v>1</v>
      </c>
      <c r="H1580">
        <v>106.72646300000001</v>
      </c>
      <c r="I1580" s="3">
        <v>4</v>
      </c>
      <c r="P1580">
        <v>2</v>
      </c>
      <c r="Q1580" t="str">
        <f t="shared" si="25"/>
        <v>14</v>
      </c>
    </row>
    <row r="1581" spans="1:17" x14ac:dyDescent="0.25">
      <c r="A1581">
        <v>1580</v>
      </c>
      <c r="F1581">
        <v>106.79476100000001</v>
      </c>
      <c r="G1581" s="4">
        <v>3</v>
      </c>
      <c r="H1581">
        <v>106.72888900000001</v>
      </c>
      <c r="I1581" s="3">
        <v>4</v>
      </c>
      <c r="P1581">
        <v>2</v>
      </c>
      <c r="Q1581" t="str">
        <f t="shared" si="25"/>
        <v>34</v>
      </c>
    </row>
    <row r="1582" spans="1:17" x14ac:dyDescent="0.25">
      <c r="A1582">
        <v>1581</v>
      </c>
      <c r="F1582">
        <v>106.77429900000001</v>
      </c>
      <c r="G1582" s="4">
        <v>3</v>
      </c>
      <c r="H1582">
        <v>106.729713</v>
      </c>
      <c r="I1582" s="3">
        <v>4</v>
      </c>
      <c r="P1582">
        <v>2</v>
      </c>
      <c r="Q1582" t="str">
        <f t="shared" si="25"/>
        <v>34</v>
      </c>
    </row>
    <row r="1583" spans="1:17" x14ac:dyDescent="0.25">
      <c r="A1583">
        <v>1582</v>
      </c>
      <c r="F1583">
        <v>106.74208400000001</v>
      </c>
      <c r="G1583" s="4">
        <v>3</v>
      </c>
      <c r="H1583">
        <v>106.694198</v>
      </c>
      <c r="I1583" s="3">
        <v>4</v>
      </c>
      <c r="P1583">
        <v>2</v>
      </c>
      <c r="Q1583" t="str">
        <f t="shared" si="25"/>
        <v>34</v>
      </c>
    </row>
    <row r="1584" spans="1:17" x14ac:dyDescent="0.25">
      <c r="A1584">
        <v>1583</v>
      </c>
      <c r="F1584">
        <v>106.74208400000001</v>
      </c>
      <c r="G1584" s="4">
        <v>3</v>
      </c>
      <c r="H1584">
        <v>106.70945700000001</v>
      </c>
      <c r="I1584" s="3">
        <v>4</v>
      </c>
      <c r="P1584">
        <v>2</v>
      </c>
      <c r="Q1584" t="str">
        <f t="shared" si="25"/>
        <v>34</v>
      </c>
    </row>
    <row r="1585" spans="1:17" x14ac:dyDescent="0.25">
      <c r="A1585">
        <v>1584</v>
      </c>
      <c r="F1585">
        <v>106.79012300000001</v>
      </c>
      <c r="G1585" s="4">
        <v>3</v>
      </c>
      <c r="H1585">
        <v>106.72275500000001</v>
      </c>
      <c r="I1585" s="3">
        <v>4</v>
      </c>
      <c r="P1585">
        <v>2</v>
      </c>
      <c r="Q1585" t="str">
        <f t="shared" si="25"/>
        <v>34</v>
      </c>
    </row>
    <row r="1586" spans="1:17" x14ac:dyDescent="0.25">
      <c r="A1586">
        <v>1585</v>
      </c>
      <c r="F1586">
        <v>106.77661800000001</v>
      </c>
      <c r="G1586" s="4">
        <v>3</v>
      </c>
      <c r="H1586">
        <v>106.68105700000001</v>
      </c>
      <c r="I1586" s="3">
        <v>4</v>
      </c>
      <c r="P1586">
        <v>2</v>
      </c>
      <c r="Q1586" t="str">
        <f t="shared" si="25"/>
        <v>34</v>
      </c>
    </row>
    <row r="1587" spans="1:17" x14ac:dyDescent="0.25">
      <c r="A1587">
        <v>1586</v>
      </c>
      <c r="F1587">
        <v>106.75193000000002</v>
      </c>
      <c r="G1587" s="4">
        <v>3</v>
      </c>
      <c r="H1587">
        <v>106.69342800000001</v>
      </c>
      <c r="I1587" s="3">
        <v>4</v>
      </c>
      <c r="P1587">
        <v>2</v>
      </c>
      <c r="Q1587" t="str">
        <f t="shared" si="25"/>
        <v>34</v>
      </c>
    </row>
    <row r="1588" spans="1:17" x14ac:dyDescent="0.25">
      <c r="A1588">
        <v>1587</v>
      </c>
      <c r="F1588">
        <v>106.74265200000001</v>
      </c>
      <c r="G1588" s="4">
        <v>3</v>
      </c>
      <c r="H1588">
        <v>106.72646300000001</v>
      </c>
      <c r="I1588" s="3">
        <v>4</v>
      </c>
      <c r="P1588">
        <v>2</v>
      </c>
      <c r="Q1588" t="str">
        <f t="shared" si="25"/>
        <v>34</v>
      </c>
    </row>
    <row r="1589" spans="1:17" x14ac:dyDescent="0.25">
      <c r="A1589">
        <v>1588</v>
      </c>
      <c r="F1589">
        <v>106.79476100000001</v>
      </c>
      <c r="G1589" s="4">
        <v>3</v>
      </c>
      <c r="H1589">
        <v>106.72646300000001</v>
      </c>
      <c r="I1589" s="3">
        <v>4</v>
      </c>
      <c r="P1589">
        <v>2</v>
      </c>
      <c r="Q1589" t="str">
        <f t="shared" si="25"/>
        <v>34</v>
      </c>
    </row>
    <row r="1590" spans="1:17" x14ac:dyDescent="0.25">
      <c r="A1590">
        <v>1589</v>
      </c>
      <c r="P1590">
        <v>0</v>
      </c>
      <c r="Q1590" t="str">
        <f t="shared" si="25"/>
        <v/>
      </c>
    </row>
    <row r="1591" spans="1:17" x14ac:dyDescent="0.25">
      <c r="A1591">
        <v>1590</v>
      </c>
      <c r="D1591">
        <v>85.359199000000004</v>
      </c>
      <c r="E1591" s="5">
        <v>2</v>
      </c>
      <c r="P1591">
        <v>1</v>
      </c>
      <c r="Q1591" t="str">
        <f t="shared" si="25"/>
        <v>2</v>
      </c>
    </row>
    <row r="1592" spans="1:17" x14ac:dyDescent="0.25">
      <c r="A1592">
        <v>1591</v>
      </c>
      <c r="D1592">
        <v>85.329355000000007</v>
      </c>
      <c r="E1592" s="5">
        <v>2</v>
      </c>
      <c r="P1592">
        <v>1</v>
      </c>
      <c r="Q1592" t="str">
        <f t="shared" si="25"/>
        <v>2</v>
      </c>
    </row>
    <row r="1593" spans="1:17" x14ac:dyDescent="0.25">
      <c r="A1593">
        <v>1592</v>
      </c>
      <c r="D1593">
        <v>85.334355000000002</v>
      </c>
      <c r="E1593" s="5">
        <v>2</v>
      </c>
      <c r="P1593">
        <v>1</v>
      </c>
      <c r="Q1593" t="str">
        <f t="shared" si="25"/>
        <v>2</v>
      </c>
    </row>
    <row r="1594" spans="1:17" x14ac:dyDescent="0.25">
      <c r="A1594">
        <v>1593</v>
      </c>
      <c r="D1594">
        <v>85.372549000000006</v>
      </c>
      <c r="E1594" s="5">
        <v>2</v>
      </c>
      <c r="P1594">
        <v>1</v>
      </c>
      <c r="Q1594" t="str">
        <f t="shared" si="25"/>
        <v>2</v>
      </c>
    </row>
    <row r="1595" spans="1:17" x14ac:dyDescent="0.25">
      <c r="A1595">
        <v>1594</v>
      </c>
      <c r="D1595">
        <v>85.364507000000003</v>
      </c>
      <c r="E1595" s="5">
        <v>2</v>
      </c>
      <c r="P1595">
        <v>1</v>
      </c>
      <c r="Q1595" t="str">
        <f t="shared" si="25"/>
        <v>2</v>
      </c>
    </row>
    <row r="1596" spans="1:17" x14ac:dyDescent="0.25">
      <c r="A1596">
        <v>1595</v>
      </c>
      <c r="B1596">
        <v>80.039016000000004</v>
      </c>
      <c r="C1596" s="2">
        <v>1</v>
      </c>
      <c r="D1596">
        <v>85.35744600000001</v>
      </c>
      <c r="E1596" s="5">
        <v>2</v>
      </c>
      <c r="P1596">
        <v>2</v>
      </c>
      <c r="Q1596" t="str">
        <f t="shared" si="25"/>
        <v>12</v>
      </c>
    </row>
    <row r="1597" spans="1:17" x14ac:dyDescent="0.25">
      <c r="A1597">
        <v>1596</v>
      </c>
      <c r="B1597">
        <v>80.039016000000004</v>
      </c>
      <c r="C1597" s="2">
        <v>1</v>
      </c>
      <c r="D1597">
        <v>85.330179000000015</v>
      </c>
      <c r="E1597" s="5">
        <v>2</v>
      </c>
      <c r="P1597">
        <v>2</v>
      </c>
      <c r="Q1597" t="str">
        <f t="shared" si="25"/>
        <v>12</v>
      </c>
    </row>
    <row r="1598" spans="1:17" x14ac:dyDescent="0.25">
      <c r="A1598">
        <v>1597</v>
      </c>
      <c r="B1598">
        <v>80.014637000000008</v>
      </c>
      <c r="C1598" s="2">
        <v>1</v>
      </c>
      <c r="D1598">
        <v>85.349406000000002</v>
      </c>
      <c r="E1598" s="5">
        <v>2</v>
      </c>
      <c r="P1598">
        <v>2</v>
      </c>
      <c r="Q1598" t="str">
        <f t="shared" si="25"/>
        <v>12</v>
      </c>
    </row>
    <row r="1599" spans="1:17" x14ac:dyDescent="0.25">
      <c r="A1599">
        <v>1598</v>
      </c>
      <c r="B1599">
        <v>79.97170100000001</v>
      </c>
      <c r="C1599" s="2">
        <v>1</v>
      </c>
      <c r="D1599">
        <v>85.359199000000004</v>
      </c>
      <c r="E1599" s="5">
        <v>2</v>
      </c>
      <c r="P1599">
        <v>2</v>
      </c>
      <c r="Q1599" t="str">
        <f t="shared" si="25"/>
        <v>12</v>
      </c>
    </row>
    <row r="1600" spans="1:17" x14ac:dyDescent="0.25">
      <c r="A1600">
        <v>1599</v>
      </c>
      <c r="B1600">
        <v>79.994225</v>
      </c>
      <c r="C1600" s="2">
        <v>1</v>
      </c>
      <c r="P1600">
        <v>1</v>
      </c>
      <c r="Q1600" t="str">
        <f t="shared" si="25"/>
        <v>1</v>
      </c>
    </row>
    <row r="1601" spans="1:17" x14ac:dyDescent="0.25">
      <c r="A1601">
        <v>1600</v>
      </c>
      <c r="B1601">
        <v>80.008194000000003</v>
      </c>
      <c r="C1601" s="2">
        <v>1</v>
      </c>
      <c r="P1601">
        <v>1</v>
      </c>
      <c r="Q1601" t="str">
        <f t="shared" si="25"/>
        <v>1</v>
      </c>
    </row>
    <row r="1602" spans="1:17" x14ac:dyDescent="0.25">
      <c r="A1602">
        <v>1601</v>
      </c>
      <c r="B1602">
        <v>79.945259000000007</v>
      </c>
      <c r="C1602" s="2">
        <v>1</v>
      </c>
      <c r="P1602">
        <v>1</v>
      </c>
      <c r="Q1602" t="str">
        <f t="shared" ref="Q1602:Q1665" si="26">CONCATENATE(C1602,E1602,G1602,I1602)</f>
        <v>1</v>
      </c>
    </row>
    <row r="1603" spans="1:17" x14ac:dyDescent="0.25">
      <c r="A1603">
        <v>1602</v>
      </c>
      <c r="B1603">
        <v>80.039016000000004</v>
      </c>
      <c r="C1603" s="2">
        <v>1</v>
      </c>
      <c r="P1603">
        <v>1</v>
      </c>
      <c r="Q1603" t="str">
        <f t="shared" si="26"/>
        <v>1</v>
      </c>
    </row>
    <row r="1604" spans="1:17" x14ac:dyDescent="0.25">
      <c r="A1604">
        <v>1603</v>
      </c>
      <c r="H1604">
        <v>80.267510000000001</v>
      </c>
      <c r="I1604" s="3">
        <v>4</v>
      </c>
      <c r="P1604">
        <v>1</v>
      </c>
      <c r="Q1604" t="str">
        <f t="shared" si="26"/>
        <v>4</v>
      </c>
    </row>
    <row r="1605" spans="1:17" x14ac:dyDescent="0.25">
      <c r="A1605">
        <v>1604</v>
      </c>
      <c r="H1605">
        <v>80.215966000000009</v>
      </c>
      <c r="I1605" s="3">
        <v>4</v>
      </c>
      <c r="P1605">
        <v>1</v>
      </c>
      <c r="Q1605" t="str">
        <f t="shared" si="26"/>
        <v>4</v>
      </c>
    </row>
    <row r="1606" spans="1:17" x14ac:dyDescent="0.25">
      <c r="A1606">
        <v>1605</v>
      </c>
      <c r="F1606">
        <v>78.914232000000013</v>
      </c>
      <c r="G1606" s="4">
        <v>3</v>
      </c>
      <c r="H1606">
        <v>80.202823000000009</v>
      </c>
      <c r="I1606" s="3">
        <v>4</v>
      </c>
      <c r="P1606">
        <v>2</v>
      </c>
      <c r="Q1606" t="str">
        <f t="shared" si="26"/>
        <v>34</v>
      </c>
    </row>
    <row r="1607" spans="1:17" x14ac:dyDescent="0.25">
      <c r="A1607">
        <v>1606</v>
      </c>
      <c r="F1607">
        <v>78.919385000000005</v>
      </c>
      <c r="G1607" s="4">
        <v>3</v>
      </c>
      <c r="H1607">
        <v>80.224781000000007</v>
      </c>
      <c r="I1607" s="3">
        <v>4</v>
      </c>
      <c r="P1607">
        <v>2</v>
      </c>
      <c r="Q1607" t="str">
        <f t="shared" si="26"/>
        <v>34</v>
      </c>
    </row>
    <row r="1608" spans="1:17" x14ac:dyDescent="0.25">
      <c r="A1608">
        <v>1607</v>
      </c>
      <c r="F1608">
        <v>78.886295000000004</v>
      </c>
      <c r="G1608" s="4">
        <v>3</v>
      </c>
      <c r="H1608">
        <v>80.224728000000013</v>
      </c>
      <c r="I1608" s="3">
        <v>4</v>
      </c>
      <c r="P1608">
        <v>2</v>
      </c>
      <c r="Q1608" t="str">
        <f t="shared" si="26"/>
        <v>34</v>
      </c>
    </row>
    <row r="1609" spans="1:17" x14ac:dyDescent="0.25">
      <c r="A1609">
        <v>1608</v>
      </c>
      <c r="F1609">
        <v>78.966187000000005</v>
      </c>
      <c r="G1609" s="4">
        <v>3</v>
      </c>
      <c r="H1609">
        <v>80.252562000000012</v>
      </c>
      <c r="I1609" s="3">
        <v>4</v>
      </c>
      <c r="P1609">
        <v>2</v>
      </c>
      <c r="Q1609" t="str">
        <f t="shared" si="26"/>
        <v>34</v>
      </c>
    </row>
    <row r="1610" spans="1:17" x14ac:dyDescent="0.25">
      <c r="A1610">
        <v>1609</v>
      </c>
      <c r="F1610">
        <v>79.00433000000001</v>
      </c>
      <c r="G1610" s="4">
        <v>3</v>
      </c>
      <c r="H1610">
        <v>80.253800000000012</v>
      </c>
      <c r="I1610" s="3">
        <v>4</v>
      </c>
      <c r="P1610">
        <v>2</v>
      </c>
      <c r="Q1610" t="str">
        <f t="shared" si="26"/>
        <v>34</v>
      </c>
    </row>
    <row r="1611" spans="1:17" x14ac:dyDescent="0.25">
      <c r="A1611">
        <v>1610</v>
      </c>
      <c r="D1611">
        <v>64.158386000000007</v>
      </c>
      <c r="E1611" s="5">
        <v>2</v>
      </c>
      <c r="F1611">
        <v>78.954074000000006</v>
      </c>
      <c r="G1611" s="4">
        <v>3</v>
      </c>
      <c r="H1611">
        <v>80.185040000000015</v>
      </c>
      <c r="I1611" s="3">
        <v>4</v>
      </c>
      <c r="P1611">
        <v>3</v>
      </c>
      <c r="Q1611" t="str">
        <f t="shared" si="26"/>
        <v>234</v>
      </c>
    </row>
    <row r="1612" spans="1:17" x14ac:dyDescent="0.25">
      <c r="A1612">
        <v>1611</v>
      </c>
      <c r="D1612">
        <v>64.200469999999996</v>
      </c>
      <c r="E1612" s="5">
        <v>2</v>
      </c>
      <c r="F1612">
        <v>78.870625000000004</v>
      </c>
      <c r="G1612" s="4">
        <v>3</v>
      </c>
      <c r="H1612">
        <v>80.267510000000001</v>
      </c>
      <c r="I1612" s="3">
        <v>4</v>
      </c>
      <c r="P1612">
        <v>3</v>
      </c>
      <c r="Q1612" t="str">
        <f t="shared" si="26"/>
        <v>234</v>
      </c>
    </row>
    <row r="1613" spans="1:17" x14ac:dyDescent="0.25">
      <c r="A1613">
        <v>1612</v>
      </c>
      <c r="D1613">
        <v>64.188645000000008</v>
      </c>
      <c r="E1613" s="5">
        <v>2</v>
      </c>
      <c r="F1613">
        <v>78.928096000000011</v>
      </c>
      <c r="G1613" s="4">
        <v>3</v>
      </c>
      <c r="P1613">
        <v>2</v>
      </c>
      <c r="Q1613" t="str">
        <f t="shared" si="26"/>
        <v>23</v>
      </c>
    </row>
    <row r="1614" spans="1:17" x14ac:dyDescent="0.25">
      <c r="A1614">
        <v>1613</v>
      </c>
      <c r="D1614">
        <v>64.175572000000003</v>
      </c>
      <c r="E1614" s="5">
        <v>2</v>
      </c>
      <c r="P1614">
        <v>1</v>
      </c>
      <c r="Q1614" t="str">
        <f t="shared" si="26"/>
        <v>2</v>
      </c>
    </row>
    <row r="1615" spans="1:17" x14ac:dyDescent="0.25">
      <c r="A1615">
        <v>1614</v>
      </c>
      <c r="D1615">
        <v>64.177239</v>
      </c>
      <c r="E1615" s="5">
        <v>2</v>
      </c>
      <c r="P1615">
        <v>1</v>
      </c>
      <c r="Q1615" t="str">
        <f t="shared" si="26"/>
        <v>2</v>
      </c>
    </row>
    <row r="1616" spans="1:17" x14ac:dyDescent="0.25">
      <c r="A1616">
        <v>1615</v>
      </c>
      <c r="D1616">
        <v>64.155731000000003</v>
      </c>
      <c r="E1616" s="5">
        <v>2</v>
      </c>
      <c r="P1616">
        <v>1</v>
      </c>
      <c r="Q1616" t="str">
        <f t="shared" si="26"/>
        <v>2</v>
      </c>
    </row>
    <row r="1617" spans="1:17" x14ac:dyDescent="0.25">
      <c r="A1617">
        <v>1616</v>
      </c>
      <c r="D1617">
        <v>64.165623000000011</v>
      </c>
      <c r="E1617" s="5">
        <v>2</v>
      </c>
      <c r="P1617">
        <v>1</v>
      </c>
      <c r="Q1617" t="str">
        <f t="shared" si="26"/>
        <v>2</v>
      </c>
    </row>
    <row r="1618" spans="1:17" x14ac:dyDescent="0.25">
      <c r="A1618">
        <v>1617</v>
      </c>
      <c r="B1618">
        <v>58.068905000000001</v>
      </c>
      <c r="C1618" s="2">
        <v>1</v>
      </c>
      <c r="D1618">
        <v>64.18198000000001</v>
      </c>
      <c r="E1618" s="5">
        <v>2</v>
      </c>
      <c r="P1618">
        <v>2</v>
      </c>
      <c r="Q1618" t="str">
        <f t="shared" si="26"/>
        <v>12</v>
      </c>
    </row>
    <row r="1619" spans="1:17" x14ac:dyDescent="0.25">
      <c r="A1619">
        <v>1618</v>
      </c>
      <c r="B1619">
        <v>58.068905000000001</v>
      </c>
      <c r="C1619" s="2">
        <v>1</v>
      </c>
      <c r="D1619">
        <v>64.135056000000006</v>
      </c>
      <c r="E1619" s="5">
        <v>2</v>
      </c>
      <c r="P1619">
        <v>2</v>
      </c>
      <c r="Q1619" t="str">
        <f t="shared" si="26"/>
        <v>12</v>
      </c>
    </row>
    <row r="1620" spans="1:17" x14ac:dyDescent="0.25">
      <c r="A1620">
        <v>1619</v>
      </c>
      <c r="B1620">
        <v>58.068905000000001</v>
      </c>
      <c r="C1620" s="2">
        <v>1</v>
      </c>
      <c r="D1620">
        <v>64.158386000000007</v>
      </c>
      <c r="E1620" s="5">
        <v>2</v>
      </c>
      <c r="P1620">
        <v>2</v>
      </c>
      <c r="Q1620" t="str">
        <f t="shared" si="26"/>
        <v>12</v>
      </c>
    </row>
    <row r="1621" spans="1:17" x14ac:dyDescent="0.25">
      <c r="A1621">
        <v>1620</v>
      </c>
      <c r="B1621">
        <v>58.068905000000001</v>
      </c>
      <c r="C1621" s="2">
        <v>1</v>
      </c>
      <c r="P1621">
        <v>1</v>
      </c>
      <c r="Q1621" t="str">
        <f t="shared" si="26"/>
        <v>1</v>
      </c>
    </row>
    <row r="1622" spans="1:17" x14ac:dyDescent="0.25">
      <c r="A1622">
        <v>1621</v>
      </c>
      <c r="B1622">
        <v>58.068905000000001</v>
      </c>
      <c r="C1622" s="2">
        <v>1</v>
      </c>
      <c r="P1622">
        <v>1</v>
      </c>
      <c r="Q1622" t="str">
        <f t="shared" si="26"/>
        <v>1</v>
      </c>
    </row>
    <row r="1623" spans="1:17" x14ac:dyDescent="0.25">
      <c r="A1623">
        <v>1622</v>
      </c>
      <c r="B1623">
        <v>58.068905000000001</v>
      </c>
      <c r="C1623" s="2">
        <v>1</v>
      </c>
      <c r="P1623">
        <v>1</v>
      </c>
      <c r="Q1623" t="str">
        <f t="shared" si="26"/>
        <v>1</v>
      </c>
    </row>
    <row r="1624" spans="1:17" x14ac:dyDescent="0.25">
      <c r="A1624">
        <v>1623</v>
      </c>
      <c r="B1624">
        <v>58.068905000000001</v>
      </c>
      <c r="C1624" s="2">
        <v>1</v>
      </c>
      <c r="P1624">
        <v>1</v>
      </c>
      <c r="Q1624" t="str">
        <f t="shared" si="26"/>
        <v>1</v>
      </c>
    </row>
    <row r="1625" spans="1:17" x14ac:dyDescent="0.25">
      <c r="A1625">
        <v>1624</v>
      </c>
      <c r="B1625">
        <v>58.068905000000001</v>
      </c>
      <c r="C1625" s="2">
        <v>1</v>
      </c>
      <c r="H1625">
        <v>57.795834000000006</v>
      </c>
      <c r="I1625" s="3">
        <v>4</v>
      </c>
      <c r="P1625">
        <v>2</v>
      </c>
      <c r="Q1625" t="str">
        <f t="shared" si="26"/>
        <v>14</v>
      </c>
    </row>
    <row r="1626" spans="1:17" x14ac:dyDescent="0.25">
      <c r="A1626">
        <v>1625</v>
      </c>
      <c r="B1626">
        <v>58.068905000000001</v>
      </c>
      <c r="C1626" s="2">
        <v>1</v>
      </c>
      <c r="F1626">
        <v>56.853489000000003</v>
      </c>
      <c r="G1626" s="4">
        <v>3</v>
      </c>
      <c r="H1626">
        <v>57.790157000000001</v>
      </c>
      <c r="I1626" s="3">
        <v>4</v>
      </c>
      <c r="P1626">
        <v>3</v>
      </c>
      <c r="Q1626" t="str">
        <f t="shared" si="26"/>
        <v>134</v>
      </c>
    </row>
    <row r="1627" spans="1:17" x14ac:dyDescent="0.25">
      <c r="A1627">
        <v>1626</v>
      </c>
      <c r="F1627">
        <v>56.778023000000005</v>
      </c>
      <c r="G1627" s="4">
        <v>3</v>
      </c>
      <c r="H1627">
        <v>57.788124000000003</v>
      </c>
      <c r="I1627" s="3">
        <v>4</v>
      </c>
      <c r="P1627">
        <v>2</v>
      </c>
      <c r="Q1627" t="str">
        <f t="shared" si="26"/>
        <v>34</v>
      </c>
    </row>
    <row r="1628" spans="1:17" x14ac:dyDescent="0.25">
      <c r="A1628">
        <v>1627</v>
      </c>
      <c r="F1628">
        <v>56.862709000000002</v>
      </c>
      <c r="G1628" s="4">
        <v>3</v>
      </c>
      <c r="H1628">
        <v>57.816303000000005</v>
      </c>
      <c r="I1628" s="3">
        <v>4</v>
      </c>
      <c r="P1628">
        <v>2</v>
      </c>
      <c r="Q1628" t="str">
        <f t="shared" si="26"/>
        <v>34</v>
      </c>
    </row>
    <row r="1629" spans="1:17" x14ac:dyDescent="0.25">
      <c r="A1629">
        <v>1628</v>
      </c>
      <c r="F1629">
        <v>56.823334000000003</v>
      </c>
      <c r="G1629" s="4">
        <v>3</v>
      </c>
      <c r="H1629">
        <v>57.807503000000004</v>
      </c>
      <c r="I1629" s="3">
        <v>4</v>
      </c>
      <c r="P1629">
        <v>2</v>
      </c>
      <c r="Q1629" t="str">
        <f t="shared" si="26"/>
        <v>34</v>
      </c>
    </row>
    <row r="1630" spans="1:17" x14ac:dyDescent="0.25">
      <c r="A1630">
        <v>1629</v>
      </c>
      <c r="F1630">
        <v>56.829167000000005</v>
      </c>
      <c r="G1630" s="4">
        <v>3</v>
      </c>
      <c r="H1630">
        <v>57.807030000000005</v>
      </c>
      <c r="I1630" s="3">
        <v>4</v>
      </c>
      <c r="P1630">
        <v>2</v>
      </c>
      <c r="Q1630" t="str">
        <f t="shared" si="26"/>
        <v>34</v>
      </c>
    </row>
    <row r="1631" spans="1:17" x14ac:dyDescent="0.25">
      <c r="A1631">
        <v>1630</v>
      </c>
      <c r="F1631">
        <v>56.824532000000005</v>
      </c>
      <c r="G1631" s="4">
        <v>3</v>
      </c>
      <c r="H1631">
        <v>57.800675000000005</v>
      </c>
      <c r="I1631" s="3">
        <v>4</v>
      </c>
      <c r="P1631">
        <v>2</v>
      </c>
      <c r="Q1631" t="str">
        <f t="shared" si="26"/>
        <v>34</v>
      </c>
    </row>
    <row r="1632" spans="1:17" x14ac:dyDescent="0.25">
      <c r="A1632">
        <v>1631</v>
      </c>
      <c r="F1632">
        <v>56.804115000000003</v>
      </c>
      <c r="G1632" s="4">
        <v>3</v>
      </c>
      <c r="H1632">
        <v>57.795834000000006</v>
      </c>
      <c r="I1632" s="3">
        <v>4</v>
      </c>
      <c r="P1632">
        <v>2</v>
      </c>
      <c r="Q1632" t="str">
        <f t="shared" si="26"/>
        <v>34</v>
      </c>
    </row>
    <row r="1633" spans="1:17" x14ac:dyDescent="0.25">
      <c r="A1633">
        <v>1632</v>
      </c>
      <c r="D1633">
        <v>39.212601000000006</v>
      </c>
      <c r="E1633" s="5">
        <v>2</v>
      </c>
      <c r="F1633">
        <v>56.836456000000005</v>
      </c>
      <c r="G1633" s="4">
        <v>3</v>
      </c>
      <c r="H1633">
        <v>57.795834000000006</v>
      </c>
      <c r="I1633" s="3">
        <v>4</v>
      </c>
      <c r="P1633">
        <v>3</v>
      </c>
      <c r="Q1633" t="str">
        <f t="shared" si="26"/>
        <v>234</v>
      </c>
    </row>
    <row r="1634" spans="1:17" x14ac:dyDescent="0.25">
      <c r="A1634">
        <v>1633</v>
      </c>
      <c r="D1634">
        <v>39.182655000000004</v>
      </c>
      <c r="E1634" s="5">
        <v>2</v>
      </c>
      <c r="F1634">
        <v>56.778961000000002</v>
      </c>
      <c r="G1634" s="4">
        <v>3</v>
      </c>
      <c r="H1634">
        <v>57.795834000000006</v>
      </c>
      <c r="I1634" s="3">
        <v>4</v>
      </c>
      <c r="P1634">
        <v>3</v>
      </c>
      <c r="Q1634" t="str">
        <f t="shared" si="26"/>
        <v>234</v>
      </c>
    </row>
    <row r="1635" spans="1:17" x14ac:dyDescent="0.25">
      <c r="A1635">
        <v>1634</v>
      </c>
      <c r="D1635">
        <v>39.146404000000004</v>
      </c>
      <c r="E1635" s="5">
        <v>2</v>
      </c>
      <c r="F1635">
        <v>56.778023000000005</v>
      </c>
      <c r="G1635" s="4">
        <v>3</v>
      </c>
      <c r="P1635">
        <v>2</v>
      </c>
      <c r="Q1635" t="str">
        <f t="shared" si="26"/>
        <v>23</v>
      </c>
    </row>
    <row r="1636" spans="1:17" x14ac:dyDescent="0.25">
      <c r="A1636">
        <v>1635</v>
      </c>
      <c r="D1636">
        <v>39.177136000000004</v>
      </c>
      <c r="E1636" s="5">
        <v>2</v>
      </c>
      <c r="P1636">
        <v>1</v>
      </c>
      <c r="Q1636" t="str">
        <f t="shared" si="26"/>
        <v>2</v>
      </c>
    </row>
    <row r="1637" spans="1:17" x14ac:dyDescent="0.25">
      <c r="A1637">
        <v>1636</v>
      </c>
      <c r="D1637">
        <v>39.178490000000004</v>
      </c>
      <c r="E1637" s="5">
        <v>2</v>
      </c>
      <c r="P1637">
        <v>1</v>
      </c>
      <c r="Q1637" t="str">
        <f t="shared" si="26"/>
        <v>2</v>
      </c>
    </row>
    <row r="1638" spans="1:17" x14ac:dyDescent="0.25">
      <c r="A1638">
        <v>1637</v>
      </c>
      <c r="D1638">
        <v>39.163334000000006</v>
      </c>
      <c r="E1638" s="5">
        <v>2</v>
      </c>
      <c r="P1638">
        <v>1</v>
      </c>
      <c r="Q1638" t="str">
        <f t="shared" si="26"/>
        <v>2</v>
      </c>
    </row>
    <row r="1639" spans="1:17" x14ac:dyDescent="0.25">
      <c r="A1639">
        <v>1638</v>
      </c>
      <c r="D1639">
        <v>39.152393000000004</v>
      </c>
      <c r="E1639" s="5">
        <v>2</v>
      </c>
      <c r="P1639">
        <v>1</v>
      </c>
      <c r="Q1639" t="str">
        <f t="shared" si="26"/>
        <v>2</v>
      </c>
    </row>
    <row r="1640" spans="1:17" x14ac:dyDescent="0.25">
      <c r="A1640">
        <v>1639</v>
      </c>
      <c r="B1640">
        <v>32.548124000000001</v>
      </c>
      <c r="C1640" s="2">
        <v>1</v>
      </c>
      <c r="D1640">
        <v>39.124790000000004</v>
      </c>
      <c r="E1640" s="5">
        <v>2</v>
      </c>
      <c r="P1640">
        <v>2</v>
      </c>
      <c r="Q1640" t="str">
        <f t="shared" si="26"/>
        <v>12</v>
      </c>
    </row>
    <row r="1641" spans="1:17" x14ac:dyDescent="0.25">
      <c r="A1641">
        <v>1640</v>
      </c>
      <c r="B1641">
        <v>32.549790999999999</v>
      </c>
      <c r="C1641" s="2">
        <v>1</v>
      </c>
      <c r="D1641">
        <v>39.068073000000005</v>
      </c>
      <c r="E1641" s="5">
        <v>2</v>
      </c>
      <c r="P1641">
        <v>2</v>
      </c>
      <c r="Q1641" t="str">
        <f t="shared" si="26"/>
        <v>12</v>
      </c>
    </row>
    <row r="1642" spans="1:17" x14ac:dyDescent="0.25">
      <c r="A1642">
        <v>1641</v>
      </c>
      <c r="B1642">
        <v>32.555052000000003</v>
      </c>
      <c r="C1642" s="2">
        <v>1</v>
      </c>
      <c r="D1642">
        <v>39.212601000000006</v>
      </c>
      <c r="E1642" s="5">
        <v>2</v>
      </c>
      <c r="P1642">
        <v>2</v>
      </c>
      <c r="Q1642" t="str">
        <f t="shared" si="26"/>
        <v>12</v>
      </c>
    </row>
    <row r="1643" spans="1:17" x14ac:dyDescent="0.25">
      <c r="A1643">
        <v>1642</v>
      </c>
      <c r="B1643">
        <v>271.60643299999998</v>
      </c>
      <c r="C1643" s="2">
        <v>1</v>
      </c>
      <c r="D1643">
        <v>39.212601000000006</v>
      </c>
      <c r="E1643" s="5">
        <v>2</v>
      </c>
      <c r="P1643">
        <v>2</v>
      </c>
      <c r="Q1643" t="str">
        <f t="shared" si="26"/>
        <v>12</v>
      </c>
    </row>
    <row r="1644" spans="1:17" x14ac:dyDescent="0.25">
      <c r="A1644">
        <v>1643</v>
      </c>
      <c r="B1644">
        <v>32.567135000000007</v>
      </c>
      <c r="C1644" s="2">
        <v>1</v>
      </c>
      <c r="P1644">
        <v>1</v>
      </c>
      <c r="Q1644" t="str">
        <f t="shared" si="26"/>
        <v>1</v>
      </c>
    </row>
    <row r="1645" spans="1:17" x14ac:dyDescent="0.25">
      <c r="A1645">
        <v>1644</v>
      </c>
      <c r="B1645">
        <v>32.565052000000009</v>
      </c>
      <c r="C1645" s="2">
        <v>1</v>
      </c>
      <c r="P1645">
        <v>1</v>
      </c>
      <c r="Q1645" t="str">
        <f t="shared" si="26"/>
        <v>1</v>
      </c>
    </row>
    <row r="1646" spans="1:17" x14ac:dyDescent="0.25">
      <c r="A1646">
        <v>1645</v>
      </c>
      <c r="B1646">
        <v>32.550104000000005</v>
      </c>
      <c r="C1646" s="2">
        <v>1</v>
      </c>
      <c r="P1646">
        <v>1</v>
      </c>
      <c r="Q1646" t="str">
        <f t="shared" si="26"/>
        <v>1</v>
      </c>
    </row>
    <row r="1647" spans="1:17" x14ac:dyDescent="0.25">
      <c r="A1647">
        <v>1646</v>
      </c>
      <c r="B1647">
        <v>32.530625000000001</v>
      </c>
      <c r="C1647" s="2">
        <v>1</v>
      </c>
      <c r="P1647">
        <v>1</v>
      </c>
      <c r="Q1647" t="str">
        <f t="shared" si="26"/>
        <v>1</v>
      </c>
    </row>
    <row r="1648" spans="1:17" x14ac:dyDescent="0.25">
      <c r="A1648">
        <v>1647</v>
      </c>
      <c r="B1648">
        <v>32.528542000000002</v>
      </c>
      <c r="C1648" s="2">
        <v>1</v>
      </c>
      <c r="H1648">
        <v>33.206562000000005</v>
      </c>
      <c r="I1648" s="3">
        <v>4</v>
      </c>
      <c r="P1648">
        <v>2</v>
      </c>
      <c r="Q1648" t="str">
        <f t="shared" si="26"/>
        <v>14</v>
      </c>
    </row>
    <row r="1649" spans="1:17" x14ac:dyDescent="0.25">
      <c r="A1649">
        <v>1648</v>
      </c>
      <c r="H1649">
        <v>33.143334000000003</v>
      </c>
      <c r="I1649" s="3">
        <v>4</v>
      </c>
      <c r="P1649">
        <v>1</v>
      </c>
      <c r="Q1649" t="str">
        <f t="shared" si="26"/>
        <v>4</v>
      </c>
    </row>
    <row r="1650" spans="1:17" x14ac:dyDescent="0.25">
      <c r="A1650">
        <v>1649</v>
      </c>
      <c r="H1650">
        <v>33.169115000000005</v>
      </c>
      <c r="I1650" s="3">
        <v>4</v>
      </c>
      <c r="P1650">
        <v>1</v>
      </c>
      <c r="Q1650" t="str">
        <f t="shared" si="26"/>
        <v>4</v>
      </c>
    </row>
    <row r="1651" spans="1:17" x14ac:dyDescent="0.25">
      <c r="A1651">
        <v>1650</v>
      </c>
      <c r="F1651">
        <v>30.542811</v>
      </c>
      <c r="G1651" s="4">
        <v>3</v>
      </c>
      <c r="H1651">
        <v>33.208750000000002</v>
      </c>
      <c r="I1651" s="3">
        <v>4</v>
      </c>
      <c r="P1651">
        <v>2</v>
      </c>
      <c r="Q1651" t="str">
        <f t="shared" si="26"/>
        <v>34</v>
      </c>
    </row>
    <row r="1652" spans="1:17" x14ac:dyDescent="0.25">
      <c r="A1652">
        <v>1651</v>
      </c>
      <c r="F1652">
        <v>30.545469000000004</v>
      </c>
      <c r="G1652" s="4">
        <v>3</v>
      </c>
      <c r="H1652">
        <v>33.217601999999999</v>
      </c>
      <c r="I1652" s="3">
        <v>4</v>
      </c>
      <c r="P1652">
        <v>2</v>
      </c>
      <c r="Q1652" t="str">
        <f t="shared" si="26"/>
        <v>34</v>
      </c>
    </row>
    <row r="1653" spans="1:17" x14ac:dyDescent="0.25">
      <c r="A1653">
        <v>1652</v>
      </c>
      <c r="F1653">
        <v>30.516977000000004</v>
      </c>
      <c r="G1653" s="4">
        <v>3</v>
      </c>
      <c r="H1653">
        <v>33.214739000000002</v>
      </c>
      <c r="I1653" s="3">
        <v>4</v>
      </c>
      <c r="P1653">
        <v>2</v>
      </c>
      <c r="Q1653" t="str">
        <f t="shared" si="26"/>
        <v>34</v>
      </c>
    </row>
    <row r="1654" spans="1:17" x14ac:dyDescent="0.25">
      <c r="A1654">
        <v>1653</v>
      </c>
      <c r="D1654">
        <v>18.376041000000001</v>
      </c>
      <c r="E1654" s="5">
        <v>2</v>
      </c>
      <c r="F1654">
        <v>30.526823000000007</v>
      </c>
      <c r="G1654" s="4">
        <v>3</v>
      </c>
      <c r="H1654">
        <v>33.159271000000004</v>
      </c>
      <c r="I1654" s="3">
        <v>4</v>
      </c>
      <c r="P1654">
        <v>3</v>
      </c>
      <c r="Q1654" t="str">
        <f t="shared" si="26"/>
        <v>234</v>
      </c>
    </row>
    <row r="1655" spans="1:17" x14ac:dyDescent="0.25">
      <c r="A1655">
        <v>1654</v>
      </c>
      <c r="D1655">
        <v>18.318592000000002</v>
      </c>
      <c r="E1655" s="5">
        <v>2</v>
      </c>
      <c r="F1655">
        <v>30.511769999999999</v>
      </c>
      <c r="G1655" s="4">
        <v>3</v>
      </c>
      <c r="H1655">
        <v>33.127030000000005</v>
      </c>
      <c r="I1655" s="3">
        <v>4</v>
      </c>
      <c r="P1655">
        <v>3</v>
      </c>
      <c r="Q1655" t="str">
        <f t="shared" si="26"/>
        <v>234</v>
      </c>
    </row>
    <row r="1656" spans="1:17" x14ac:dyDescent="0.25">
      <c r="A1656">
        <v>1655</v>
      </c>
      <c r="D1656">
        <v>18.335676000000007</v>
      </c>
      <c r="E1656" s="5">
        <v>2</v>
      </c>
      <c r="F1656">
        <v>30.496352999999999</v>
      </c>
      <c r="G1656" s="4">
        <v>3</v>
      </c>
      <c r="H1656">
        <v>33.034531000000001</v>
      </c>
      <c r="I1656" s="3">
        <v>4</v>
      </c>
      <c r="P1656">
        <v>3</v>
      </c>
      <c r="Q1656" t="str">
        <f t="shared" si="26"/>
        <v>234</v>
      </c>
    </row>
    <row r="1657" spans="1:17" x14ac:dyDescent="0.25">
      <c r="A1657">
        <v>1656</v>
      </c>
      <c r="D1657">
        <v>18.365208000000003</v>
      </c>
      <c r="E1657" s="5">
        <v>2</v>
      </c>
      <c r="F1657">
        <v>30.487761000000006</v>
      </c>
      <c r="G1657" s="4">
        <v>3</v>
      </c>
      <c r="H1657">
        <v>33.206562000000005</v>
      </c>
      <c r="I1657" s="3">
        <v>4</v>
      </c>
      <c r="P1657">
        <v>3</v>
      </c>
      <c r="Q1657" t="str">
        <f t="shared" si="26"/>
        <v>234</v>
      </c>
    </row>
    <row r="1658" spans="1:17" x14ac:dyDescent="0.25">
      <c r="A1658">
        <v>1657</v>
      </c>
      <c r="D1658">
        <v>18.325728000000005</v>
      </c>
      <c r="E1658" s="5">
        <v>2</v>
      </c>
      <c r="F1658">
        <v>30.486353000000008</v>
      </c>
      <c r="G1658" s="4">
        <v>3</v>
      </c>
      <c r="P1658">
        <v>2</v>
      </c>
      <c r="Q1658" t="str">
        <f t="shared" si="26"/>
        <v>23</v>
      </c>
    </row>
    <row r="1659" spans="1:17" x14ac:dyDescent="0.25">
      <c r="A1659">
        <v>1658</v>
      </c>
      <c r="D1659">
        <v>18.347082</v>
      </c>
      <c r="E1659" s="5">
        <v>2</v>
      </c>
      <c r="F1659">
        <v>30.542811</v>
      </c>
      <c r="G1659" s="4">
        <v>3</v>
      </c>
      <c r="P1659">
        <v>2</v>
      </c>
      <c r="Q1659" t="str">
        <f t="shared" si="26"/>
        <v>23</v>
      </c>
    </row>
    <row r="1660" spans="1:17" x14ac:dyDescent="0.25">
      <c r="A1660">
        <v>1659</v>
      </c>
      <c r="D1660">
        <v>18.392290000000003</v>
      </c>
      <c r="E1660" s="5">
        <v>2</v>
      </c>
      <c r="F1660">
        <v>30.542811</v>
      </c>
      <c r="G1660" s="4">
        <v>3</v>
      </c>
      <c r="P1660">
        <v>2</v>
      </c>
      <c r="Q1660" t="str">
        <f t="shared" si="26"/>
        <v>23</v>
      </c>
    </row>
    <row r="1661" spans="1:17" x14ac:dyDescent="0.25">
      <c r="A1661">
        <v>1660</v>
      </c>
      <c r="D1661">
        <v>18.373072000000008</v>
      </c>
      <c r="E1661" s="5">
        <v>2</v>
      </c>
      <c r="F1661">
        <v>30.542811</v>
      </c>
      <c r="G1661" s="4">
        <v>3</v>
      </c>
      <c r="P1661">
        <v>2</v>
      </c>
      <c r="Q1661" t="str">
        <f t="shared" si="26"/>
        <v>23</v>
      </c>
    </row>
    <row r="1662" spans="1:17" x14ac:dyDescent="0.25">
      <c r="A1662">
        <v>1661</v>
      </c>
      <c r="B1662">
        <v>13.229166000000006</v>
      </c>
      <c r="C1662" s="2">
        <v>1</v>
      </c>
      <c r="D1662">
        <v>18.368176000000005</v>
      </c>
      <c r="E1662" s="5">
        <v>2</v>
      </c>
      <c r="P1662">
        <v>2</v>
      </c>
      <c r="Q1662" t="str">
        <f t="shared" si="26"/>
        <v>12</v>
      </c>
    </row>
    <row r="1663" spans="1:17" x14ac:dyDescent="0.25">
      <c r="A1663">
        <v>1662</v>
      </c>
      <c r="B1663">
        <v>13.201509000000001</v>
      </c>
      <c r="C1663" s="2">
        <v>1</v>
      </c>
      <c r="D1663">
        <v>18.342550000000003</v>
      </c>
      <c r="E1663" s="5">
        <v>2</v>
      </c>
      <c r="P1663">
        <v>2</v>
      </c>
      <c r="Q1663" t="str">
        <f t="shared" si="26"/>
        <v>12</v>
      </c>
    </row>
    <row r="1664" spans="1:17" x14ac:dyDescent="0.25">
      <c r="A1664">
        <v>1663</v>
      </c>
      <c r="B1664">
        <v>13.207499000000006</v>
      </c>
      <c r="C1664" s="2">
        <v>1</v>
      </c>
      <c r="D1664">
        <v>18.314374000000001</v>
      </c>
      <c r="E1664" s="5">
        <v>2</v>
      </c>
      <c r="P1664">
        <v>2</v>
      </c>
      <c r="Q1664" t="str">
        <f t="shared" si="26"/>
        <v>12</v>
      </c>
    </row>
    <row r="1665" spans="1:17" x14ac:dyDescent="0.25">
      <c r="A1665">
        <v>1664</v>
      </c>
      <c r="B1665">
        <v>13.178020000000004</v>
      </c>
      <c r="C1665" s="2">
        <v>1</v>
      </c>
      <c r="D1665">
        <v>18.301354000000003</v>
      </c>
      <c r="E1665" s="5">
        <v>2</v>
      </c>
      <c r="P1665">
        <v>2</v>
      </c>
      <c r="Q1665" t="str">
        <f t="shared" si="26"/>
        <v>12</v>
      </c>
    </row>
    <row r="1666" spans="1:17" x14ac:dyDescent="0.25">
      <c r="A1666">
        <v>1665</v>
      </c>
      <c r="B1666">
        <v>13.182967000000005</v>
      </c>
      <c r="C1666" s="2">
        <v>1</v>
      </c>
      <c r="D1666">
        <v>18.376041000000001</v>
      </c>
      <c r="E1666" s="5">
        <v>2</v>
      </c>
      <c r="P1666">
        <v>2</v>
      </c>
      <c r="Q1666" t="str">
        <f t="shared" ref="Q1666:Q1729" si="27">CONCATENATE(C1666,E1666,G1666,I1666)</f>
        <v>12</v>
      </c>
    </row>
    <row r="1667" spans="1:17" x14ac:dyDescent="0.25">
      <c r="A1667">
        <v>1666</v>
      </c>
      <c r="B1667">
        <v>13.161248000000001</v>
      </c>
      <c r="C1667" s="2">
        <v>1</v>
      </c>
      <c r="P1667">
        <v>1</v>
      </c>
      <c r="Q1667" t="str">
        <f t="shared" si="27"/>
        <v>1</v>
      </c>
    </row>
    <row r="1668" spans="1:17" x14ac:dyDescent="0.25">
      <c r="A1668">
        <v>1667</v>
      </c>
      <c r="B1668">
        <v>13.229166000000006</v>
      </c>
      <c r="C1668" s="2">
        <v>1</v>
      </c>
      <c r="J1668">
        <v>38.749375000000001</v>
      </c>
      <c r="K1668" t="s">
        <v>22</v>
      </c>
      <c r="Q1668" t="str">
        <f t="shared" si="27"/>
        <v>1</v>
      </c>
    </row>
    <row r="1669" spans="1:17" x14ac:dyDescent="0.25">
      <c r="A1669">
        <v>1668</v>
      </c>
      <c r="Q1669" t="str">
        <f t="shared" si="27"/>
        <v/>
      </c>
    </row>
    <row r="1670" spans="1:17" x14ac:dyDescent="0.25">
      <c r="A1670">
        <v>1669</v>
      </c>
      <c r="J1670">
        <v>236.124133</v>
      </c>
      <c r="K1670" t="s">
        <v>22</v>
      </c>
      <c r="Q1670" t="str">
        <f t="shared" si="27"/>
        <v/>
      </c>
    </row>
    <row r="1671" spans="1:17" x14ac:dyDescent="0.25">
      <c r="A1671">
        <v>1670</v>
      </c>
      <c r="H1671">
        <v>247.49545899999998</v>
      </c>
      <c r="I1671" s="3">
        <v>4</v>
      </c>
      <c r="Q1671" t="str">
        <f t="shared" si="27"/>
        <v>4</v>
      </c>
    </row>
    <row r="1672" spans="1:17" x14ac:dyDescent="0.25">
      <c r="A1672">
        <v>1671</v>
      </c>
      <c r="H1672">
        <v>247.47724399999998</v>
      </c>
      <c r="I1672" s="3">
        <v>4</v>
      </c>
      <c r="Q1672" t="str">
        <f t="shared" si="27"/>
        <v>4</v>
      </c>
    </row>
    <row r="1673" spans="1:17" x14ac:dyDescent="0.25">
      <c r="A1673">
        <v>1672</v>
      </c>
      <c r="B1673">
        <v>236.10556099999999</v>
      </c>
      <c r="C1673" s="2">
        <v>1</v>
      </c>
      <c r="H1673">
        <v>247.45367299999998</v>
      </c>
      <c r="I1673" s="3">
        <v>4</v>
      </c>
      <c r="P1673">
        <v>2</v>
      </c>
      <c r="Q1673" t="str">
        <f t="shared" si="27"/>
        <v>14</v>
      </c>
    </row>
    <row r="1674" spans="1:17" x14ac:dyDescent="0.25">
      <c r="A1674">
        <v>1673</v>
      </c>
      <c r="B1674">
        <v>236.081019</v>
      </c>
      <c r="C1674" s="2">
        <v>1</v>
      </c>
      <c r="H1674">
        <v>247.507498</v>
      </c>
      <c r="I1674" s="3">
        <v>4</v>
      </c>
      <c r="P1674">
        <v>2</v>
      </c>
      <c r="Q1674" t="str">
        <f t="shared" si="27"/>
        <v>14</v>
      </c>
    </row>
    <row r="1675" spans="1:17" x14ac:dyDescent="0.25">
      <c r="A1675">
        <v>1674</v>
      </c>
      <c r="B1675">
        <v>236.08127500000001</v>
      </c>
      <c r="C1675" s="2">
        <v>1</v>
      </c>
      <c r="H1675">
        <v>247.49908299999998</v>
      </c>
      <c r="I1675" s="3">
        <v>4</v>
      </c>
      <c r="P1675">
        <v>2</v>
      </c>
      <c r="Q1675" t="str">
        <f t="shared" si="27"/>
        <v>14</v>
      </c>
    </row>
    <row r="1676" spans="1:17" x14ac:dyDescent="0.25">
      <c r="A1676">
        <v>1675</v>
      </c>
      <c r="B1676">
        <v>236.15102100000001</v>
      </c>
      <c r="C1676" s="2">
        <v>1</v>
      </c>
      <c r="H1676">
        <v>247.50377499999999</v>
      </c>
      <c r="I1676" s="3">
        <v>4</v>
      </c>
      <c r="P1676">
        <v>2</v>
      </c>
      <c r="Q1676" t="str">
        <f t="shared" si="27"/>
        <v>14</v>
      </c>
    </row>
    <row r="1677" spans="1:17" x14ac:dyDescent="0.25">
      <c r="A1677">
        <v>1676</v>
      </c>
      <c r="B1677">
        <v>236.14275599999999</v>
      </c>
      <c r="C1677" s="2">
        <v>1</v>
      </c>
      <c r="H1677">
        <v>247.49219399999998</v>
      </c>
      <c r="I1677" s="3">
        <v>4</v>
      </c>
      <c r="P1677">
        <v>2</v>
      </c>
      <c r="Q1677" t="str">
        <f t="shared" si="27"/>
        <v>14</v>
      </c>
    </row>
    <row r="1678" spans="1:17" x14ac:dyDescent="0.25">
      <c r="A1678">
        <v>1677</v>
      </c>
      <c r="B1678">
        <v>236.129796</v>
      </c>
      <c r="C1678" s="2">
        <v>1</v>
      </c>
      <c r="H1678">
        <v>247.49601999999999</v>
      </c>
      <c r="I1678" s="3">
        <v>4</v>
      </c>
      <c r="P1678">
        <v>2</v>
      </c>
      <c r="Q1678" t="str">
        <f t="shared" si="27"/>
        <v>14</v>
      </c>
    </row>
    <row r="1679" spans="1:17" x14ac:dyDescent="0.25">
      <c r="A1679">
        <v>1678</v>
      </c>
      <c r="B1679">
        <v>236.10811100000001</v>
      </c>
      <c r="C1679" s="2">
        <v>1</v>
      </c>
      <c r="H1679">
        <v>247.52617100000001</v>
      </c>
      <c r="I1679" s="3">
        <v>4</v>
      </c>
      <c r="P1679">
        <v>2</v>
      </c>
      <c r="Q1679" t="str">
        <f t="shared" si="27"/>
        <v>14</v>
      </c>
    </row>
    <row r="1680" spans="1:17" x14ac:dyDescent="0.25">
      <c r="A1680">
        <v>1679</v>
      </c>
      <c r="B1680">
        <v>236.10642899999999</v>
      </c>
      <c r="C1680" s="2">
        <v>1</v>
      </c>
      <c r="H1680">
        <v>247.521941</v>
      </c>
      <c r="I1680" s="3">
        <v>4</v>
      </c>
      <c r="P1680">
        <v>2</v>
      </c>
      <c r="Q1680" t="str">
        <f t="shared" si="27"/>
        <v>14</v>
      </c>
    </row>
    <row r="1681" spans="1:17" x14ac:dyDescent="0.25">
      <c r="A1681">
        <v>1680</v>
      </c>
      <c r="B1681">
        <v>236.07867300000001</v>
      </c>
      <c r="C1681" s="2">
        <v>1</v>
      </c>
      <c r="H1681">
        <v>247.49505099999999</v>
      </c>
      <c r="I1681" s="3">
        <v>4</v>
      </c>
      <c r="P1681">
        <v>2</v>
      </c>
      <c r="Q1681" t="str">
        <f t="shared" si="27"/>
        <v>14</v>
      </c>
    </row>
    <row r="1682" spans="1:17" x14ac:dyDescent="0.25">
      <c r="A1682">
        <v>1681</v>
      </c>
      <c r="B1682">
        <v>236.085408</v>
      </c>
      <c r="C1682" s="2">
        <v>1</v>
      </c>
      <c r="H1682">
        <v>247.49326600000001</v>
      </c>
      <c r="I1682" s="3">
        <v>4</v>
      </c>
      <c r="P1682">
        <v>2</v>
      </c>
      <c r="Q1682" t="str">
        <f t="shared" si="27"/>
        <v>14</v>
      </c>
    </row>
    <row r="1683" spans="1:17" x14ac:dyDescent="0.25">
      <c r="A1683">
        <v>1682</v>
      </c>
      <c r="B1683">
        <v>236.01780600000001</v>
      </c>
      <c r="C1683" s="2">
        <v>1</v>
      </c>
      <c r="H1683">
        <v>247.46974399999999</v>
      </c>
      <c r="I1683" s="3">
        <v>4</v>
      </c>
      <c r="P1683">
        <v>2</v>
      </c>
      <c r="Q1683" t="str">
        <f t="shared" si="27"/>
        <v>14</v>
      </c>
    </row>
    <row r="1684" spans="1:17" x14ac:dyDescent="0.25">
      <c r="A1684">
        <v>1683</v>
      </c>
      <c r="B1684">
        <v>236.03443799999999</v>
      </c>
      <c r="C1684" s="2">
        <v>1</v>
      </c>
      <c r="H1684">
        <v>247.449591</v>
      </c>
      <c r="I1684" s="3">
        <v>4</v>
      </c>
      <c r="P1684">
        <v>2</v>
      </c>
      <c r="Q1684" t="str">
        <f t="shared" si="27"/>
        <v>14</v>
      </c>
    </row>
    <row r="1685" spans="1:17" x14ac:dyDescent="0.25">
      <c r="A1685">
        <v>1684</v>
      </c>
      <c r="B1685">
        <v>236.10010199999999</v>
      </c>
      <c r="C1685" s="2">
        <v>1</v>
      </c>
      <c r="H1685">
        <v>247.443827</v>
      </c>
      <c r="I1685" s="3">
        <v>4</v>
      </c>
      <c r="P1685">
        <v>2</v>
      </c>
      <c r="Q1685" t="str">
        <f t="shared" si="27"/>
        <v>14</v>
      </c>
    </row>
    <row r="1686" spans="1:17" x14ac:dyDescent="0.25">
      <c r="A1686">
        <v>1685</v>
      </c>
      <c r="B1686">
        <v>236.07199</v>
      </c>
      <c r="C1686" s="2">
        <v>1</v>
      </c>
      <c r="H1686">
        <v>247.49545899999998</v>
      </c>
      <c r="I1686" s="3">
        <v>4</v>
      </c>
      <c r="P1686">
        <v>2</v>
      </c>
      <c r="Q1686" t="str">
        <f t="shared" si="27"/>
        <v>14</v>
      </c>
    </row>
    <row r="1687" spans="1:17" x14ac:dyDescent="0.25">
      <c r="A1687">
        <v>1686</v>
      </c>
      <c r="B1687">
        <v>236.007857</v>
      </c>
      <c r="C1687" s="2">
        <v>1</v>
      </c>
      <c r="P1687">
        <v>1</v>
      </c>
      <c r="Q1687" t="str">
        <f t="shared" si="27"/>
        <v>1</v>
      </c>
    </row>
    <row r="1688" spans="1:17" x14ac:dyDescent="0.25">
      <c r="A1688">
        <v>1687</v>
      </c>
      <c r="B1688">
        <v>236.10556099999999</v>
      </c>
      <c r="C1688" s="2">
        <v>1</v>
      </c>
      <c r="P1688">
        <v>1</v>
      </c>
      <c r="Q1688" t="str">
        <f t="shared" si="27"/>
        <v>1</v>
      </c>
    </row>
    <row r="1689" spans="1:17" x14ac:dyDescent="0.25">
      <c r="A1689">
        <v>1688</v>
      </c>
      <c r="D1689">
        <v>225.46372400000001</v>
      </c>
      <c r="E1689" s="5">
        <v>2</v>
      </c>
      <c r="P1689">
        <v>1</v>
      </c>
      <c r="Q1689" t="str">
        <f t="shared" si="27"/>
        <v>2</v>
      </c>
    </row>
    <row r="1690" spans="1:17" x14ac:dyDescent="0.25">
      <c r="A1690">
        <v>1689</v>
      </c>
      <c r="D1690">
        <v>225.47515300000001</v>
      </c>
      <c r="E1690" s="5">
        <v>2</v>
      </c>
      <c r="F1690">
        <v>235.04290800000001</v>
      </c>
      <c r="G1690" s="4">
        <v>3</v>
      </c>
      <c r="P1690">
        <v>2</v>
      </c>
      <c r="Q1690" t="str">
        <f t="shared" si="27"/>
        <v>23</v>
      </c>
    </row>
    <row r="1691" spans="1:17" x14ac:dyDescent="0.25">
      <c r="A1691">
        <v>1690</v>
      </c>
      <c r="D1691">
        <v>225.47683699999999</v>
      </c>
      <c r="E1691" s="5">
        <v>2</v>
      </c>
      <c r="F1691">
        <v>235.05398099999999</v>
      </c>
      <c r="G1691" s="4">
        <v>3</v>
      </c>
      <c r="P1691">
        <v>2</v>
      </c>
      <c r="Q1691" t="str">
        <f t="shared" si="27"/>
        <v>23</v>
      </c>
    </row>
    <row r="1692" spans="1:17" x14ac:dyDescent="0.25">
      <c r="A1692">
        <v>1691</v>
      </c>
      <c r="D1692">
        <v>225.463112</v>
      </c>
      <c r="E1692" s="5">
        <v>2</v>
      </c>
      <c r="F1692">
        <v>235.007653</v>
      </c>
      <c r="G1692" s="4">
        <v>3</v>
      </c>
      <c r="P1692">
        <v>2</v>
      </c>
      <c r="Q1692" t="str">
        <f t="shared" si="27"/>
        <v>23</v>
      </c>
    </row>
    <row r="1693" spans="1:17" x14ac:dyDescent="0.25">
      <c r="A1693">
        <v>1692</v>
      </c>
      <c r="D1693">
        <v>225.480154</v>
      </c>
      <c r="E1693" s="5">
        <v>2</v>
      </c>
      <c r="F1693">
        <v>235.00505100000001</v>
      </c>
      <c r="G1693" s="4">
        <v>3</v>
      </c>
      <c r="P1693">
        <v>2</v>
      </c>
      <c r="Q1693" t="str">
        <f t="shared" si="27"/>
        <v>23</v>
      </c>
    </row>
    <row r="1694" spans="1:17" x14ac:dyDescent="0.25">
      <c r="A1694">
        <v>1693</v>
      </c>
      <c r="D1694">
        <v>225.45928599999999</v>
      </c>
      <c r="E1694" s="5">
        <v>2</v>
      </c>
      <c r="F1694">
        <v>235.03127499999999</v>
      </c>
      <c r="G1694" s="4">
        <v>3</v>
      </c>
      <c r="P1694">
        <v>2</v>
      </c>
      <c r="Q1694" t="str">
        <f t="shared" si="27"/>
        <v>23</v>
      </c>
    </row>
    <row r="1695" spans="1:17" x14ac:dyDescent="0.25">
      <c r="A1695">
        <v>1694</v>
      </c>
      <c r="D1695">
        <v>225.45775399999999</v>
      </c>
      <c r="E1695" s="5">
        <v>2</v>
      </c>
      <c r="F1695">
        <v>235.01454000000001</v>
      </c>
      <c r="G1695" s="4">
        <v>3</v>
      </c>
      <c r="P1695">
        <v>2</v>
      </c>
      <c r="Q1695" t="str">
        <f t="shared" si="27"/>
        <v>23</v>
      </c>
    </row>
    <row r="1696" spans="1:17" x14ac:dyDescent="0.25">
      <c r="A1696">
        <v>1695</v>
      </c>
      <c r="D1696">
        <v>225.42499900000001</v>
      </c>
      <c r="E1696" s="5">
        <v>2</v>
      </c>
      <c r="F1696">
        <v>234.99591900000001</v>
      </c>
      <c r="G1696" s="4">
        <v>3</v>
      </c>
      <c r="P1696">
        <v>2</v>
      </c>
      <c r="Q1696" t="str">
        <f t="shared" si="27"/>
        <v>23</v>
      </c>
    </row>
    <row r="1697" spans="1:17" x14ac:dyDescent="0.25">
      <c r="A1697">
        <v>1696</v>
      </c>
      <c r="D1697">
        <v>225.41887700000001</v>
      </c>
      <c r="E1697" s="5">
        <v>2</v>
      </c>
      <c r="F1697">
        <v>235.04097100000001</v>
      </c>
      <c r="G1697" s="4">
        <v>3</v>
      </c>
      <c r="P1697">
        <v>2</v>
      </c>
      <c r="Q1697" t="str">
        <f t="shared" si="27"/>
        <v>23</v>
      </c>
    </row>
    <row r="1698" spans="1:17" x14ac:dyDescent="0.25">
      <c r="A1698">
        <v>1697</v>
      </c>
      <c r="D1698">
        <v>225.42719299999999</v>
      </c>
      <c r="E1698" s="5">
        <v>2</v>
      </c>
      <c r="F1698">
        <v>235.03928400000001</v>
      </c>
      <c r="G1698" s="4">
        <v>3</v>
      </c>
      <c r="P1698">
        <v>2</v>
      </c>
      <c r="Q1698" t="str">
        <f t="shared" si="27"/>
        <v>23</v>
      </c>
    </row>
    <row r="1699" spans="1:17" x14ac:dyDescent="0.25">
      <c r="A1699">
        <v>1698</v>
      </c>
      <c r="D1699">
        <v>225.42556200000001</v>
      </c>
      <c r="E1699" s="5">
        <v>2</v>
      </c>
      <c r="F1699">
        <v>235.007092</v>
      </c>
      <c r="G1699" s="4">
        <v>3</v>
      </c>
      <c r="P1699">
        <v>2</v>
      </c>
      <c r="Q1699" t="str">
        <f t="shared" si="27"/>
        <v>23</v>
      </c>
    </row>
    <row r="1700" spans="1:17" x14ac:dyDescent="0.25">
      <c r="A1700">
        <v>1699</v>
      </c>
      <c r="D1700">
        <v>225.460306</v>
      </c>
      <c r="E1700" s="5">
        <v>2</v>
      </c>
      <c r="F1700">
        <v>234.99903</v>
      </c>
      <c r="G1700" s="4">
        <v>3</v>
      </c>
      <c r="P1700">
        <v>2</v>
      </c>
      <c r="Q1700" t="str">
        <f t="shared" si="27"/>
        <v>23</v>
      </c>
    </row>
    <row r="1701" spans="1:17" x14ac:dyDescent="0.25">
      <c r="A1701">
        <v>1700</v>
      </c>
      <c r="D1701">
        <v>225.44857099999999</v>
      </c>
      <c r="E1701" s="5">
        <v>2</v>
      </c>
      <c r="F1701">
        <v>234.99581599999999</v>
      </c>
      <c r="G1701" s="4">
        <v>3</v>
      </c>
      <c r="P1701">
        <v>2</v>
      </c>
      <c r="Q1701" t="str">
        <f t="shared" si="27"/>
        <v>23</v>
      </c>
    </row>
    <row r="1702" spans="1:17" x14ac:dyDescent="0.25">
      <c r="A1702">
        <v>1701</v>
      </c>
      <c r="D1702">
        <v>225.42908199999999</v>
      </c>
      <c r="E1702" s="5">
        <v>2</v>
      </c>
      <c r="F1702">
        <v>235.04290800000001</v>
      </c>
      <c r="G1702" s="4">
        <v>3</v>
      </c>
      <c r="P1702">
        <v>2</v>
      </c>
      <c r="Q1702" t="str">
        <f t="shared" si="27"/>
        <v>23</v>
      </c>
    </row>
    <row r="1703" spans="1:17" x14ac:dyDescent="0.25">
      <c r="A1703">
        <v>1702</v>
      </c>
      <c r="D1703">
        <v>225.46372400000001</v>
      </c>
      <c r="E1703" s="5">
        <v>2</v>
      </c>
      <c r="F1703">
        <v>235.04290800000001</v>
      </c>
      <c r="G1703" s="4">
        <v>3</v>
      </c>
      <c r="P1703">
        <v>2</v>
      </c>
      <c r="Q1703" t="str">
        <f t="shared" si="27"/>
        <v>23</v>
      </c>
    </row>
    <row r="1704" spans="1:17" x14ac:dyDescent="0.25">
      <c r="A1704">
        <v>1703</v>
      </c>
      <c r="B1704">
        <v>217.19224499999999</v>
      </c>
      <c r="C1704" s="2">
        <v>1</v>
      </c>
      <c r="H1704">
        <v>226.171224</v>
      </c>
      <c r="I1704" s="3">
        <v>4</v>
      </c>
      <c r="P1704">
        <v>2</v>
      </c>
      <c r="Q1704" t="str">
        <f t="shared" si="27"/>
        <v>14</v>
      </c>
    </row>
    <row r="1705" spans="1:17" x14ac:dyDescent="0.25">
      <c r="A1705">
        <v>1704</v>
      </c>
      <c r="B1705">
        <v>217.139184</v>
      </c>
      <c r="C1705" s="2">
        <v>1</v>
      </c>
      <c r="H1705">
        <v>226.16102100000001</v>
      </c>
      <c r="I1705" s="3">
        <v>4</v>
      </c>
      <c r="P1705">
        <v>2</v>
      </c>
      <c r="Q1705" t="str">
        <f t="shared" si="27"/>
        <v>14</v>
      </c>
    </row>
    <row r="1706" spans="1:17" x14ac:dyDescent="0.25">
      <c r="A1706">
        <v>1705</v>
      </c>
      <c r="B1706">
        <v>217.19617299999999</v>
      </c>
      <c r="C1706" s="2">
        <v>1</v>
      </c>
      <c r="H1706">
        <v>226.13168300000001</v>
      </c>
      <c r="I1706" s="3">
        <v>4</v>
      </c>
      <c r="P1706">
        <v>2</v>
      </c>
      <c r="Q1706" t="str">
        <f t="shared" si="27"/>
        <v>14</v>
      </c>
    </row>
    <row r="1707" spans="1:17" x14ac:dyDescent="0.25">
      <c r="A1707">
        <v>1706</v>
      </c>
      <c r="B1707">
        <v>217.185969</v>
      </c>
      <c r="C1707" s="2">
        <v>1</v>
      </c>
      <c r="H1707">
        <v>226.05642800000001</v>
      </c>
      <c r="I1707" s="3">
        <v>4</v>
      </c>
      <c r="P1707">
        <v>2</v>
      </c>
      <c r="Q1707" t="str">
        <f t="shared" si="27"/>
        <v>14</v>
      </c>
    </row>
    <row r="1708" spans="1:17" x14ac:dyDescent="0.25">
      <c r="A1708">
        <v>1707</v>
      </c>
      <c r="B1708">
        <v>217.16040799999999</v>
      </c>
      <c r="C1708" s="2">
        <v>1</v>
      </c>
      <c r="H1708">
        <v>226.128163</v>
      </c>
      <c r="I1708" s="3">
        <v>4</v>
      </c>
      <c r="P1708">
        <v>2</v>
      </c>
      <c r="Q1708" t="str">
        <f t="shared" si="27"/>
        <v>14</v>
      </c>
    </row>
    <row r="1709" spans="1:17" x14ac:dyDescent="0.25">
      <c r="A1709">
        <v>1708</v>
      </c>
      <c r="B1709">
        <v>217.2225</v>
      </c>
      <c r="C1709" s="2">
        <v>1</v>
      </c>
      <c r="H1709">
        <v>226.13270299999999</v>
      </c>
      <c r="I1709" s="3">
        <v>4</v>
      </c>
      <c r="P1709">
        <v>2</v>
      </c>
      <c r="Q1709" t="str">
        <f t="shared" si="27"/>
        <v>14</v>
      </c>
    </row>
    <row r="1710" spans="1:17" x14ac:dyDescent="0.25">
      <c r="A1710">
        <v>1709</v>
      </c>
      <c r="B1710">
        <v>217.19637700000001</v>
      </c>
      <c r="C1710" s="2">
        <v>1</v>
      </c>
      <c r="H1710">
        <v>226.21122399999999</v>
      </c>
      <c r="I1710" s="3">
        <v>4</v>
      </c>
      <c r="P1710">
        <v>2</v>
      </c>
      <c r="Q1710" t="str">
        <f t="shared" si="27"/>
        <v>14</v>
      </c>
    </row>
    <row r="1711" spans="1:17" x14ac:dyDescent="0.25">
      <c r="A1711">
        <v>1710</v>
      </c>
      <c r="B1711">
        <v>217.198418</v>
      </c>
      <c r="C1711" s="2">
        <v>1</v>
      </c>
      <c r="H1711">
        <v>226.19081600000001</v>
      </c>
      <c r="I1711" s="3">
        <v>4</v>
      </c>
      <c r="P1711">
        <v>2</v>
      </c>
      <c r="Q1711" t="str">
        <f t="shared" si="27"/>
        <v>14</v>
      </c>
    </row>
    <row r="1712" spans="1:17" x14ac:dyDescent="0.25">
      <c r="A1712">
        <v>1711</v>
      </c>
      <c r="B1712">
        <v>217.18351999999999</v>
      </c>
      <c r="C1712" s="2">
        <v>1</v>
      </c>
      <c r="H1712">
        <v>226.180306</v>
      </c>
      <c r="I1712" s="3">
        <v>4</v>
      </c>
      <c r="P1712">
        <v>2</v>
      </c>
      <c r="Q1712" t="str">
        <f t="shared" si="27"/>
        <v>14</v>
      </c>
    </row>
    <row r="1713" spans="1:17" x14ac:dyDescent="0.25">
      <c r="A1713">
        <v>1712</v>
      </c>
      <c r="B1713">
        <v>217.164387</v>
      </c>
      <c r="C1713" s="2">
        <v>1</v>
      </c>
      <c r="H1713">
        <v>226.19693799999999</v>
      </c>
      <c r="I1713" s="3">
        <v>4</v>
      </c>
      <c r="P1713">
        <v>2</v>
      </c>
      <c r="Q1713" t="str">
        <f t="shared" si="27"/>
        <v>14</v>
      </c>
    </row>
    <row r="1714" spans="1:17" x14ac:dyDescent="0.25">
      <c r="A1714">
        <v>1713</v>
      </c>
      <c r="B1714">
        <v>217.169285</v>
      </c>
      <c r="C1714" s="2">
        <v>1</v>
      </c>
      <c r="H1714">
        <v>226.19311199999999</v>
      </c>
      <c r="I1714" s="3">
        <v>4</v>
      </c>
      <c r="P1714">
        <v>2</v>
      </c>
      <c r="Q1714" t="str">
        <f t="shared" si="27"/>
        <v>14</v>
      </c>
    </row>
    <row r="1715" spans="1:17" x14ac:dyDescent="0.25">
      <c r="A1715">
        <v>1714</v>
      </c>
      <c r="B1715">
        <v>217.23086699999999</v>
      </c>
      <c r="C1715" s="2">
        <v>1</v>
      </c>
      <c r="H1715">
        <v>226.14214200000001</v>
      </c>
      <c r="I1715" s="3">
        <v>4</v>
      </c>
      <c r="P1715">
        <v>2</v>
      </c>
      <c r="Q1715" t="str">
        <f t="shared" si="27"/>
        <v>14</v>
      </c>
    </row>
    <row r="1716" spans="1:17" x14ac:dyDescent="0.25">
      <c r="A1716">
        <v>1715</v>
      </c>
      <c r="B1716">
        <v>217.22637800000001</v>
      </c>
      <c r="C1716" s="2">
        <v>1</v>
      </c>
      <c r="H1716">
        <v>226.171224</v>
      </c>
      <c r="I1716" s="3">
        <v>4</v>
      </c>
      <c r="P1716">
        <v>2</v>
      </c>
      <c r="Q1716" t="str">
        <f t="shared" si="27"/>
        <v>14</v>
      </c>
    </row>
    <row r="1717" spans="1:17" x14ac:dyDescent="0.25">
      <c r="A1717">
        <v>1716</v>
      </c>
      <c r="B1717">
        <v>217.22637800000001</v>
      </c>
      <c r="C1717" s="2">
        <v>1</v>
      </c>
      <c r="H1717">
        <v>226.171224</v>
      </c>
      <c r="I1717" s="3">
        <v>4</v>
      </c>
      <c r="P1717">
        <v>2</v>
      </c>
      <c r="Q1717" t="str">
        <f t="shared" si="27"/>
        <v>14</v>
      </c>
    </row>
    <row r="1718" spans="1:17" x14ac:dyDescent="0.25">
      <c r="A1718">
        <v>1717</v>
      </c>
      <c r="B1718">
        <v>217.22637800000001</v>
      </c>
      <c r="C1718" s="2">
        <v>1</v>
      </c>
      <c r="P1718">
        <v>1</v>
      </c>
      <c r="Q1718" t="str">
        <f t="shared" si="27"/>
        <v>1</v>
      </c>
    </row>
    <row r="1719" spans="1:17" x14ac:dyDescent="0.25">
      <c r="A1719">
        <v>1718</v>
      </c>
      <c r="F1719">
        <v>216.99142799999998</v>
      </c>
      <c r="G1719" s="4">
        <v>3</v>
      </c>
      <c r="P1719">
        <v>1</v>
      </c>
      <c r="Q1719" t="str">
        <f t="shared" si="27"/>
        <v>3</v>
      </c>
    </row>
    <row r="1720" spans="1:17" x14ac:dyDescent="0.25">
      <c r="A1720">
        <v>1719</v>
      </c>
      <c r="D1720">
        <v>206.767897</v>
      </c>
      <c r="E1720" s="5">
        <v>2</v>
      </c>
      <c r="F1720">
        <v>216.99142799999998</v>
      </c>
      <c r="G1720" s="4">
        <v>3</v>
      </c>
      <c r="P1720">
        <v>2</v>
      </c>
      <c r="Q1720" t="str">
        <f t="shared" si="27"/>
        <v>23</v>
      </c>
    </row>
    <row r="1721" spans="1:17" x14ac:dyDescent="0.25">
      <c r="A1721">
        <v>1720</v>
      </c>
      <c r="D1721">
        <v>206.775397</v>
      </c>
      <c r="E1721" s="5">
        <v>2</v>
      </c>
      <c r="F1721">
        <v>216.92423500000001</v>
      </c>
      <c r="G1721" s="4">
        <v>3</v>
      </c>
      <c r="P1721">
        <v>2</v>
      </c>
      <c r="Q1721" t="str">
        <f t="shared" si="27"/>
        <v>23</v>
      </c>
    </row>
    <row r="1722" spans="1:17" x14ac:dyDescent="0.25">
      <c r="A1722">
        <v>1721</v>
      </c>
      <c r="D1722">
        <v>206.785144</v>
      </c>
      <c r="E1722" s="5">
        <v>2</v>
      </c>
      <c r="F1722">
        <v>216.94224499999999</v>
      </c>
      <c r="G1722" s="4">
        <v>3</v>
      </c>
      <c r="P1722">
        <v>2</v>
      </c>
      <c r="Q1722" t="str">
        <f t="shared" si="27"/>
        <v>23</v>
      </c>
    </row>
    <row r="1723" spans="1:17" x14ac:dyDescent="0.25">
      <c r="A1723">
        <v>1722</v>
      </c>
      <c r="D1723">
        <v>206.778865</v>
      </c>
      <c r="E1723" s="5">
        <v>2</v>
      </c>
      <c r="F1723">
        <v>216.95301000000001</v>
      </c>
      <c r="G1723" s="4">
        <v>3</v>
      </c>
      <c r="P1723">
        <v>2</v>
      </c>
      <c r="Q1723" t="str">
        <f t="shared" si="27"/>
        <v>23</v>
      </c>
    </row>
    <row r="1724" spans="1:17" x14ac:dyDescent="0.25">
      <c r="A1724">
        <v>1723</v>
      </c>
      <c r="D1724">
        <v>206.76784800000001</v>
      </c>
      <c r="E1724" s="5">
        <v>2</v>
      </c>
      <c r="F1724">
        <v>216.89683600000001</v>
      </c>
      <c r="G1724" s="4">
        <v>3</v>
      </c>
      <c r="P1724">
        <v>2</v>
      </c>
      <c r="Q1724" t="str">
        <f t="shared" si="27"/>
        <v>23</v>
      </c>
    </row>
    <row r="1725" spans="1:17" x14ac:dyDescent="0.25">
      <c r="A1725">
        <v>1724</v>
      </c>
      <c r="D1725">
        <v>206.742797</v>
      </c>
      <c r="E1725" s="5">
        <v>2</v>
      </c>
      <c r="F1725">
        <v>216.93178499999999</v>
      </c>
      <c r="G1725" s="4">
        <v>3</v>
      </c>
      <c r="P1725">
        <v>2</v>
      </c>
      <c r="Q1725" t="str">
        <f t="shared" si="27"/>
        <v>23</v>
      </c>
    </row>
    <row r="1726" spans="1:17" x14ac:dyDescent="0.25">
      <c r="A1726">
        <v>1725</v>
      </c>
      <c r="D1726">
        <v>206.73881399999999</v>
      </c>
      <c r="E1726" s="5">
        <v>2</v>
      </c>
      <c r="F1726">
        <v>216.953979</v>
      </c>
      <c r="G1726" s="4">
        <v>3</v>
      </c>
      <c r="P1726">
        <v>2</v>
      </c>
      <c r="Q1726" t="str">
        <f t="shared" si="27"/>
        <v>23</v>
      </c>
    </row>
    <row r="1727" spans="1:17" x14ac:dyDescent="0.25">
      <c r="A1727">
        <v>1726</v>
      </c>
      <c r="D1727">
        <v>206.74790100000001</v>
      </c>
      <c r="E1727" s="5">
        <v>2</v>
      </c>
      <c r="F1727">
        <v>216.96056100000001</v>
      </c>
      <c r="G1727" s="4">
        <v>3</v>
      </c>
      <c r="P1727">
        <v>2</v>
      </c>
      <c r="Q1727" t="str">
        <f t="shared" si="27"/>
        <v>23</v>
      </c>
    </row>
    <row r="1728" spans="1:17" x14ac:dyDescent="0.25">
      <c r="A1728">
        <v>1727</v>
      </c>
      <c r="D1728">
        <v>206.777491</v>
      </c>
      <c r="E1728" s="5">
        <v>2</v>
      </c>
      <c r="F1728">
        <v>216.92525499999999</v>
      </c>
      <c r="G1728" s="4">
        <v>3</v>
      </c>
      <c r="P1728">
        <v>2</v>
      </c>
      <c r="Q1728" t="str">
        <f t="shared" si="27"/>
        <v>23</v>
      </c>
    </row>
    <row r="1729" spans="1:17" x14ac:dyDescent="0.25">
      <c r="A1729">
        <v>1728</v>
      </c>
      <c r="D1729">
        <v>206.805239</v>
      </c>
      <c r="E1729" s="5">
        <v>2</v>
      </c>
      <c r="F1729">
        <v>216.82081600000001</v>
      </c>
      <c r="G1729" s="4">
        <v>3</v>
      </c>
      <c r="P1729">
        <v>2</v>
      </c>
      <c r="Q1729" t="str">
        <f t="shared" si="27"/>
        <v>23</v>
      </c>
    </row>
    <row r="1730" spans="1:17" x14ac:dyDescent="0.25">
      <c r="A1730">
        <v>1729</v>
      </c>
      <c r="D1730">
        <v>206.80942400000001</v>
      </c>
      <c r="E1730" s="5">
        <v>2</v>
      </c>
      <c r="F1730">
        <v>216.99142799999998</v>
      </c>
      <c r="G1730" s="4">
        <v>3</v>
      </c>
      <c r="P1730">
        <v>2</v>
      </c>
      <c r="Q1730" t="str">
        <f t="shared" ref="Q1730:Q1793" si="28">CONCATENATE(C1730,E1730,G1730,I1730)</f>
        <v>23</v>
      </c>
    </row>
    <row r="1731" spans="1:17" x14ac:dyDescent="0.25">
      <c r="A1731">
        <v>1730</v>
      </c>
      <c r="D1731">
        <v>206.76065700000001</v>
      </c>
      <c r="E1731" s="5">
        <v>2</v>
      </c>
      <c r="F1731">
        <v>216.99142799999998</v>
      </c>
      <c r="G1731" s="4">
        <v>3</v>
      </c>
      <c r="P1731">
        <v>2</v>
      </c>
      <c r="Q1731" t="str">
        <f t="shared" si="28"/>
        <v>23</v>
      </c>
    </row>
    <row r="1732" spans="1:17" x14ac:dyDescent="0.25">
      <c r="A1732">
        <v>1731</v>
      </c>
      <c r="P1732">
        <v>0</v>
      </c>
      <c r="Q1732" t="str">
        <f t="shared" si="28"/>
        <v/>
      </c>
    </row>
    <row r="1733" spans="1:17" x14ac:dyDescent="0.25">
      <c r="A1733">
        <v>1732</v>
      </c>
      <c r="B1733">
        <v>197.36721700000001</v>
      </c>
      <c r="C1733" s="2">
        <v>1</v>
      </c>
      <c r="H1733">
        <v>206.55010100000001</v>
      </c>
      <c r="I1733" s="3">
        <v>4</v>
      </c>
      <c r="P1733">
        <v>2</v>
      </c>
      <c r="Q1733" t="str">
        <f t="shared" si="28"/>
        <v>14</v>
      </c>
    </row>
    <row r="1734" spans="1:17" x14ac:dyDescent="0.25">
      <c r="A1734">
        <v>1733</v>
      </c>
      <c r="B1734">
        <v>197.38502</v>
      </c>
      <c r="C1734" s="2">
        <v>1</v>
      </c>
      <c r="H1734">
        <v>206.49214799999999</v>
      </c>
      <c r="I1734" s="3">
        <v>4</v>
      </c>
      <c r="P1734">
        <v>2</v>
      </c>
      <c r="Q1734" t="str">
        <f t="shared" si="28"/>
        <v>14</v>
      </c>
    </row>
    <row r="1735" spans="1:17" x14ac:dyDescent="0.25">
      <c r="A1735">
        <v>1734</v>
      </c>
      <c r="B1735">
        <v>197.418082</v>
      </c>
      <c r="C1735" s="2">
        <v>1</v>
      </c>
      <c r="H1735">
        <v>206.539233</v>
      </c>
      <c r="I1735" s="3">
        <v>4</v>
      </c>
      <c r="P1735">
        <v>2</v>
      </c>
      <c r="Q1735" t="str">
        <f t="shared" si="28"/>
        <v>14</v>
      </c>
    </row>
    <row r="1736" spans="1:17" x14ac:dyDescent="0.25">
      <c r="A1736">
        <v>1735</v>
      </c>
      <c r="B1736">
        <v>197.41542699999999</v>
      </c>
      <c r="C1736" s="2">
        <v>1</v>
      </c>
      <c r="H1736">
        <v>206.53658200000001</v>
      </c>
      <c r="I1736" s="3">
        <v>4</v>
      </c>
      <c r="P1736">
        <v>2</v>
      </c>
      <c r="Q1736" t="str">
        <f t="shared" si="28"/>
        <v>14</v>
      </c>
    </row>
    <row r="1737" spans="1:17" x14ac:dyDescent="0.25">
      <c r="A1737">
        <v>1736</v>
      </c>
      <c r="B1737">
        <v>197.408591</v>
      </c>
      <c r="C1737" s="2">
        <v>1</v>
      </c>
      <c r="H1737">
        <v>206.55142900000001</v>
      </c>
      <c r="I1737" s="3">
        <v>4</v>
      </c>
      <c r="P1737">
        <v>2</v>
      </c>
      <c r="Q1737" t="str">
        <f t="shared" si="28"/>
        <v>14</v>
      </c>
    </row>
    <row r="1738" spans="1:17" x14ac:dyDescent="0.25">
      <c r="A1738">
        <v>1737</v>
      </c>
      <c r="B1738">
        <v>197.38471100000001</v>
      </c>
      <c r="C1738" s="2">
        <v>1</v>
      </c>
      <c r="H1738">
        <v>206.55459100000002</v>
      </c>
      <c r="I1738" s="3">
        <v>4</v>
      </c>
      <c r="P1738">
        <v>2</v>
      </c>
      <c r="Q1738" t="str">
        <f t="shared" si="28"/>
        <v>14</v>
      </c>
    </row>
    <row r="1739" spans="1:17" x14ac:dyDescent="0.25">
      <c r="A1739">
        <v>1738</v>
      </c>
      <c r="B1739">
        <v>197.407927</v>
      </c>
      <c r="C1739" s="2">
        <v>1</v>
      </c>
      <c r="H1739">
        <v>206.561835</v>
      </c>
      <c r="I1739" s="3">
        <v>4</v>
      </c>
      <c r="P1739">
        <v>2</v>
      </c>
      <c r="Q1739" t="str">
        <f t="shared" si="28"/>
        <v>14</v>
      </c>
    </row>
    <row r="1740" spans="1:17" x14ac:dyDescent="0.25">
      <c r="A1740">
        <v>1739</v>
      </c>
      <c r="B1740">
        <v>197.410785</v>
      </c>
      <c r="C1740" s="2">
        <v>1</v>
      </c>
      <c r="H1740">
        <v>206.597758</v>
      </c>
      <c r="I1740" s="3">
        <v>4</v>
      </c>
      <c r="P1740">
        <v>2</v>
      </c>
      <c r="Q1740" t="str">
        <f t="shared" si="28"/>
        <v>14</v>
      </c>
    </row>
    <row r="1741" spans="1:17" x14ac:dyDescent="0.25">
      <c r="A1741">
        <v>1740</v>
      </c>
      <c r="B1741">
        <v>197.45220800000001</v>
      </c>
      <c r="C1741" s="2">
        <v>1</v>
      </c>
      <c r="H1741">
        <v>206.508624</v>
      </c>
      <c r="I1741" s="3">
        <v>4</v>
      </c>
      <c r="P1741">
        <v>2</v>
      </c>
      <c r="Q1741" t="str">
        <f t="shared" si="28"/>
        <v>14</v>
      </c>
    </row>
    <row r="1742" spans="1:17" x14ac:dyDescent="0.25">
      <c r="A1742">
        <v>1741</v>
      </c>
      <c r="B1742">
        <v>197.41236800000001</v>
      </c>
      <c r="C1742" s="2">
        <v>1</v>
      </c>
      <c r="H1742">
        <v>206.537555</v>
      </c>
      <c r="I1742" s="3">
        <v>4</v>
      </c>
      <c r="P1742">
        <v>2</v>
      </c>
      <c r="Q1742" t="str">
        <f t="shared" si="28"/>
        <v>14</v>
      </c>
    </row>
    <row r="1743" spans="1:17" x14ac:dyDescent="0.25">
      <c r="A1743">
        <v>1742</v>
      </c>
      <c r="B1743">
        <v>197.37909999999999</v>
      </c>
      <c r="C1743" s="2">
        <v>1</v>
      </c>
      <c r="H1743">
        <v>206.55010100000001</v>
      </c>
      <c r="I1743" s="3">
        <v>4</v>
      </c>
      <c r="P1743">
        <v>2</v>
      </c>
      <c r="Q1743" t="str">
        <f t="shared" si="28"/>
        <v>14</v>
      </c>
    </row>
    <row r="1744" spans="1:17" x14ac:dyDescent="0.25">
      <c r="A1744">
        <v>1743</v>
      </c>
      <c r="B1744">
        <v>197.34711300000001</v>
      </c>
      <c r="C1744" s="2">
        <v>1</v>
      </c>
      <c r="H1744">
        <v>206.55010100000001</v>
      </c>
      <c r="I1744" s="3">
        <v>4</v>
      </c>
      <c r="P1744">
        <v>2</v>
      </c>
      <c r="Q1744" t="str">
        <f t="shared" si="28"/>
        <v>14</v>
      </c>
    </row>
    <row r="1745" spans="1:17" x14ac:dyDescent="0.25">
      <c r="A1745">
        <v>1744</v>
      </c>
      <c r="P1745">
        <v>0</v>
      </c>
      <c r="Q1745" t="str">
        <f t="shared" si="28"/>
        <v/>
      </c>
    </row>
    <row r="1746" spans="1:17" x14ac:dyDescent="0.25">
      <c r="A1746">
        <v>1745</v>
      </c>
      <c r="F1746">
        <v>196.065448</v>
      </c>
      <c r="G1746" s="4">
        <v>3</v>
      </c>
      <c r="P1746">
        <v>1</v>
      </c>
      <c r="Q1746" t="str">
        <f t="shared" si="28"/>
        <v>3</v>
      </c>
    </row>
    <row r="1747" spans="1:17" x14ac:dyDescent="0.25">
      <c r="A1747">
        <v>1746</v>
      </c>
      <c r="D1747">
        <v>184.68695700000001</v>
      </c>
      <c r="E1747" s="5">
        <v>2</v>
      </c>
      <c r="F1747">
        <v>196.141311</v>
      </c>
      <c r="G1747" s="4">
        <v>3</v>
      </c>
      <c r="P1747">
        <v>2</v>
      </c>
      <c r="Q1747" t="str">
        <f t="shared" si="28"/>
        <v>23</v>
      </c>
    </row>
    <row r="1748" spans="1:17" x14ac:dyDescent="0.25">
      <c r="A1748">
        <v>1747</v>
      </c>
      <c r="D1748">
        <v>184.64894800000002</v>
      </c>
      <c r="E1748" s="5">
        <v>2</v>
      </c>
      <c r="F1748">
        <v>196.051928</v>
      </c>
      <c r="G1748" s="4">
        <v>3</v>
      </c>
      <c r="P1748">
        <v>2</v>
      </c>
      <c r="Q1748" t="str">
        <f t="shared" si="28"/>
        <v>23</v>
      </c>
    </row>
    <row r="1749" spans="1:17" x14ac:dyDescent="0.25">
      <c r="A1749">
        <v>1748</v>
      </c>
      <c r="D1749">
        <v>184.64098999999999</v>
      </c>
      <c r="E1749" s="5">
        <v>2</v>
      </c>
      <c r="F1749">
        <v>196.10202700000002</v>
      </c>
      <c r="G1749" s="4">
        <v>3</v>
      </c>
      <c r="P1749">
        <v>2</v>
      </c>
      <c r="Q1749" t="str">
        <f t="shared" si="28"/>
        <v>23</v>
      </c>
    </row>
    <row r="1750" spans="1:17" x14ac:dyDescent="0.25">
      <c r="A1750">
        <v>1749</v>
      </c>
      <c r="D1750">
        <v>184.659762</v>
      </c>
      <c r="E1750" s="5">
        <v>2</v>
      </c>
      <c r="F1750">
        <v>196.111617</v>
      </c>
      <c r="G1750" s="4">
        <v>3</v>
      </c>
      <c r="P1750">
        <v>2</v>
      </c>
      <c r="Q1750" t="str">
        <f t="shared" si="28"/>
        <v>23</v>
      </c>
    </row>
    <row r="1751" spans="1:17" x14ac:dyDescent="0.25">
      <c r="A1751">
        <v>1750</v>
      </c>
      <c r="D1751">
        <v>184.67195800000002</v>
      </c>
      <c r="E1751" s="5">
        <v>2</v>
      </c>
      <c r="F1751">
        <v>196.09315000000001</v>
      </c>
      <c r="G1751" s="4">
        <v>3</v>
      </c>
      <c r="P1751">
        <v>2</v>
      </c>
      <c r="Q1751" t="str">
        <f t="shared" si="28"/>
        <v>23</v>
      </c>
    </row>
    <row r="1752" spans="1:17" x14ac:dyDescent="0.25">
      <c r="A1752">
        <v>1751</v>
      </c>
      <c r="D1752">
        <v>184.680938</v>
      </c>
      <c r="E1752" s="5">
        <v>2</v>
      </c>
      <c r="F1752">
        <v>196.06860599999999</v>
      </c>
      <c r="G1752" s="4">
        <v>3</v>
      </c>
      <c r="P1752">
        <v>2</v>
      </c>
      <c r="Q1752" t="str">
        <f t="shared" si="28"/>
        <v>23</v>
      </c>
    </row>
    <row r="1753" spans="1:17" x14ac:dyDescent="0.25">
      <c r="A1753">
        <v>1752</v>
      </c>
      <c r="D1753">
        <v>184.69134400000002</v>
      </c>
      <c r="E1753" s="5">
        <v>2</v>
      </c>
      <c r="F1753">
        <v>196.065192</v>
      </c>
      <c r="G1753" s="4">
        <v>3</v>
      </c>
      <c r="P1753">
        <v>2</v>
      </c>
      <c r="Q1753" t="str">
        <f t="shared" si="28"/>
        <v>23</v>
      </c>
    </row>
    <row r="1754" spans="1:17" x14ac:dyDescent="0.25">
      <c r="A1754">
        <v>1753</v>
      </c>
      <c r="D1754">
        <v>184.66461100000001</v>
      </c>
      <c r="E1754" s="5">
        <v>2</v>
      </c>
      <c r="F1754">
        <v>196.105952</v>
      </c>
      <c r="G1754" s="4">
        <v>3</v>
      </c>
      <c r="P1754">
        <v>2</v>
      </c>
      <c r="Q1754" t="str">
        <f t="shared" si="28"/>
        <v>23</v>
      </c>
    </row>
    <row r="1755" spans="1:17" x14ac:dyDescent="0.25">
      <c r="A1755">
        <v>1754</v>
      </c>
      <c r="D1755">
        <v>184.655326</v>
      </c>
      <c r="E1755" s="5">
        <v>2</v>
      </c>
      <c r="F1755">
        <v>196.08891199999999</v>
      </c>
      <c r="G1755" s="4">
        <v>3</v>
      </c>
      <c r="P1755">
        <v>2</v>
      </c>
      <c r="Q1755" t="str">
        <f t="shared" si="28"/>
        <v>23</v>
      </c>
    </row>
    <row r="1756" spans="1:17" x14ac:dyDescent="0.25">
      <c r="A1756">
        <v>1755</v>
      </c>
      <c r="D1756">
        <v>184.71272200000001</v>
      </c>
      <c r="E1756" s="5">
        <v>2</v>
      </c>
      <c r="F1756">
        <v>196.065448</v>
      </c>
      <c r="G1756" s="4">
        <v>3</v>
      </c>
      <c r="P1756">
        <v>2</v>
      </c>
      <c r="Q1756" t="str">
        <f t="shared" si="28"/>
        <v>23</v>
      </c>
    </row>
    <row r="1757" spans="1:17" x14ac:dyDescent="0.25">
      <c r="A1757">
        <v>1756</v>
      </c>
      <c r="D1757">
        <v>184.71236300000001</v>
      </c>
      <c r="E1757" s="5">
        <v>2</v>
      </c>
      <c r="F1757">
        <v>196.065448</v>
      </c>
      <c r="G1757" s="4">
        <v>3</v>
      </c>
      <c r="P1757">
        <v>2</v>
      </c>
      <c r="Q1757" t="str">
        <f t="shared" si="28"/>
        <v>23</v>
      </c>
    </row>
    <row r="1758" spans="1:17" x14ac:dyDescent="0.25">
      <c r="A1758">
        <v>1757</v>
      </c>
      <c r="D1758">
        <v>184.68695700000001</v>
      </c>
      <c r="E1758" s="5">
        <v>2</v>
      </c>
      <c r="P1758">
        <v>1</v>
      </c>
      <c r="Q1758" t="str">
        <f t="shared" si="28"/>
        <v>2</v>
      </c>
    </row>
    <row r="1759" spans="1:17" x14ac:dyDescent="0.25">
      <c r="A1759">
        <v>1758</v>
      </c>
      <c r="P1759">
        <v>0</v>
      </c>
      <c r="Q1759" t="str">
        <f t="shared" si="28"/>
        <v/>
      </c>
    </row>
    <row r="1760" spans="1:17" x14ac:dyDescent="0.25">
      <c r="A1760">
        <v>1759</v>
      </c>
      <c r="B1760">
        <v>173.88231500000001</v>
      </c>
      <c r="C1760" s="2">
        <v>1</v>
      </c>
      <c r="H1760">
        <v>184.42645899999999</v>
      </c>
      <c r="I1760" s="3">
        <v>4</v>
      </c>
      <c r="P1760">
        <v>2</v>
      </c>
      <c r="Q1760" t="str">
        <f t="shared" si="28"/>
        <v>14</v>
      </c>
    </row>
    <row r="1761" spans="1:17" x14ac:dyDescent="0.25">
      <c r="A1761">
        <v>1760</v>
      </c>
      <c r="B1761">
        <v>173.811555</v>
      </c>
      <c r="C1761" s="2">
        <v>1</v>
      </c>
      <c r="H1761">
        <v>184.44171399999999</v>
      </c>
      <c r="I1761" s="3">
        <v>4</v>
      </c>
      <c r="P1761">
        <v>2</v>
      </c>
      <c r="Q1761" t="str">
        <f t="shared" si="28"/>
        <v>14</v>
      </c>
    </row>
    <row r="1762" spans="1:17" x14ac:dyDescent="0.25">
      <c r="A1762">
        <v>1761</v>
      </c>
      <c r="B1762">
        <v>173.83655400000001</v>
      </c>
      <c r="C1762" s="2">
        <v>1</v>
      </c>
      <c r="H1762">
        <v>184.419265</v>
      </c>
      <c r="I1762" s="3">
        <v>4</v>
      </c>
      <c r="P1762">
        <v>2</v>
      </c>
      <c r="Q1762" t="str">
        <f t="shared" si="28"/>
        <v>14</v>
      </c>
    </row>
    <row r="1763" spans="1:17" x14ac:dyDescent="0.25">
      <c r="A1763">
        <v>1762</v>
      </c>
      <c r="B1763">
        <v>173.868336</v>
      </c>
      <c r="C1763" s="2">
        <v>1</v>
      </c>
      <c r="H1763">
        <v>184.44538800000001</v>
      </c>
      <c r="I1763" s="3">
        <v>4</v>
      </c>
      <c r="P1763">
        <v>2</v>
      </c>
      <c r="Q1763" t="str">
        <f t="shared" si="28"/>
        <v>14</v>
      </c>
    </row>
    <row r="1764" spans="1:17" x14ac:dyDescent="0.25">
      <c r="A1764">
        <v>1763</v>
      </c>
      <c r="B1764">
        <v>173.871194</v>
      </c>
      <c r="C1764" s="2">
        <v>1</v>
      </c>
      <c r="H1764">
        <v>184.451358</v>
      </c>
      <c r="I1764" s="3">
        <v>4</v>
      </c>
      <c r="P1764">
        <v>2</v>
      </c>
      <c r="Q1764" t="str">
        <f t="shared" si="28"/>
        <v>14</v>
      </c>
    </row>
    <row r="1765" spans="1:17" x14ac:dyDescent="0.25">
      <c r="A1765">
        <v>1764</v>
      </c>
      <c r="B1765">
        <v>173.87308200000001</v>
      </c>
      <c r="C1765" s="2">
        <v>1</v>
      </c>
      <c r="H1765">
        <v>184.46314100000001</v>
      </c>
      <c r="I1765" s="3">
        <v>4</v>
      </c>
      <c r="P1765">
        <v>2</v>
      </c>
      <c r="Q1765" t="str">
        <f t="shared" si="28"/>
        <v>14</v>
      </c>
    </row>
    <row r="1766" spans="1:17" x14ac:dyDescent="0.25">
      <c r="A1766">
        <v>1765</v>
      </c>
      <c r="B1766">
        <v>173.840531</v>
      </c>
      <c r="C1766" s="2">
        <v>1</v>
      </c>
      <c r="H1766">
        <v>184.43283700000001</v>
      </c>
      <c r="I1766" s="3">
        <v>4</v>
      </c>
      <c r="P1766">
        <v>2</v>
      </c>
      <c r="Q1766" t="str">
        <f t="shared" si="28"/>
        <v>14</v>
      </c>
    </row>
    <row r="1767" spans="1:17" x14ac:dyDescent="0.25">
      <c r="A1767">
        <v>1766</v>
      </c>
      <c r="B1767">
        <v>173.84456299999999</v>
      </c>
      <c r="C1767" s="2">
        <v>1</v>
      </c>
      <c r="H1767">
        <v>184.44391100000001</v>
      </c>
      <c r="I1767" s="3">
        <v>4</v>
      </c>
      <c r="P1767">
        <v>2</v>
      </c>
      <c r="Q1767" t="str">
        <f t="shared" si="28"/>
        <v>14</v>
      </c>
    </row>
    <row r="1768" spans="1:17" x14ac:dyDescent="0.25">
      <c r="A1768">
        <v>1767</v>
      </c>
      <c r="B1768">
        <v>173.810891</v>
      </c>
      <c r="C1768" s="2">
        <v>1</v>
      </c>
      <c r="H1768">
        <v>184.42492900000002</v>
      </c>
      <c r="I1768" s="3">
        <v>4</v>
      </c>
      <c r="P1768">
        <v>2</v>
      </c>
      <c r="Q1768" t="str">
        <f t="shared" si="28"/>
        <v>14</v>
      </c>
    </row>
    <row r="1769" spans="1:17" x14ac:dyDescent="0.25">
      <c r="A1769">
        <v>1768</v>
      </c>
      <c r="B1769">
        <v>173.88231500000001</v>
      </c>
      <c r="C1769" s="2">
        <v>1</v>
      </c>
      <c r="H1769">
        <v>184.44171399999999</v>
      </c>
      <c r="I1769" s="3">
        <v>4</v>
      </c>
      <c r="P1769">
        <v>2</v>
      </c>
      <c r="Q1769" t="str">
        <f t="shared" si="28"/>
        <v>14</v>
      </c>
    </row>
    <row r="1770" spans="1:17" x14ac:dyDescent="0.25">
      <c r="A1770">
        <v>1769</v>
      </c>
      <c r="B1770">
        <v>173.88231500000001</v>
      </c>
      <c r="C1770" s="2">
        <v>1</v>
      </c>
      <c r="P1770">
        <v>1</v>
      </c>
      <c r="Q1770" t="str">
        <f t="shared" si="28"/>
        <v>1</v>
      </c>
    </row>
    <row r="1771" spans="1:17" x14ac:dyDescent="0.25">
      <c r="A1771">
        <v>1770</v>
      </c>
      <c r="P1771">
        <v>0</v>
      </c>
      <c r="Q1771" t="str">
        <f t="shared" si="28"/>
        <v/>
      </c>
    </row>
    <row r="1772" spans="1:17" x14ac:dyDescent="0.25">
      <c r="A1772">
        <v>1771</v>
      </c>
      <c r="D1772">
        <v>163.37567000000001</v>
      </c>
      <c r="E1772" s="5">
        <v>2</v>
      </c>
      <c r="P1772">
        <v>1</v>
      </c>
      <c r="Q1772" t="str">
        <f t="shared" si="28"/>
        <v>2</v>
      </c>
    </row>
    <row r="1773" spans="1:17" x14ac:dyDescent="0.25">
      <c r="A1773">
        <v>1772</v>
      </c>
      <c r="D1773">
        <v>163.35638399999999</v>
      </c>
      <c r="E1773" s="5">
        <v>2</v>
      </c>
      <c r="P1773">
        <v>1</v>
      </c>
      <c r="Q1773" t="str">
        <f t="shared" si="28"/>
        <v>2</v>
      </c>
    </row>
    <row r="1774" spans="1:17" x14ac:dyDescent="0.25">
      <c r="A1774">
        <v>1773</v>
      </c>
      <c r="D1774">
        <v>163.349906</v>
      </c>
      <c r="E1774" s="5">
        <v>2</v>
      </c>
      <c r="F1774">
        <v>171.95257100000001</v>
      </c>
      <c r="G1774" s="4">
        <v>3</v>
      </c>
      <c r="P1774">
        <v>2</v>
      </c>
      <c r="Q1774" t="str">
        <f t="shared" si="28"/>
        <v>23</v>
      </c>
    </row>
    <row r="1775" spans="1:17" x14ac:dyDescent="0.25">
      <c r="A1775">
        <v>1774</v>
      </c>
      <c r="D1775">
        <v>163.330671</v>
      </c>
      <c r="E1775" s="5">
        <v>2</v>
      </c>
      <c r="F1775">
        <v>171.928336</v>
      </c>
      <c r="G1775" s="4">
        <v>3</v>
      </c>
      <c r="P1775">
        <v>2</v>
      </c>
      <c r="Q1775" t="str">
        <f t="shared" si="28"/>
        <v>23</v>
      </c>
    </row>
    <row r="1776" spans="1:17" x14ac:dyDescent="0.25">
      <c r="A1776">
        <v>1775</v>
      </c>
      <c r="D1776">
        <v>163.393832</v>
      </c>
      <c r="E1776" s="5">
        <v>2</v>
      </c>
      <c r="F1776">
        <v>171.926602</v>
      </c>
      <c r="G1776" s="4">
        <v>3</v>
      </c>
      <c r="P1776">
        <v>2</v>
      </c>
      <c r="Q1776" t="str">
        <f t="shared" si="28"/>
        <v>23</v>
      </c>
    </row>
    <row r="1777" spans="1:17" x14ac:dyDescent="0.25">
      <c r="A1777">
        <v>1776</v>
      </c>
      <c r="D1777">
        <v>163.392404</v>
      </c>
      <c r="E1777" s="5">
        <v>2</v>
      </c>
      <c r="F1777">
        <v>171.902827</v>
      </c>
      <c r="G1777" s="4">
        <v>3</v>
      </c>
      <c r="P1777">
        <v>2</v>
      </c>
      <c r="Q1777" t="str">
        <f t="shared" si="28"/>
        <v>23</v>
      </c>
    </row>
    <row r="1778" spans="1:17" x14ac:dyDescent="0.25">
      <c r="A1778">
        <v>1777</v>
      </c>
      <c r="D1778">
        <v>163.40556600000002</v>
      </c>
      <c r="E1778" s="5">
        <v>2</v>
      </c>
      <c r="F1778">
        <v>171.87384900000001</v>
      </c>
      <c r="G1778" s="4">
        <v>3</v>
      </c>
      <c r="P1778">
        <v>2</v>
      </c>
      <c r="Q1778" t="str">
        <f t="shared" si="28"/>
        <v>23</v>
      </c>
    </row>
    <row r="1779" spans="1:17" x14ac:dyDescent="0.25">
      <c r="A1779">
        <v>1778</v>
      </c>
      <c r="D1779">
        <v>163.34404000000001</v>
      </c>
      <c r="E1779" s="5">
        <v>2</v>
      </c>
      <c r="F1779">
        <v>171.889308</v>
      </c>
      <c r="G1779" s="4">
        <v>3</v>
      </c>
      <c r="P1779">
        <v>2</v>
      </c>
      <c r="Q1779" t="str">
        <f t="shared" si="28"/>
        <v>23</v>
      </c>
    </row>
    <row r="1780" spans="1:17" x14ac:dyDescent="0.25">
      <c r="A1780">
        <v>1779</v>
      </c>
      <c r="D1780">
        <v>163.351181</v>
      </c>
      <c r="E1780" s="5">
        <v>2</v>
      </c>
      <c r="F1780">
        <v>171.858901</v>
      </c>
      <c r="G1780" s="4">
        <v>3</v>
      </c>
      <c r="P1780">
        <v>2</v>
      </c>
      <c r="Q1780" t="str">
        <f t="shared" si="28"/>
        <v>23</v>
      </c>
    </row>
    <row r="1781" spans="1:17" x14ac:dyDescent="0.25">
      <c r="A1781">
        <v>1780</v>
      </c>
      <c r="D1781">
        <v>163.30118400000001</v>
      </c>
      <c r="E1781" s="5">
        <v>2</v>
      </c>
      <c r="F1781">
        <v>171.88563400000001</v>
      </c>
      <c r="G1781" s="4">
        <v>3</v>
      </c>
      <c r="P1781">
        <v>2</v>
      </c>
      <c r="Q1781" t="str">
        <f t="shared" si="28"/>
        <v>23</v>
      </c>
    </row>
    <row r="1782" spans="1:17" x14ac:dyDescent="0.25">
      <c r="A1782">
        <v>1781</v>
      </c>
      <c r="D1782">
        <v>163.37567000000001</v>
      </c>
      <c r="E1782" s="5">
        <v>2</v>
      </c>
      <c r="F1782">
        <v>171.86961400000001</v>
      </c>
      <c r="G1782" s="4">
        <v>3</v>
      </c>
      <c r="P1782">
        <v>2</v>
      </c>
      <c r="Q1782" t="str">
        <f t="shared" si="28"/>
        <v>23</v>
      </c>
    </row>
    <row r="1783" spans="1:17" x14ac:dyDescent="0.25">
      <c r="A1783">
        <v>1782</v>
      </c>
      <c r="F1783">
        <v>171.95257100000001</v>
      </c>
      <c r="G1783" s="4">
        <v>3</v>
      </c>
      <c r="P1783">
        <v>1</v>
      </c>
      <c r="Q1783" t="str">
        <f t="shared" si="28"/>
        <v>3</v>
      </c>
    </row>
    <row r="1784" spans="1:17" x14ac:dyDescent="0.25">
      <c r="A1784">
        <v>1783</v>
      </c>
      <c r="B1784">
        <v>154.644543</v>
      </c>
      <c r="C1784" s="2">
        <v>1</v>
      </c>
      <c r="H1784">
        <v>162.99584300000001</v>
      </c>
      <c r="I1784" s="3">
        <v>4</v>
      </c>
      <c r="P1784">
        <v>2</v>
      </c>
      <c r="Q1784" t="str">
        <f t="shared" si="28"/>
        <v>14</v>
      </c>
    </row>
    <row r="1785" spans="1:17" x14ac:dyDescent="0.25">
      <c r="A1785">
        <v>1784</v>
      </c>
      <c r="B1785">
        <v>154.644543</v>
      </c>
      <c r="C1785" s="2">
        <v>1</v>
      </c>
      <c r="H1785">
        <v>162.967477</v>
      </c>
      <c r="I1785" s="3">
        <v>4</v>
      </c>
      <c r="P1785">
        <v>2</v>
      </c>
      <c r="Q1785" t="str">
        <f t="shared" si="28"/>
        <v>14</v>
      </c>
    </row>
    <row r="1786" spans="1:17" x14ac:dyDescent="0.25">
      <c r="A1786">
        <v>1785</v>
      </c>
      <c r="B1786">
        <v>154.60255599999999</v>
      </c>
      <c r="C1786" s="2">
        <v>1</v>
      </c>
      <c r="H1786">
        <v>162.95140600000002</v>
      </c>
      <c r="I1786" s="3">
        <v>4</v>
      </c>
      <c r="P1786">
        <v>2</v>
      </c>
      <c r="Q1786" t="str">
        <f t="shared" si="28"/>
        <v>14</v>
      </c>
    </row>
    <row r="1787" spans="1:17" x14ac:dyDescent="0.25">
      <c r="A1787">
        <v>1786</v>
      </c>
      <c r="B1787">
        <v>154.65321599999999</v>
      </c>
      <c r="C1787" s="2">
        <v>1</v>
      </c>
      <c r="H1787">
        <v>162.94747799999999</v>
      </c>
      <c r="I1787" s="3">
        <v>4</v>
      </c>
      <c r="P1787">
        <v>2</v>
      </c>
      <c r="Q1787" t="str">
        <f t="shared" si="28"/>
        <v>14</v>
      </c>
    </row>
    <row r="1788" spans="1:17" x14ac:dyDescent="0.25">
      <c r="A1788">
        <v>1787</v>
      </c>
      <c r="B1788">
        <v>154.668522</v>
      </c>
      <c r="C1788" s="2">
        <v>1</v>
      </c>
      <c r="H1788">
        <v>162.951763</v>
      </c>
      <c r="I1788" s="3">
        <v>4</v>
      </c>
      <c r="P1788">
        <v>2</v>
      </c>
      <c r="Q1788" t="str">
        <f t="shared" si="28"/>
        <v>14</v>
      </c>
    </row>
    <row r="1789" spans="1:17" x14ac:dyDescent="0.25">
      <c r="A1789">
        <v>1788</v>
      </c>
      <c r="B1789">
        <v>154.67806200000001</v>
      </c>
      <c r="C1789" s="2">
        <v>1</v>
      </c>
      <c r="H1789">
        <v>162.95309</v>
      </c>
      <c r="I1789" s="3">
        <v>4</v>
      </c>
      <c r="P1789">
        <v>2</v>
      </c>
      <c r="Q1789" t="str">
        <f t="shared" si="28"/>
        <v>14</v>
      </c>
    </row>
    <row r="1790" spans="1:17" x14ac:dyDescent="0.25">
      <c r="A1790">
        <v>1789</v>
      </c>
      <c r="B1790">
        <v>154.74596600000001</v>
      </c>
      <c r="C1790" s="2">
        <v>1</v>
      </c>
      <c r="H1790">
        <v>162.964517</v>
      </c>
      <c r="I1790" s="3">
        <v>4</v>
      </c>
      <c r="P1790">
        <v>2</v>
      </c>
      <c r="Q1790" t="str">
        <f t="shared" si="28"/>
        <v>14</v>
      </c>
    </row>
    <row r="1791" spans="1:17" x14ac:dyDescent="0.25">
      <c r="A1791">
        <v>1790</v>
      </c>
      <c r="B1791">
        <v>154.772751</v>
      </c>
      <c r="C1791" s="2">
        <v>1</v>
      </c>
      <c r="H1791">
        <v>163.00691399999999</v>
      </c>
      <c r="I1791" s="3">
        <v>4</v>
      </c>
      <c r="P1791">
        <v>2</v>
      </c>
      <c r="Q1791" t="str">
        <f t="shared" si="28"/>
        <v>14</v>
      </c>
    </row>
    <row r="1792" spans="1:17" x14ac:dyDescent="0.25">
      <c r="A1792">
        <v>1791</v>
      </c>
      <c r="B1792">
        <v>154.74509900000001</v>
      </c>
      <c r="C1792" s="2">
        <v>1</v>
      </c>
      <c r="H1792">
        <v>163.03232</v>
      </c>
      <c r="I1792" s="3">
        <v>4</v>
      </c>
      <c r="P1792">
        <v>2</v>
      </c>
      <c r="Q1792" t="str">
        <f t="shared" si="28"/>
        <v>14</v>
      </c>
    </row>
    <row r="1793" spans="1:17" x14ac:dyDescent="0.25">
      <c r="A1793">
        <v>1792</v>
      </c>
      <c r="B1793">
        <v>154.77632199999999</v>
      </c>
      <c r="C1793" s="2">
        <v>1</v>
      </c>
      <c r="H1793">
        <v>162.99584300000001</v>
      </c>
      <c r="I1793" s="3">
        <v>4</v>
      </c>
      <c r="P1793">
        <v>2</v>
      </c>
      <c r="Q1793" t="str">
        <f t="shared" si="28"/>
        <v>14</v>
      </c>
    </row>
    <row r="1794" spans="1:17" x14ac:dyDescent="0.25">
      <c r="A1794">
        <v>1793</v>
      </c>
      <c r="B1794">
        <v>154.644543</v>
      </c>
      <c r="C1794" s="2">
        <v>1</v>
      </c>
      <c r="P1794">
        <v>1</v>
      </c>
      <c r="Q1794" t="str">
        <f t="shared" ref="Q1794:Q1857" si="29">CONCATENATE(C1794,E1794,G1794,I1794)</f>
        <v>1</v>
      </c>
    </row>
    <row r="1795" spans="1:17" x14ac:dyDescent="0.25">
      <c r="A1795">
        <v>1794</v>
      </c>
      <c r="P1795">
        <v>0</v>
      </c>
      <c r="Q1795" t="str">
        <f t="shared" si="29"/>
        <v/>
      </c>
    </row>
    <row r="1796" spans="1:17" x14ac:dyDescent="0.25">
      <c r="A1796">
        <v>1795</v>
      </c>
      <c r="P1796">
        <v>0</v>
      </c>
      <c r="Q1796" t="str">
        <f t="shared" si="29"/>
        <v/>
      </c>
    </row>
    <row r="1797" spans="1:17" x14ac:dyDescent="0.25">
      <c r="A1797">
        <v>1796</v>
      </c>
      <c r="D1797">
        <v>134.29248000000001</v>
      </c>
      <c r="E1797" s="5">
        <v>2</v>
      </c>
      <c r="P1797">
        <v>1</v>
      </c>
      <c r="Q1797" t="str">
        <f t="shared" si="29"/>
        <v>2</v>
      </c>
    </row>
    <row r="1798" spans="1:17" x14ac:dyDescent="0.25">
      <c r="A1798">
        <v>1797</v>
      </c>
      <c r="D1798">
        <v>134.32072400000001</v>
      </c>
      <c r="E1798" s="5">
        <v>2</v>
      </c>
      <c r="F1798">
        <v>153.19854700000002</v>
      </c>
      <c r="G1798" s="4">
        <v>3</v>
      </c>
      <c r="P1798">
        <v>2</v>
      </c>
      <c r="Q1798" t="str">
        <f t="shared" si="29"/>
        <v>23</v>
      </c>
    </row>
    <row r="1799" spans="1:17" x14ac:dyDescent="0.25">
      <c r="A1799">
        <v>1798</v>
      </c>
      <c r="D1799">
        <v>134.29330400000001</v>
      </c>
      <c r="E1799" s="5">
        <v>2</v>
      </c>
      <c r="F1799">
        <v>153.19196600000001</v>
      </c>
      <c r="G1799" s="4">
        <v>3</v>
      </c>
      <c r="P1799">
        <v>2</v>
      </c>
      <c r="Q1799" t="str">
        <f t="shared" si="29"/>
        <v>23</v>
      </c>
    </row>
    <row r="1800" spans="1:17" x14ac:dyDescent="0.25">
      <c r="A1800">
        <v>1799</v>
      </c>
      <c r="D1800">
        <v>134.33283600000001</v>
      </c>
      <c r="E1800" s="5">
        <v>2</v>
      </c>
      <c r="F1800">
        <v>153.19273100000001</v>
      </c>
      <c r="G1800" s="4">
        <v>3</v>
      </c>
      <c r="P1800">
        <v>2</v>
      </c>
      <c r="Q1800" t="str">
        <f t="shared" si="29"/>
        <v>23</v>
      </c>
    </row>
    <row r="1801" spans="1:17" x14ac:dyDescent="0.25">
      <c r="A1801">
        <v>1800</v>
      </c>
      <c r="D1801">
        <v>134.317993</v>
      </c>
      <c r="E1801" s="5">
        <v>2</v>
      </c>
      <c r="F1801">
        <v>153.16007999999999</v>
      </c>
      <c r="G1801" s="4">
        <v>3</v>
      </c>
      <c r="P1801">
        <v>2</v>
      </c>
      <c r="Q1801" t="str">
        <f t="shared" si="29"/>
        <v>23</v>
      </c>
    </row>
    <row r="1802" spans="1:17" x14ac:dyDescent="0.25">
      <c r="A1802">
        <v>1801</v>
      </c>
      <c r="D1802">
        <v>134.36432600000001</v>
      </c>
      <c r="E1802" s="5">
        <v>2</v>
      </c>
      <c r="F1802">
        <v>153.16135500000001</v>
      </c>
      <c r="G1802" s="4">
        <v>3</v>
      </c>
      <c r="P1802">
        <v>2</v>
      </c>
      <c r="Q1802" t="str">
        <f t="shared" si="29"/>
        <v>23</v>
      </c>
    </row>
    <row r="1803" spans="1:17" x14ac:dyDescent="0.25">
      <c r="A1803">
        <v>1802</v>
      </c>
      <c r="D1803">
        <v>134.34695400000001</v>
      </c>
      <c r="E1803" s="5">
        <v>2</v>
      </c>
      <c r="F1803">
        <v>153.212628</v>
      </c>
      <c r="G1803" s="4">
        <v>3</v>
      </c>
      <c r="P1803">
        <v>2</v>
      </c>
      <c r="Q1803" t="str">
        <f t="shared" si="29"/>
        <v>23</v>
      </c>
    </row>
    <row r="1804" spans="1:17" x14ac:dyDescent="0.25">
      <c r="A1804">
        <v>1803</v>
      </c>
      <c r="D1804">
        <v>134.38365899999999</v>
      </c>
      <c r="E1804" s="5">
        <v>2</v>
      </c>
      <c r="F1804">
        <v>153.17278300000001</v>
      </c>
      <c r="G1804" s="4">
        <v>3</v>
      </c>
      <c r="P1804">
        <v>2</v>
      </c>
      <c r="Q1804" t="str">
        <f t="shared" si="29"/>
        <v>23</v>
      </c>
    </row>
    <row r="1805" spans="1:17" x14ac:dyDescent="0.25">
      <c r="A1805">
        <v>1804</v>
      </c>
      <c r="D1805">
        <v>134.37329800000001</v>
      </c>
      <c r="E1805" s="5">
        <v>2</v>
      </c>
      <c r="F1805">
        <v>153.18130300000001</v>
      </c>
      <c r="G1805" s="4">
        <v>3</v>
      </c>
      <c r="P1805">
        <v>2</v>
      </c>
      <c r="Q1805" t="str">
        <f t="shared" si="29"/>
        <v>23</v>
      </c>
    </row>
    <row r="1806" spans="1:17" x14ac:dyDescent="0.25">
      <c r="A1806">
        <v>1805</v>
      </c>
      <c r="D1806">
        <v>134.283817</v>
      </c>
      <c r="E1806" s="5">
        <v>2</v>
      </c>
      <c r="F1806">
        <v>153.24987100000001</v>
      </c>
      <c r="G1806" s="4">
        <v>3</v>
      </c>
      <c r="P1806">
        <v>2</v>
      </c>
      <c r="Q1806" t="str">
        <f t="shared" si="29"/>
        <v>23</v>
      </c>
    </row>
    <row r="1807" spans="1:17" x14ac:dyDescent="0.25">
      <c r="A1807">
        <v>1806</v>
      </c>
      <c r="F1807">
        <v>153.19854700000002</v>
      </c>
      <c r="G1807" s="4">
        <v>3</v>
      </c>
      <c r="P1807">
        <v>1</v>
      </c>
      <c r="Q1807" t="str">
        <f t="shared" si="29"/>
        <v>3</v>
      </c>
    </row>
    <row r="1808" spans="1:17" x14ac:dyDescent="0.25">
      <c r="A1808">
        <v>1807</v>
      </c>
      <c r="F1808">
        <v>153.19854700000002</v>
      </c>
      <c r="G1808" s="4">
        <v>3</v>
      </c>
      <c r="H1808">
        <v>133.95816400000001</v>
      </c>
      <c r="I1808" s="3">
        <v>4</v>
      </c>
      <c r="P1808">
        <v>2</v>
      </c>
      <c r="Q1808" t="str">
        <f t="shared" si="29"/>
        <v>34</v>
      </c>
    </row>
    <row r="1809" spans="1:17" x14ac:dyDescent="0.25">
      <c r="A1809">
        <v>1808</v>
      </c>
      <c r="B1809">
        <v>122.413883</v>
      </c>
      <c r="C1809" s="2">
        <v>1</v>
      </c>
      <c r="H1809">
        <v>133.978218</v>
      </c>
      <c r="I1809" s="3">
        <v>4</v>
      </c>
      <c r="P1809">
        <v>2</v>
      </c>
      <c r="Q1809" t="str">
        <f t="shared" si="29"/>
        <v>14</v>
      </c>
    </row>
    <row r="1810" spans="1:17" x14ac:dyDescent="0.25">
      <c r="A1810">
        <v>1809</v>
      </c>
      <c r="B1810">
        <v>122.40573800000001</v>
      </c>
      <c r="C1810" s="2">
        <v>1</v>
      </c>
      <c r="H1810">
        <v>133.951671</v>
      </c>
      <c r="I1810" s="3">
        <v>4</v>
      </c>
      <c r="P1810">
        <v>2</v>
      </c>
      <c r="Q1810" t="str">
        <f t="shared" si="29"/>
        <v>14</v>
      </c>
    </row>
    <row r="1811" spans="1:17" x14ac:dyDescent="0.25">
      <c r="A1811">
        <v>1810</v>
      </c>
      <c r="B1811">
        <v>122.45346800000002</v>
      </c>
      <c r="C1811" s="2">
        <v>1</v>
      </c>
      <c r="H1811">
        <v>133.94908900000001</v>
      </c>
      <c r="I1811" s="3">
        <v>4</v>
      </c>
      <c r="P1811">
        <v>2</v>
      </c>
      <c r="Q1811" t="str">
        <f t="shared" si="29"/>
        <v>14</v>
      </c>
    </row>
    <row r="1812" spans="1:17" x14ac:dyDescent="0.25">
      <c r="A1812">
        <v>1811</v>
      </c>
      <c r="B1812">
        <v>122.35676900000001</v>
      </c>
      <c r="C1812" s="2">
        <v>1</v>
      </c>
      <c r="H1812">
        <v>133.98259300000001</v>
      </c>
      <c r="I1812" s="3">
        <v>4</v>
      </c>
      <c r="P1812">
        <v>2</v>
      </c>
      <c r="Q1812" t="str">
        <f t="shared" si="29"/>
        <v>14</v>
      </c>
    </row>
    <row r="1813" spans="1:17" x14ac:dyDescent="0.25">
      <c r="A1813">
        <v>1812</v>
      </c>
      <c r="B1813">
        <v>122.37445000000001</v>
      </c>
      <c r="C1813" s="2">
        <v>1</v>
      </c>
      <c r="H1813">
        <v>134.015377</v>
      </c>
      <c r="I1813" s="3">
        <v>4</v>
      </c>
      <c r="P1813">
        <v>2</v>
      </c>
      <c r="Q1813" t="str">
        <f t="shared" si="29"/>
        <v>14</v>
      </c>
    </row>
    <row r="1814" spans="1:17" x14ac:dyDescent="0.25">
      <c r="A1814">
        <v>1813</v>
      </c>
      <c r="B1814">
        <v>122.37372500000001</v>
      </c>
      <c r="C1814" s="2">
        <v>1</v>
      </c>
      <c r="H1814">
        <v>134.064807</v>
      </c>
      <c r="I1814" s="3">
        <v>4</v>
      </c>
      <c r="P1814">
        <v>2</v>
      </c>
      <c r="Q1814" t="str">
        <f t="shared" si="29"/>
        <v>14</v>
      </c>
    </row>
    <row r="1815" spans="1:17" x14ac:dyDescent="0.25">
      <c r="A1815">
        <v>1814</v>
      </c>
      <c r="B1815">
        <v>122.36744300000001</v>
      </c>
      <c r="C1815" s="2">
        <v>1</v>
      </c>
      <c r="H1815">
        <v>134.095012</v>
      </c>
      <c r="I1815" s="3">
        <v>4</v>
      </c>
      <c r="P1815">
        <v>2</v>
      </c>
      <c r="Q1815" t="str">
        <f t="shared" si="29"/>
        <v>14</v>
      </c>
    </row>
    <row r="1816" spans="1:17" x14ac:dyDescent="0.25">
      <c r="A1816">
        <v>1815</v>
      </c>
      <c r="B1816">
        <v>122.34991400000001</v>
      </c>
      <c r="C1816" s="2">
        <v>1</v>
      </c>
      <c r="H1816">
        <v>133.95032800000001</v>
      </c>
      <c r="I1816" s="3">
        <v>4</v>
      </c>
      <c r="P1816">
        <v>2</v>
      </c>
      <c r="Q1816" t="str">
        <f t="shared" si="29"/>
        <v>14</v>
      </c>
    </row>
    <row r="1817" spans="1:17" x14ac:dyDescent="0.25">
      <c r="A1817">
        <v>1816</v>
      </c>
      <c r="B1817">
        <v>122.332752</v>
      </c>
      <c r="C1817" s="2">
        <v>1</v>
      </c>
      <c r="P1817">
        <v>1</v>
      </c>
      <c r="Q1817" t="str">
        <f t="shared" si="29"/>
        <v>1</v>
      </c>
    </row>
    <row r="1818" spans="1:17" x14ac:dyDescent="0.25">
      <c r="A1818">
        <v>1817</v>
      </c>
      <c r="B1818">
        <v>122.274303</v>
      </c>
      <c r="C1818" s="2">
        <v>1</v>
      </c>
      <c r="P1818">
        <v>1</v>
      </c>
      <c r="Q1818" t="str">
        <f t="shared" si="29"/>
        <v>1</v>
      </c>
    </row>
    <row r="1819" spans="1:17" x14ac:dyDescent="0.25">
      <c r="A1819">
        <v>1818</v>
      </c>
      <c r="B1819">
        <v>122.413883</v>
      </c>
      <c r="C1819" s="2">
        <v>1</v>
      </c>
      <c r="P1819">
        <v>1</v>
      </c>
      <c r="Q1819" t="str">
        <f t="shared" si="29"/>
        <v>1</v>
      </c>
    </row>
    <row r="1820" spans="1:17" x14ac:dyDescent="0.25">
      <c r="A1820">
        <v>1819</v>
      </c>
      <c r="B1820">
        <v>122.413883</v>
      </c>
      <c r="C1820" s="2">
        <v>1</v>
      </c>
      <c r="P1820">
        <v>1</v>
      </c>
      <c r="Q1820" t="str">
        <f t="shared" si="29"/>
        <v>1</v>
      </c>
    </row>
    <row r="1821" spans="1:17" x14ac:dyDescent="0.25">
      <c r="A1821">
        <v>1820</v>
      </c>
      <c r="D1821">
        <v>112.02463900000001</v>
      </c>
      <c r="E1821" s="5">
        <v>2</v>
      </c>
      <c r="P1821">
        <v>1</v>
      </c>
      <c r="Q1821" t="str">
        <f t="shared" si="29"/>
        <v>2</v>
      </c>
    </row>
    <row r="1822" spans="1:17" x14ac:dyDescent="0.25">
      <c r="A1822">
        <v>1821</v>
      </c>
      <c r="D1822">
        <v>111.98062100000001</v>
      </c>
      <c r="E1822" s="5">
        <v>2</v>
      </c>
      <c r="P1822">
        <v>1</v>
      </c>
      <c r="Q1822" t="str">
        <f t="shared" si="29"/>
        <v>2</v>
      </c>
    </row>
    <row r="1823" spans="1:17" x14ac:dyDescent="0.25">
      <c r="A1823">
        <v>1822</v>
      </c>
      <c r="D1823">
        <v>112.019069</v>
      </c>
      <c r="E1823" s="5">
        <v>2</v>
      </c>
      <c r="P1823">
        <v>1</v>
      </c>
      <c r="Q1823" t="str">
        <f t="shared" si="29"/>
        <v>2</v>
      </c>
    </row>
    <row r="1824" spans="1:17" x14ac:dyDescent="0.25">
      <c r="A1824">
        <v>1823</v>
      </c>
      <c r="D1824">
        <v>111.97520800000001</v>
      </c>
      <c r="E1824" s="5">
        <v>2</v>
      </c>
      <c r="F1824">
        <v>118.80871200000001</v>
      </c>
      <c r="G1824" s="4">
        <v>3</v>
      </c>
      <c r="P1824">
        <v>2</v>
      </c>
      <c r="Q1824" t="str">
        <f t="shared" si="29"/>
        <v>23</v>
      </c>
    </row>
    <row r="1825" spans="1:17" x14ac:dyDescent="0.25">
      <c r="A1825">
        <v>1824</v>
      </c>
      <c r="D1825">
        <v>112.01102800000001</v>
      </c>
      <c r="E1825" s="5">
        <v>2</v>
      </c>
      <c r="F1825">
        <v>118.85829900000002</v>
      </c>
      <c r="G1825" s="4">
        <v>3</v>
      </c>
      <c r="P1825">
        <v>2</v>
      </c>
      <c r="Q1825" t="str">
        <f t="shared" si="29"/>
        <v>23</v>
      </c>
    </row>
    <row r="1826" spans="1:17" x14ac:dyDescent="0.25">
      <c r="A1826">
        <v>1825</v>
      </c>
      <c r="D1826">
        <v>112.03876100000001</v>
      </c>
      <c r="E1826" s="5">
        <v>2</v>
      </c>
      <c r="F1826">
        <v>118.79943400000001</v>
      </c>
      <c r="G1826" s="4">
        <v>3</v>
      </c>
      <c r="P1826">
        <v>2</v>
      </c>
      <c r="Q1826" t="str">
        <f t="shared" si="29"/>
        <v>23</v>
      </c>
    </row>
    <row r="1827" spans="1:17" x14ac:dyDescent="0.25">
      <c r="A1827">
        <v>1826</v>
      </c>
      <c r="D1827">
        <v>112.06628400000001</v>
      </c>
      <c r="E1827" s="5">
        <v>2</v>
      </c>
      <c r="F1827">
        <v>118.810565</v>
      </c>
      <c r="G1827" s="4">
        <v>3</v>
      </c>
      <c r="P1827">
        <v>2</v>
      </c>
      <c r="Q1827" t="str">
        <f t="shared" si="29"/>
        <v>23</v>
      </c>
    </row>
    <row r="1828" spans="1:17" x14ac:dyDescent="0.25">
      <c r="A1828">
        <v>1827</v>
      </c>
      <c r="D1828">
        <v>112.067577</v>
      </c>
      <c r="E1828" s="5">
        <v>2</v>
      </c>
      <c r="F1828">
        <v>118.81273200000001</v>
      </c>
      <c r="G1828" s="4">
        <v>3</v>
      </c>
      <c r="P1828">
        <v>2</v>
      </c>
      <c r="Q1828" t="str">
        <f t="shared" si="29"/>
        <v>23</v>
      </c>
    </row>
    <row r="1829" spans="1:17" x14ac:dyDescent="0.25">
      <c r="A1829">
        <v>1828</v>
      </c>
      <c r="D1829">
        <v>112.02463900000001</v>
      </c>
      <c r="E1829" s="5">
        <v>2</v>
      </c>
      <c r="F1829">
        <v>118.837524</v>
      </c>
      <c r="G1829" s="4">
        <v>3</v>
      </c>
      <c r="P1829">
        <v>2</v>
      </c>
      <c r="Q1829" t="str">
        <f t="shared" si="29"/>
        <v>23</v>
      </c>
    </row>
    <row r="1830" spans="1:17" x14ac:dyDescent="0.25">
      <c r="A1830">
        <v>1829</v>
      </c>
      <c r="F1830">
        <v>118.88422300000001</v>
      </c>
      <c r="G1830" s="4">
        <v>3</v>
      </c>
      <c r="H1830">
        <v>112.38317800000002</v>
      </c>
      <c r="I1830" s="3">
        <v>4</v>
      </c>
      <c r="P1830">
        <v>2</v>
      </c>
      <c r="Q1830" t="str">
        <f t="shared" si="29"/>
        <v>34</v>
      </c>
    </row>
    <row r="1831" spans="1:17" x14ac:dyDescent="0.25">
      <c r="A1831">
        <v>1830</v>
      </c>
      <c r="F1831">
        <v>118.90999600000001</v>
      </c>
      <c r="G1831" s="4">
        <v>3</v>
      </c>
      <c r="H1831">
        <v>112.31122200000001</v>
      </c>
      <c r="I1831" s="3">
        <v>4</v>
      </c>
      <c r="P1831">
        <v>2</v>
      </c>
      <c r="Q1831" t="str">
        <f t="shared" si="29"/>
        <v>34</v>
      </c>
    </row>
    <row r="1832" spans="1:17" x14ac:dyDescent="0.25">
      <c r="A1832">
        <v>1831</v>
      </c>
      <c r="F1832">
        <v>118.80871200000001</v>
      </c>
      <c r="G1832" s="4">
        <v>3</v>
      </c>
      <c r="H1832">
        <v>112.34426100000002</v>
      </c>
      <c r="I1832" s="3">
        <v>4</v>
      </c>
      <c r="P1832">
        <v>2</v>
      </c>
      <c r="Q1832" t="str">
        <f t="shared" si="29"/>
        <v>34</v>
      </c>
    </row>
    <row r="1833" spans="1:17" x14ac:dyDescent="0.25">
      <c r="A1833">
        <v>1832</v>
      </c>
      <c r="F1833">
        <v>118.80871200000001</v>
      </c>
      <c r="G1833" s="4">
        <v>3</v>
      </c>
      <c r="H1833">
        <v>112.30668600000001</v>
      </c>
      <c r="I1833" s="3">
        <v>4</v>
      </c>
      <c r="P1833">
        <v>2</v>
      </c>
      <c r="Q1833" t="str">
        <f t="shared" si="29"/>
        <v>34</v>
      </c>
    </row>
    <row r="1834" spans="1:17" x14ac:dyDescent="0.25">
      <c r="A1834">
        <v>1833</v>
      </c>
      <c r="B1834">
        <v>97.256401000000011</v>
      </c>
      <c r="C1834" s="2">
        <v>1</v>
      </c>
      <c r="H1834">
        <v>112.326221</v>
      </c>
      <c r="I1834" s="3">
        <v>4</v>
      </c>
      <c r="P1834">
        <v>2</v>
      </c>
      <c r="Q1834" t="str">
        <f t="shared" si="29"/>
        <v>14</v>
      </c>
    </row>
    <row r="1835" spans="1:17" x14ac:dyDescent="0.25">
      <c r="A1835">
        <v>1834</v>
      </c>
      <c r="B1835">
        <v>97.275163000000006</v>
      </c>
      <c r="C1835" s="2">
        <v>1</v>
      </c>
      <c r="H1835">
        <v>112.35132200000001</v>
      </c>
      <c r="I1835" s="3">
        <v>4</v>
      </c>
      <c r="P1835">
        <v>2</v>
      </c>
      <c r="Q1835" t="str">
        <f t="shared" si="29"/>
        <v>14</v>
      </c>
    </row>
    <row r="1836" spans="1:17" x14ac:dyDescent="0.25">
      <c r="A1836">
        <v>1835</v>
      </c>
      <c r="B1836">
        <v>97.269495000000006</v>
      </c>
      <c r="C1836" s="2">
        <v>1</v>
      </c>
      <c r="H1836">
        <v>112.353488</v>
      </c>
      <c r="I1836" s="3">
        <v>4</v>
      </c>
      <c r="P1836">
        <v>2</v>
      </c>
      <c r="Q1836" t="str">
        <f t="shared" si="29"/>
        <v>14</v>
      </c>
    </row>
    <row r="1837" spans="1:17" x14ac:dyDescent="0.25">
      <c r="A1837">
        <v>1836</v>
      </c>
      <c r="B1837">
        <v>97.230012000000002</v>
      </c>
      <c r="C1837" s="2">
        <v>1</v>
      </c>
      <c r="H1837">
        <v>112.373897</v>
      </c>
      <c r="I1837" s="3">
        <v>4</v>
      </c>
      <c r="P1837">
        <v>2</v>
      </c>
      <c r="Q1837" t="str">
        <f t="shared" si="29"/>
        <v>14</v>
      </c>
    </row>
    <row r="1838" spans="1:17" x14ac:dyDescent="0.25">
      <c r="A1838">
        <v>1837</v>
      </c>
      <c r="B1838">
        <v>97.233259000000004</v>
      </c>
      <c r="C1838" s="2">
        <v>1</v>
      </c>
      <c r="H1838">
        <v>112.33323200000001</v>
      </c>
      <c r="I1838" s="3">
        <v>4</v>
      </c>
      <c r="P1838">
        <v>2</v>
      </c>
      <c r="Q1838" t="str">
        <f t="shared" si="29"/>
        <v>14</v>
      </c>
    </row>
    <row r="1839" spans="1:17" x14ac:dyDescent="0.25">
      <c r="A1839">
        <v>1838</v>
      </c>
      <c r="B1839">
        <v>97.249082000000016</v>
      </c>
      <c r="C1839" s="2">
        <v>1</v>
      </c>
      <c r="H1839">
        <v>112.38317800000002</v>
      </c>
      <c r="I1839" s="3">
        <v>4</v>
      </c>
      <c r="P1839">
        <v>2</v>
      </c>
      <c r="Q1839" t="str">
        <f t="shared" si="29"/>
        <v>14</v>
      </c>
    </row>
    <row r="1840" spans="1:17" x14ac:dyDescent="0.25">
      <c r="A1840">
        <v>1839</v>
      </c>
      <c r="B1840">
        <v>97.224443000000008</v>
      </c>
      <c r="C1840" s="2">
        <v>1</v>
      </c>
      <c r="P1840">
        <v>1</v>
      </c>
      <c r="Q1840" t="str">
        <f t="shared" si="29"/>
        <v>1</v>
      </c>
    </row>
    <row r="1841" spans="1:17" x14ac:dyDescent="0.25">
      <c r="A1841">
        <v>1840</v>
      </c>
      <c r="B1841">
        <v>97.191766000000001</v>
      </c>
      <c r="C1841" s="2">
        <v>1</v>
      </c>
      <c r="P1841">
        <v>1</v>
      </c>
      <c r="Q1841" t="str">
        <f t="shared" si="29"/>
        <v>1</v>
      </c>
    </row>
    <row r="1842" spans="1:17" x14ac:dyDescent="0.25">
      <c r="A1842">
        <v>1841</v>
      </c>
      <c r="B1842">
        <v>97.233154000000013</v>
      </c>
      <c r="C1842" s="2">
        <v>1</v>
      </c>
      <c r="P1842">
        <v>1</v>
      </c>
      <c r="Q1842" t="str">
        <f t="shared" si="29"/>
        <v>1</v>
      </c>
    </row>
    <row r="1843" spans="1:17" x14ac:dyDescent="0.25">
      <c r="A1843">
        <v>1842</v>
      </c>
      <c r="B1843">
        <v>97.256401000000011</v>
      </c>
      <c r="C1843" s="2">
        <v>1</v>
      </c>
      <c r="P1843">
        <v>1</v>
      </c>
      <c r="Q1843" t="str">
        <f t="shared" si="29"/>
        <v>1</v>
      </c>
    </row>
    <row r="1844" spans="1:17" x14ac:dyDescent="0.25">
      <c r="A1844">
        <v>1843</v>
      </c>
      <c r="B1844">
        <v>97.256401000000011</v>
      </c>
      <c r="C1844" s="2">
        <v>1</v>
      </c>
      <c r="D1844">
        <v>88.310846000000012</v>
      </c>
      <c r="E1844" s="5">
        <v>2</v>
      </c>
      <c r="P1844">
        <v>2</v>
      </c>
      <c r="Q1844" t="str">
        <f t="shared" si="29"/>
        <v>12</v>
      </c>
    </row>
    <row r="1845" spans="1:17" x14ac:dyDescent="0.25">
      <c r="A1845">
        <v>1844</v>
      </c>
      <c r="D1845">
        <v>88.251106000000007</v>
      </c>
      <c r="E1845" s="5">
        <v>2</v>
      </c>
      <c r="P1845">
        <v>1</v>
      </c>
      <c r="Q1845" t="str">
        <f t="shared" si="29"/>
        <v>2</v>
      </c>
    </row>
    <row r="1846" spans="1:17" x14ac:dyDescent="0.25">
      <c r="A1846">
        <v>1845</v>
      </c>
      <c r="D1846">
        <v>88.231931000000003</v>
      </c>
      <c r="E1846" s="5">
        <v>2</v>
      </c>
      <c r="P1846">
        <v>1</v>
      </c>
      <c r="Q1846" t="str">
        <f t="shared" si="29"/>
        <v>2</v>
      </c>
    </row>
    <row r="1847" spans="1:17" x14ac:dyDescent="0.25">
      <c r="A1847">
        <v>1846</v>
      </c>
      <c r="D1847">
        <v>88.255643000000006</v>
      </c>
      <c r="E1847" s="5">
        <v>2</v>
      </c>
      <c r="P1847">
        <v>1</v>
      </c>
      <c r="Q1847" t="str">
        <f t="shared" si="29"/>
        <v>2</v>
      </c>
    </row>
    <row r="1848" spans="1:17" x14ac:dyDescent="0.25">
      <c r="A1848">
        <v>1847</v>
      </c>
      <c r="D1848">
        <v>88.251518000000004</v>
      </c>
      <c r="E1848" s="5">
        <v>2</v>
      </c>
      <c r="P1848">
        <v>1</v>
      </c>
      <c r="Q1848" t="str">
        <f t="shared" si="29"/>
        <v>2</v>
      </c>
    </row>
    <row r="1849" spans="1:17" x14ac:dyDescent="0.25">
      <c r="A1849">
        <v>1848</v>
      </c>
      <c r="D1849">
        <v>88.236984000000007</v>
      </c>
      <c r="E1849" s="5">
        <v>2</v>
      </c>
      <c r="F1849">
        <v>94.223470000000006</v>
      </c>
      <c r="G1849" s="4">
        <v>3</v>
      </c>
      <c r="P1849">
        <v>2</v>
      </c>
      <c r="Q1849" t="str">
        <f t="shared" si="29"/>
        <v>23</v>
      </c>
    </row>
    <row r="1850" spans="1:17" x14ac:dyDescent="0.25">
      <c r="A1850">
        <v>1849</v>
      </c>
      <c r="D1850">
        <v>88.249406000000008</v>
      </c>
      <c r="E1850" s="5">
        <v>2</v>
      </c>
      <c r="F1850">
        <v>94.265323000000009</v>
      </c>
      <c r="G1850" s="4">
        <v>3</v>
      </c>
      <c r="P1850">
        <v>2</v>
      </c>
      <c r="Q1850" t="str">
        <f t="shared" si="29"/>
        <v>23</v>
      </c>
    </row>
    <row r="1851" spans="1:17" x14ac:dyDescent="0.25">
      <c r="A1851">
        <v>1850</v>
      </c>
      <c r="D1851">
        <v>88.285537000000005</v>
      </c>
      <c r="E1851" s="5">
        <v>2</v>
      </c>
      <c r="F1851">
        <v>94.254913000000016</v>
      </c>
      <c r="G1851" s="4">
        <v>3</v>
      </c>
      <c r="P1851">
        <v>2</v>
      </c>
      <c r="Q1851" t="str">
        <f t="shared" si="29"/>
        <v>23</v>
      </c>
    </row>
    <row r="1852" spans="1:17" x14ac:dyDescent="0.25">
      <c r="A1852">
        <v>1851</v>
      </c>
      <c r="D1852">
        <v>88.310846000000012</v>
      </c>
      <c r="E1852" s="5">
        <v>2</v>
      </c>
      <c r="F1852">
        <v>94.265014000000008</v>
      </c>
      <c r="G1852" s="4">
        <v>3</v>
      </c>
      <c r="P1852">
        <v>2</v>
      </c>
      <c r="Q1852" t="str">
        <f t="shared" si="29"/>
        <v>23</v>
      </c>
    </row>
    <row r="1853" spans="1:17" x14ac:dyDescent="0.25">
      <c r="A1853">
        <v>1852</v>
      </c>
      <c r="D1853">
        <v>88.310846000000012</v>
      </c>
      <c r="E1853" s="5">
        <v>2</v>
      </c>
      <c r="F1853">
        <v>94.234861000000009</v>
      </c>
      <c r="G1853" s="4">
        <v>3</v>
      </c>
      <c r="P1853">
        <v>2</v>
      </c>
      <c r="Q1853" t="str">
        <f t="shared" si="29"/>
        <v>23</v>
      </c>
    </row>
    <row r="1854" spans="1:17" x14ac:dyDescent="0.25">
      <c r="A1854">
        <v>1853</v>
      </c>
      <c r="F1854">
        <v>94.236716999999999</v>
      </c>
      <c r="G1854" s="4">
        <v>3</v>
      </c>
      <c r="H1854">
        <v>88.93323500000001</v>
      </c>
      <c r="I1854" s="3">
        <v>4</v>
      </c>
      <c r="P1854">
        <v>2</v>
      </c>
      <c r="Q1854" t="str">
        <f t="shared" si="29"/>
        <v>34</v>
      </c>
    </row>
    <row r="1855" spans="1:17" x14ac:dyDescent="0.25">
      <c r="A1855">
        <v>1854</v>
      </c>
      <c r="F1855">
        <v>94.244396000000009</v>
      </c>
      <c r="G1855" s="4">
        <v>3</v>
      </c>
      <c r="H1855">
        <v>88.919937000000004</v>
      </c>
      <c r="I1855" s="3">
        <v>4</v>
      </c>
      <c r="P1855">
        <v>2</v>
      </c>
      <c r="Q1855" t="str">
        <f t="shared" si="29"/>
        <v>34</v>
      </c>
    </row>
    <row r="1856" spans="1:17" x14ac:dyDescent="0.25">
      <c r="A1856">
        <v>1855</v>
      </c>
      <c r="F1856">
        <v>94.253778000000011</v>
      </c>
      <c r="G1856" s="4">
        <v>3</v>
      </c>
      <c r="H1856">
        <v>88.965862000000016</v>
      </c>
      <c r="I1856" s="3">
        <v>4</v>
      </c>
      <c r="P1856">
        <v>2</v>
      </c>
      <c r="Q1856" t="str">
        <f t="shared" si="29"/>
        <v>34</v>
      </c>
    </row>
    <row r="1857" spans="1:17" x14ac:dyDescent="0.25">
      <c r="A1857">
        <v>1856</v>
      </c>
      <c r="F1857">
        <v>94.21311</v>
      </c>
      <c r="G1857" s="4">
        <v>3</v>
      </c>
      <c r="H1857">
        <v>88.986841000000013</v>
      </c>
      <c r="I1857" s="3">
        <v>4</v>
      </c>
      <c r="P1857">
        <v>2</v>
      </c>
      <c r="Q1857" t="str">
        <f t="shared" si="29"/>
        <v>34</v>
      </c>
    </row>
    <row r="1858" spans="1:17" x14ac:dyDescent="0.25">
      <c r="A1858">
        <v>1857</v>
      </c>
      <c r="F1858">
        <v>94.223470000000006</v>
      </c>
      <c r="G1858" s="4">
        <v>3</v>
      </c>
      <c r="H1858">
        <v>88.983593000000013</v>
      </c>
      <c r="I1858" s="3">
        <v>4</v>
      </c>
      <c r="P1858">
        <v>2</v>
      </c>
      <c r="Q1858" t="str">
        <f t="shared" ref="Q1858:Q1921" si="30">CONCATENATE(C1858,E1858,G1858,I1858)</f>
        <v>34</v>
      </c>
    </row>
    <row r="1859" spans="1:17" x14ac:dyDescent="0.25">
      <c r="A1859">
        <v>1858</v>
      </c>
      <c r="B1859">
        <v>76.328647000000004</v>
      </c>
      <c r="C1859" s="2">
        <v>1</v>
      </c>
      <c r="H1859">
        <v>88.967409000000004</v>
      </c>
      <c r="I1859" s="3">
        <v>4</v>
      </c>
      <c r="P1859">
        <v>2</v>
      </c>
      <c r="Q1859" t="str">
        <f t="shared" si="30"/>
        <v>14</v>
      </c>
    </row>
    <row r="1860" spans="1:17" x14ac:dyDescent="0.25">
      <c r="A1860">
        <v>1859</v>
      </c>
      <c r="B1860">
        <v>76.32689400000001</v>
      </c>
      <c r="C1860" s="2">
        <v>1</v>
      </c>
      <c r="H1860">
        <v>88.968904000000009</v>
      </c>
      <c r="I1860" s="3">
        <v>4</v>
      </c>
      <c r="P1860">
        <v>2</v>
      </c>
      <c r="Q1860" t="str">
        <f t="shared" si="30"/>
        <v>14</v>
      </c>
    </row>
    <row r="1861" spans="1:17" x14ac:dyDescent="0.25">
      <c r="A1861">
        <v>1860</v>
      </c>
      <c r="B1861">
        <v>76.358078000000006</v>
      </c>
      <c r="C1861" s="2">
        <v>1</v>
      </c>
      <c r="H1861">
        <v>88.953750000000014</v>
      </c>
      <c r="I1861" s="3">
        <v>4</v>
      </c>
      <c r="P1861">
        <v>2</v>
      </c>
      <c r="Q1861" t="str">
        <f t="shared" si="30"/>
        <v>14</v>
      </c>
    </row>
    <row r="1862" spans="1:17" x14ac:dyDescent="0.25">
      <c r="A1862">
        <v>1861</v>
      </c>
      <c r="B1862">
        <v>76.32818300000001</v>
      </c>
      <c r="C1862" s="2">
        <v>1</v>
      </c>
      <c r="H1862">
        <v>88.895093000000003</v>
      </c>
      <c r="I1862" s="3">
        <v>4</v>
      </c>
      <c r="P1862">
        <v>2</v>
      </c>
      <c r="Q1862" t="str">
        <f t="shared" si="30"/>
        <v>14</v>
      </c>
    </row>
    <row r="1863" spans="1:17" x14ac:dyDescent="0.25">
      <c r="A1863">
        <v>1862</v>
      </c>
      <c r="B1863">
        <v>76.322307000000009</v>
      </c>
      <c r="C1863" s="2">
        <v>1</v>
      </c>
      <c r="H1863">
        <v>88.93323500000001</v>
      </c>
      <c r="I1863" s="3">
        <v>4</v>
      </c>
      <c r="P1863">
        <v>2</v>
      </c>
      <c r="Q1863" t="str">
        <f t="shared" si="30"/>
        <v>14</v>
      </c>
    </row>
    <row r="1864" spans="1:17" x14ac:dyDescent="0.25">
      <c r="A1864">
        <v>1863</v>
      </c>
      <c r="B1864">
        <v>76.336069000000009</v>
      </c>
      <c r="C1864" s="2">
        <v>1</v>
      </c>
      <c r="H1864">
        <v>88.93323500000001</v>
      </c>
      <c r="I1864" s="3">
        <v>4</v>
      </c>
      <c r="P1864">
        <v>2</v>
      </c>
      <c r="Q1864" t="str">
        <f t="shared" si="30"/>
        <v>14</v>
      </c>
    </row>
    <row r="1865" spans="1:17" x14ac:dyDescent="0.25">
      <c r="A1865">
        <v>1864</v>
      </c>
      <c r="B1865">
        <v>76.282155000000003</v>
      </c>
      <c r="C1865" s="2">
        <v>1</v>
      </c>
      <c r="P1865">
        <v>1</v>
      </c>
      <c r="Q1865" t="str">
        <f t="shared" si="30"/>
        <v>1</v>
      </c>
    </row>
    <row r="1866" spans="1:17" x14ac:dyDescent="0.25">
      <c r="A1866">
        <v>1865</v>
      </c>
      <c r="B1866">
        <v>76.285763000000003</v>
      </c>
      <c r="C1866" s="2">
        <v>1</v>
      </c>
      <c r="P1866">
        <v>1</v>
      </c>
      <c r="Q1866" t="str">
        <f t="shared" si="30"/>
        <v>1</v>
      </c>
    </row>
    <row r="1867" spans="1:17" x14ac:dyDescent="0.25">
      <c r="A1867">
        <v>1866</v>
      </c>
      <c r="B1867">
        <v>76.278289000000001</v>
      </c>
      <c r="C1867" s="2">
        <v>1</v>
      </c>
      <c r="D1867">
        <v>71.649772000000013</v>
      </c>
      <c r="E1867" s="5">
        <v>2</v>
      </c>
      <c r="P1867">
        <v>2</v>
      </c>
      <c r="Q1867" t="str">
        <f t="shared" si="30"/>
        <v>12</v>
      </c>
    </row>
    <row r="1868" spans="1:17" x14ac:dyDescent="0.25">
      <c r="A1868">
        <v>1867</v>
      </c>
      <c r="B1868">
        <v>76.328647000000004</v>
      </c>
      <c r="C1868" s="2">
        <v>1</v>
      </c>
      <c r="D1868">
        <v>71.53039600000001</v>
      </c>
      <c r="E1868" s="5">
        <v>2</v>
      </c>
      <c r="P1868">
        <v>2</v>
      </c>
      <c r="Q1868" t="str">
        <f t="shared" si="30"/>
        <v>12</v>
      </c>
    </row>
    <row r="1869" spans="1:17" x14ac:dyDescent="0.25">
      <c r="A1869">
        <v>1868</v>
      </c>
      <c r="B1869">
        <v>76.328647000000004</v>
      </c>
      <c r="C1869" s="2">
        <v>1</v>
      </c>
      <c r="D1869">
        <v>71.586734000000007</v>
      </c>
      <c r="E1869" s="5">
        <v>2</v>
      </c>
      <c r="P1869">
        <v>2</v>
      </c>
      <c r="Q1869" t="str">
        <f t="shared" si="30"/>
        <v>12</v>
      </c>
    </row>
    <row r="1870" spans="1:17" x14ac:dyDescent="0.25">
      <c r="A1870">
        <v>1869</v>
      </c>
      <c r="B1870">
        <v>76.328647000000004</v>
      </c>
      <c r="C1870" s="2">
        <v>1</v>
      </c>
      <c r="D1870">
        <v>71.643277000000012</v>
      </c>
      <c r="E1870" s="5">
        <v>2</v>
      </c>
      <c r="P1870">
        <v>2</v>
      </c>
      <c r="Q1870" t="str">
        <f t="shared" si="30"/>
        <v>12</v>
      </c>
    </row>
    <row r="1871" spans="1:17" x14ac:dyDescent="0.25">
      <c r="A1871">
        <v>1870</v>
      </c>
      <c r="D1871">
        <v>71.649720000000002</v>
      </c>
      <c r="E1871" s="5">
        <v>2</v>
      </c>
      <c r="P1871">
        <v>1</v>
      </c>
      <c r="Q1871" t="str">
        <f t="shared" si="30"/>
        <v>2</v>
      </c>
    </row>
    <row r="1872" spans="1:17" x14ac:dyDescent="0.25">
      <c r="A1872">
        <v>1871</v>
      </c>
      <c r="D1872">
        <v>71.642916000000014</v>
      </c>
      <c r="E1872" s="5">
        <v>2</v>
      </c>
      <c r="F1872">
        <v>73.883598000000006</v>
      </c>
      <c r="G1872" s="4">
        <v>3</v>
      </c>
      <c r="P1872">
        <v>2</v>
      </c>
      <c r="Q1872" t="str">
        <f t="shared" si="30"/>
        <v>23</v>
      </c>
    </row>
    <row r="1873" spans="1:17" x14ac:dyDescent="0.25">
      <c r="A1873">
        <v>1872</v>
      </c>
      <c r="D1873">
        <v>71.642452000000006</v>
      </c>
      <c r="E1873" s="5">
        <v>2</v>
      </c>
      <c r="F1873">
        <v>74.556988000000004</v>
      </c>
      <c r="G1873" s="4">
        <v>3</v>
      </c>
      <c r="P1873">
        <v>2</v>
      </c>
      <c r="Q1873" t="str">
        <f t="shared" si="30"/>
        <v>23</v>
      </c>
    </row>
    <row r="1874" spans="1:17" x14ac:dyDescent="0.25">
      <c r="A1874">
        <v>1873</v>
      </c>
      <c r="D1874">
        <v>71.658637000000013</v>
      </c>
      <c r="E1874" s="5">
        <v>2</v>
      </c>
      <c r="F1874">
        <v>74.505290000000002</v>
      </c>
      <c r="G1874" s="4">
        <v>3</v>
      </c>
      <c r="P1874">
        <v>2</v>
      </c>
      <c r="Q1874" t="str">
        <f t="shared" si="30"/>
        <v>23</v>
      </c>
    </row>
    <row r="1875" spans="1:17" x14ac:dyDescent="0.25">
      <c r="A1875">
        <v>1874</v>
      </c>
      <c r="D1875">
        <v>71.694305</v>
      </c>
      <c r="E1875" s="5">
        <v>2</v>
      </c>
      <c r="F1875">
        <v>74.489518000000004</v>
      </c>
      <c r="G1875" s="4">
        <v>3</v>
      </c>
      <c r="P1875">
        <v>2</v>
      </c>
      <c r="Q1875" t="str">
        <f t="shared" si="30"/>
        <v>23</v>
      </c>
    </row>
    <row r="1876" spans="1:17" x14ac:dyDescent="0.25">
      <c r="A1876">
        <v>1875</v>
      </c>
      <c r="D1876">
        <v>71.717088000000004</v>
      </c>
      <c r="E1876" s="5">
        <v>2</v>
      </c>
      <c r="F1876">
        <v>74.495084000000006</v>
      </c>
      <c r="G1876" s="4">
        <v>3</v>
      </c>
      <c r="P1876">
        <v>2</v>
      </c>
      <c r="Q1876" t="str">
        <f t="shared" si="30"/>
        <v>23</v>
      </c>
    </row>
    <row r="1877" spans="1:17" x14ac:dyDescent="0.25">
      <c r="A1877">
        <v>1876</v>
      </c>
      <c r="D1877">
        <v>71.688172000000009</v>
      </c>
      <c r="E1877" s="5">
        <v>2</v>
      </c>
      <c r="F1877">
        <v>74.451118000000008</v>
      </c>
      <c r="G1877" s="4">
        <v>3</v>
      </c>
      <c r="H1877">
        <v>72.318396000000007</v>
      </c>
      <c r="I1877" s="3">
        <v>4</v>
      </c>
      <c r="P1877">
        <v>3</v>
      </c>
      <c r="Q1877" t="str">
        <f t="shared" si="30"/>
        <v>234</v>
      </c>
    </row>
    <row r="1878" spans="1:17" x14ac:dyDescent="0.25">
      <c r="A1878">
        <v>1877</v>
      </c>
      <c r="F1878">
        <v>74.525341000000012</v>
      </c>
      <c r="G1878" s="4">
        <v>3</v>
      </c>
      <c r="H1878">
        <v>72.302778000000004</v>
      </c>
      <c r="I1878" s="3">
        <v>4</v>
      </c>
      <c r="P1878">
        <v>2</v>
      </c>
      <c r="Q1878" t="str">
        <f t="shared" si="30"/>
        <v>34</v>
      </c>
    </row>
    <row r="1879" spans="1:17" x14ac:dyDescent="0.25">
      <c r="A1879">
        <v>1878</v>
      </c>
      <c r="F1879">
        <v>74.608171000000013</v>
      </c>
      <c r="G1879" s="4">
        <v>3</v>
      </c>
      <c r="H1879">
        <v>72.292469000000011</v>
      </c>
      <c r="I1879" s="3">
        <v>4</v>
      </c>
      <c r="P1879">
        <v>2</v>
      </c>
      <c r="Q1879" t="str">
        <f t="shared" si="30"/>
        <v>34</v>
      </c>
    </row>
    <row r="1880" spans="1:17" x14ac:dyDescent="0.25">
      <c r="A1880">
        <v>1879</v>
      </c>
      <c r="F1880">
        <v>74.575080000000014</v>
      </c>
      <c r="G1880" s="4">
        <v>3</v>
      </c>
      <c r="H1880">
        <v>72.299685000000011</v>
      </c>
      <c r="I1880" s="3">
        <v>4</v>
      </c>
      <c r="P1880">
        <v>2</v>
      </c>
      <c r="Q1880" t="str">
        <f t="shared" si="30"/>
        <v>34</v>
      </c>
    </row>
    <row r="1881" spans="1:17" x14ac:dyDescent="0.25">
      <c r="A1881">
        <v>1880</v>
      </c>
      <c r="F1881">
        <v>74.593997000000002</v>
      </c>
      <c r="G1881" s="4">
        <v>3</v>
      </c>
      <c r="H1881">
        <v>72.283243000000013</v>
      </c>
      <c r="I1881" s="3">
        <v>4</v>
      </c>
      <c r="P1881">
        <v>2</v>
      </c>
      <c r="Q1881" t="str">
        <f t="shared" si="30"/>
        <v>34</v>
      </c>
    </row>
    <row r="1882" spans="1:17" x14ac:dyDescent="0.25">
      <c r="A1882">
        <v>1881</v>
      </c>
      <c r="B1882">
        <v>57.464687000000005</v>
      </c>
      <c r="C1882" s="2">
        <v>1</v>
      </c>
      <c r="F1882">
        <v>74.503332</v>
      </c>
      <c r="G1882" s="4">
        <v>3</v>
      </c>
      <c r="H1882">
        <v>72.287109000000001</v>
      </c>
      <c r="I1882" s="3">
        <v>4</v>
      </c>
      <c r="P1882">
        <v>3</v>
      </c>
      <c r="Q1882" t="str">
        <f t="shared" si="30"/>
        <v>134</v>
      </c>
    </row>
    <row r="1883" spans="1:17" x14ac:dyDescent="0.25">
      <c r="A1883">
        <v>1882</v>
      </c>
      <c r="B1883">
        <v>57.464687000000005</v>
      </c>
      <c r="C1883" s="2">
        <v>1</v>
      </c>
      <c r="F1883">
        <v>74.556988000000004</v>
      </c>
      <c r="G1883" s="4">
        <v>3</v>
      </c>
      <c r="H1883">
        <v>72.290356000000003</v>
      </c>
      <c r="I1883" s="3">
        <v>4</v>
      </c>
      <c r="P1883">
        <v>3</v>
      </c>
      <c r="Q1883" t="str">
        <f t="shared" si="30"/>
        <v>134</v>
      </c>
    </row>
    <row r="1884" spans="1:17" x14ac:dyDescent="0.25">
      <c r="A1884">
        <v>1883</v>
      </c>
      <c r="B1884">
        <v>57.432396000000004</v>
      </c>
      <c r="C1884" s="2">
        <v>1</v>
      </c>
      <c r="H1884">
        <v>72.28788200000001</v>
      </c>
      <c r="I1884" s="3">
        <v>4</v>
      </c>
      <c r="P1884">
        <v>2</v>
      </c>
      <c r="Q1884" t="str">
        <f t="shared" si="30"/>
        <v>14</v>
      </c>
    </row>
    <row r="1885" spans="1:17" x14ac:dyDescent="0.25">
      <c r="A1885">
        <v>1884</v>
      </c>
      <c r="B1885">
        <v>57.457295000000002</v>
      </c>
      <c r="C1885" s="2">
        <v>1</v>
      </c>
      <c r="H1885">
        <v>72.303448000000003</v>
      </c>
      <c r="I1885" s="3">
        <v>4</v>
      </c>
      <c r="P1885">
        <v>2</v>
      </c>
      <c r="Q1885" t="str">
        <f t="shared" si="30"/>
        <v>14</v>
      </c>
    </row>
    <row r="1886" spans="1:17" x14ac:dyDescent="0.25">
      <c r="A1886">
        <v>1885</v>
      </c>
      <c r="B1886">
        <v>57.461563000000005</v>
      </c>
      <c r="C1886" s="2">
        <v>1</v>
      </c>
      <c r="H1886">
        <v>72.287624000000008</v>
      </c>
      <c r="I1886" s="3">
        <v>4</v>
      </c>
      <c r="P1886">
        <v>2</v>
      </c>
      <c r="Q1886" t="str">
        <f t="shared" si="30"/>
        <v>14</v>
      </c>
    </row>
    <row r="1887" spans="1:17" x14ac:dyDescent="0.25">
      <c r="A1887">
        <v>1886</v>
      </c>
      <c r="B1887">
        <v>57.458752000000004</v>
      </c>
      <c r="C1887" s="2">
        <v>1</v>
      </c>
      <c r="H1887">
        <v>72.318396000000007</v>
      </c>
      <c r="I1887" s="3">
        <v>4</v>
      </c>
      <c r="P1887">
        <v>2</v>
      </c>
      <c r="Q1887" t="str">
        <f t="shared" si="30"/>
        <v>14</v>
      </c>
    </row>
    <row r="1888" spans="1:17" x14ac:dyDescent="0.25">
      <c r="A1888">
        <v>1887</v>
      </c>
      <c r="B1888">
        <v>57.463593000000003</v>
      </c>
      <c r="C1888" s="2">
        <v>1</v>
      </c>
      <c r="H1888">
        <v>72.337828000000002</v>
      </c>
      <c r="I1888" s="3">
        <v>4</v>
      </c>
      <c r="P1888">
        <v>2</v>
      </c>
      <c r="Q1888" t="str">
        <f t="shared" si="30"/>
        <v>14</v>
      </c>
    </row>
    <row r="1889" spans="1:17" x14ac:dyDescent="0.25">
      <c r="A1889">
        <v>1888</v>
      </c>
      <c r="B1889">
        <v>57.476147000000005</v>
      </c>
      <c r="C1889" s="2">
        <v>1</v>
      </c>
      <c r="P1889">
        <v>1</v>
      </c>
      <c r="Q1889" t="str">
        <f t="shared" si="30"/>
        <v>1</v>
      </c>
    </row>
    <row r="1890" spans="1:17" x14ac:dyDescent="0.25">
      <c r="A1890">
        <v>1889</v>
      </c>
      <c r="B1890">
        <v>57.454949000000006</v>
      </c>
      <c r="C1890" s="2">
        <v>1</v>
      </c>
      <c r="P1890">
        <v>1</v>
      </c>
      <c r="Q1890" t="str">
        <f t="shared" si="30"/>
        <v>1</v>
      </c>
    </row>
    <row r="1891" spans="1:17" x14ac:dyDescent="0.25">
      <c r="A1891">
        <v>1890</v>
      </c>
      <c r="B1891">
        <v>57.457237000000006</v>
      </c>
      <c r="C1891" s="2">
        <v>1</v>
      </c>
      <c r="P1891">
        <v>1</v>
      </c>
      <c r="Q1891" t="str">
        <f t="shared" si="30"/>
        <v>1</v>
      </c>
    </row>
    <row r="1892" spans="1:17" x14ac:dyDescent="0.25">
      <c r="A1892">
        <v>1891</v>
      </c>
      <c r="B1892">
        <v>57.484013000000004</v>
      </c>
      <c r="C1892" s="2">
        <v>1</v>
      </c>
      <c r="P1892">
        <v>1</v>
      </c>
      <c r="Q1892" t="str">
        <f t="shared" si="30"/>
        <v>1</v>
      </c>
    </row>
    <row r="1893" spans="1:17" x14ac:dyDescent="0.25">
      <c r="A1893">
        <v>1892</v>
      </c>
      <c r="B1893">
        <v>57.464687000000005</v>
      </c>
      <c r="C1893" s="2">
        <v>1</v>
      </c>
      <c r="D1893">
        <v>49.146877000000003</v>
      </c>
      <c r="E1893" s="5">
        <v>2</v>
      </c>
      <c r="P1893">
        <v>2</v>
      </c>
      <c r="Q1893" t="str">
        <f t="shared" si="30"/>
        <v>12</v>
      </c>
    </row>
    <row r="1894" spans="1:17" x14ac:dyDescent="0.25">
      <c r="A1894">
        <v>1893</v>
      </c>
      <c r="B1894">
        <v>57.464687000000005</v>
      </c>
      <c r="C1894" s="2">
        <v>1</v>
      </c>
      <c r="D1894">
        <v>49.144322000000003</v>
      </c>
      <c r="E1894" s="5">
        <v>2</v>
      </c>
      <c r="P1894">
        <v>2</v>
      </c>
      <c r="Q1894" t="str">
        <f t="shared" si="30"/>
        <v>12</v>
      </c>
    </row>
    <row r="1895" spans="1:17" x14ac:dyDescent="0.25">
      <c r="A1895">
        <v>1894</v>
      </c>
      <c r="D1895">
        <v>49.140988</v>
      </c>
      <c r="E1895" s="5">
        <v>2</v>
      </c>
      <c r="P1895">
        <v>1</v>
      </c>
      <c r="Q1895" t="str">
        <f t="shared" si="30"/>
        <v>2</v>
      </c>
    </row>
    <row r="1896" spans="1:17" x14ac:dyDescent="0.25">
      <c r="A1896">
        <v>1895</v>
      </c>
      <c r="D1896">
        <v>49.118385000000004</v>
      </c>
      <c r="E1896" s="5">
        <v>2</v>
      </c>
      <c r="P1896">
        <v>1</v>
      </c>
      <c r="Q1896" t="str">
        <f t="shared" si="30"/>
        <v>2</v>
      </c>
    </row>
    <row r="1897" spans="1:17" x14ac:dyDescent="0.25">
      <c r="A1897">
        <v>1896</v>
      </c>
      <c r="D1897">
        <v>49.155575000000006</v>
      </c>
      <c r="E1897" s="5">
        <v>2</v>
      </c>
      <c r="F1897">
        <v>55.587555000000002</v>
      </c>
      <c r="G1897" s="4">
        <v>3</v>
      </c>
      <c r="P1897">
        <v>2</v>
      </c>
      <c r="Q1897" t="str">
        <f t="shared" si="30"/>
        <v>23</v>
      </c>
    </row>
    <row r="1898" spans="1:17" x14ac:dyDescent="0.25">
      <c r="A1898">
        <v>1897</v>
      </c>
      <c r="D1898">
        <v>49.137917000000002</v>
      </c>
      <c r="E1898" s="5">
        <v>2</v>
      </c>
      <c r="F1898">
        <v>55.620678000000005</v>
      </c>
      <c r="G1898" s="4">
        <v>3</v>
      </c>
      <c r="P1898">
        <v>2</v>
      </c>
      <c r="Q1898" t="str">
        <f t="shared" si="30"/>
        <v>23</v>
      </c>
    </row>
    <row r="1899" spans="1:17" x14ac:dyDescent="0.25">
      <c r="A1899">
        <v>1898</v>
      </c>
      <c r="D1899">
        <v>49.130207000000006</v>
      </c>
      <c r="E1899" s="5">
        <v>2</v>
      </c>
      <c r="F1899">
        <v>55.631405000000001</v>
      </c>
      <c r="G1899" s="4">
        <v>3</v>
      </c>
      <c r="P1899">
        <v>2</v>
      </c>
      <c r="Q1899" t="str">
        <f t="shared" si="30"/>
        <v>23</v>
      </c>
    </row>
    <row r="1900" spans="1:17" x14ac:dyDescent="0.25">
      <c r="A1900">
        <v>1899</v>
      </c>
      <c r="D1900">
        <v>49.135521000000004</v>
      </c>
      <c r="E1900" s="5">
        <v>2</v>
      </c>
      <c r="F1900">
        <v>55.596825000000003</v>
      </c>
      <c r="G1900" s="4">
        <v>3</v>
      </c>
      <c r="P1900">
        <v>2</v>
      </c>
      <c r="Q1900" t="str">
        <f t="shared" si="30"/>
        <v>23</v>
      </c>
    </row>
    <row r="1901" spans="1:17" x14ac:dyDescent="0.25">
      <c r="A1901">
        <v>1900</v>
      </c>
      <c r="D1901">
        <v>49.122448000000006</v>
      </c>
      <c r="E1901" s="5">
        <v>2</v>
      </c>
      <c r="F1901">
        <v>55.597290000000001</v>
      </c>
      <c r="G1901" s="4">
        <v>3</v>
      </c>
      <c r="P1901">
        <v>2</v>
      </c>
      <c r="Q1901" t="str">
        <f t="shared" si="30"/>
        <v>23</v>
      </c>
    </row>
    <row r="1902" spans="1:17" x14ac:dyDescent="0.25">
      <c r="A1902">
        <v>1901</v>
      </c>
      <c r="D1902">
        <v>49.128544000000005</v>
      </c>
      <c r="E1902" s="5">
        <v>2</v>
      </c>
      <c r="F1902">
        <v>55.581665000000001</v>
      </c>
      <c r="G1902" s="4">
        <v>3</v>
      </c>
      <c r="P1902">
        <v>2</v>
      </c>
      <c r="Q1902" t="str">
        <f t="shared" si="30"/>
        <v>23</v>
      </c>
    </row>
    <row r="1903" spans="1:17" x14ac:dyDescent="0.25">
      <c r="A1903">
        <v>1902</v>
      </c>
      <c r="D1903">
        <v>49.146877000000003</v>
      </c>
      <c r="E1903" s="5">
        <v>2</v>
      </c>
      <c r="F1903">
        <v>55.552448000000005</v>
      </c>
      <c r="G1903" s="4">
        <v>3</v>
      </c>
      <c r="P1903">
        <v>2</v>
      </c>
      <c r="Q1903" t="str">
        <f t="shared" si="30"/>
        <v>23</v>
      </c>
    </row>
    <row r="1904" spans="1:17" x14ac:dyDescent="0.25">
      <c r="A1904">
        <v>1903</v>
      </c>
      <c r="F1904">
        <v>55.535523000000005</v>
      </c>
      <c r="G1904" s="4">
        <v>3</v>
      </c>
      <c r="P1904">
        <v>1</v>
      </c>
      <c r="Q1904" t="str">
        <f t="shared" si="30"/>
        <v>3</v>
      </c>
    </row>
    <row r="1905" spans="1:17" x14ac:dyDescent="0.25">
      <c r="A1905">
        <v>1904</v>
      </c>
      <c r="F1905">
        <v>55.553021000000001</v>
      </c>
      <c r="G1905" s="4">
        <v>3</v>
      </c>
      <c r="H1905">
        <v>49.810311000000006</v>
      </c>
      <c r="I1905" s="3">
        <v>4</v>
      </c>
      <c r="P1905">
        <v>2</v>
      </c>
      <c r="Q1905" t="str">
        <f t="shared" si="30"/>
        <v>34</v>
      </c>
    </row>
    <row r="1906" spans="1:17" x14ac:dyDescent="0.25">
      <c r="A1906">
        <v>1905</v>
      </c>
      <c r="B1906">
        <v>36.817030000000003</v>
      </c>
      <c r="C1906" s="2">
        <v>1</v>
      </c>
      <c r="F1906">
        <v>55.587555000000002</v>
      </c>
      <c r="G1906" s="4">
        <v>3</v>
      </c>
      <c r="H1906">
        <v>49.795365000000004</v>
      </c>
      <c r="I1906" s="3">
        <v>4</v>
      </c>
      <c r="P1906">
        <v>3</v>
      </c>
      <c r="Q1906" t="str">
        <f t="shared" si="30"/>
        <v>134</v>
      </c>
    </row>
    <row r="1907" spans="1:17" x14ac:dyDescent="0.25">
      <c r="A1907">
        <v>1906</v>
      </c>
      <c r="B1907">
        <v>36.849426000000008</v>
      </c>
      <c r="C1907" s="2">
        <v>1</v>
      </c>
      <c r="F1907">
        <v>55.587555000000002</v>
      </c>
      <c r="G1907" s="4">
        <v>3</v>
      </c>
      <c r="H1907">
        <v>49.774323000000003</v>
      </c>
      <c r="I1907" s="3">
        <v>4</v>
      </c>
      <c r="P1907">
        <v>3</v>
      </c>
      <c r="Q1907" t="str">
        <f t="shared" si="30"/>
        <v>134</v>
      </c>
    </row>
    <row r="1908" spans="1:17" x14ac:dyDescent="0.25">
      <c r="A1908">
        <v>1907</v>
      </c>
      <c r="B1908">
        <v>36.771405999999999</v>
      </c>
      <c r="C1908" s="2">
        <v>1</v>
      </c>
      <c r="F1908">
        <v>55.587555000000002</v>
      </c>
      <c r="G1908" s="4">
        <v>3</v>
      </c>
      <c r="H1908">
        <v>49.790054000000005</v>
      </c>
      <c r="I1908" s="3">
        <v>4</v>
      </c>
      <c r="P1908">
        <v>3</v>
      </c>
      <c r="Q1908" t="str">
        <f t="shared" si="30"/>
        <v>134</v>
      </c>
    </row>
    <row r="1909" spans="1:17" x14ac:dyDescent="0.25">
      <c r="A1909">
        <v>1908</v>
      </c>
      <c r="B1909">
        <v>36.798124000000001</v>
      </c>
      <c r="C1909" s="2">
        <v>1</v>
      </c>
      <c r="H1909">
        <v>49.780102000000007</v>
      </c>
      <c r="I1909" s="3">
        <v>4</v>
      </c>
      <c r="P1909">
        <v>2</v>
      </c>
      <c r="Q1909" t="str">
        <f t="shared" si="30"/>
        <v>14</v>
      </c>
    </row>
    <row r="1910" spans="1:17" x14ac:dyDescent="0.25">
      <c r="A1910">
        <v>1909</v>
      </c>
      <c r="B1910">
        <v>36.837237999999999</v>
      </c>
      <c r="C1910" s="2">
        <v>1</v>
      </c>
      <c r="H1910">
        <v>49.788071000000002</v>
      </c>
      <c r="I1910" s="3">
        <v>4</v>
      </c>
      <c r="P1910">
        <v>2</v>
      </c>
      <c r="Q1910" t="str">
        <f t="shared" si="30"/>
        <v>14</v>
      </c>
    </row>
    <row r="1911" spans="1:17" x14ac:dyDescent="0.25">
      <c r="A1911">
        <v>1910</v>
      </c>
      <c r="B1911">
        <v>36.844166000000001</v>
      </c>
      <c r="C1911" s="2">
        <v>1</v>
      </c>
      <c r="H1911">
        <v>49.796616</v>
      </c>
      <c r="I1911" s="3">
        <v>4</v>
      </c>
      <c r="P1911">
        <v>2</v>
      </c>
      <c r="Q1911" t="str">
        <f t="shared" si="30"/>
        <v>14</v>
      </c>
    </row>
    <row r="1912" spans="1:17" x14ac:dyDescent="0.25">
      <c r="A1912">
        <v>1911</v>
      </c>
      <c r="B1912">
        <v>36.822762000000004</v>
      </c>
      <c r="C1912" s="2">
        <v>1</v>
      </c>
      <c r="H1912">
        <v>49.790417000000005</v>
      </c>
      <c r="I1912" s="3">
        <v>4</v>
      </c>
      <c r="P1912">
        <v>2</v>
      </c>
      <c r="Q1912" t="str">
        <f t="shared" si="30"/>
        <v>14</v>
      </c>
    </row>
    <row r="1913" spans="1:17" x14ac:dyDescent="0.25">
      <c r="A1913">
        <v>1912</v>
      </c>
      <c r="B1913">
        <v>36.803488000000002</v>
      </c>
      <c r="C1913" s="2">
        <v>1</v>
      </c>
      <c r="H1913">
        <v>49.817711000000003</v>
      </c>
      <c r="I1913" s="3">
        <v>4</v>
      </c>
      <c r="P1913">
        <v>2</v>
      </c>
      <c r="Q1913" t="str">
        <f t="shared" si="30"/>
        <v>14</v>
      </c>
    </row>
    <row r="1914" spans="1:17" x14ac:dyDescent="0.25">
      <c r="A1914">
        <v>1913</v>
      </c>
      <c r="B1914">
        <v>36.781197000000006</v>
      </c>
      <c r="C1914" s="2">
        <v>1</v>
      </c>
      <c r="H1914">
        <v>49.810311000000006</v>
      </c>
      <c r="I1914" s="3">
        <v>4</v>
      </c>
      <c r="P1914">
        <v>2</v>
      </c>
      <c r="Q1914" t="str">
        <f t="shared" si="30"/>
        <v>14</v>
      </c>
    </row>
    <row r="1915" spans="1:17" x14ac:dyDescent="0.25">
      <c r="A1915">
        <v>1914</v>
      </c>
      <c r="B1915">
        <v>36.761144999999999</v>
      </c>
      <c r="C1915" s="2">
        <v>1</v>
      </c>
      <c r="H1915">
        <v>49.810311000000006</v>
      </c>
      <c r="I1915" s="3">
        <v>4</v>
      </c>
      <c r="P1915">
        <v>2</v>
      </c>
      <c r="Q1915" t="str">
        <f t="shared" si="30"/>
        <v>14</v>
      </c>
    </row>
    <row r="1916" spans="1:17" x14ac:dyDescent="0.25">
      <c r="A1916">
        <v>1915</v>
      </c>
      <c r="B1916">
        <v>36.741457000000004</v>
      </c>
      <c r="C1916" s="2">
        <v>1</v>
      </c>
      <c r="H1916">
        <v>49.810311000000006</v>
      </c>
      <c r="I1916" s="3">
        <v>4</v>
      </c>
      <c r="P1916">
        <v>2</v>
      </c>
      <c r="Q1916" t="str">
        <f t="shared" si="30"/>
        <v>14</v>
      </c>
    </row>
    <row r="1917" spans="1:17" x14ac:dyDescent="0.25">
      <c r="A1917">
        <v>1916</v>
      </c>
      <c r="B1917">
        <v>36.735363000000007</v>
      </c>
      <c r="C1917" s="2">
        <v>1</v>
      </c>
      <c r="P1917">
        <v>1</v>
      </c>
      <c r="Q1917" t="str">
        <f t="shared" si="30"/>
        <v>1</v>
      </c>
    </row>
    <row r="1918" spans="1:17" x14ac:dyDescent="0.25">
      <c r="A1918">
        <v>1917</v>
      </c>
      <c r="B1918">
        <v>36.741041000000003</v>
      </c>
      <c r="C1918" s="2">
        <v>1</v>
      </c>
      <c r="P1918">
        <v>1</v>
      </c>
      <c r="Q1918" t="str">
        <f t="shared" si="30"/>
        <v>1</v>
      </c>
    </row>
    <row r="1919" spans="1:17" x14ac:dyDescent="0.25">
      <c r="A1919">
        <v>1918</v>
      </c>
      <c r="B1919">
        <v>36.739114999999998</v>
      </c>
      <c r="C1919" s="2">
        <v>1</v>
      </c>
      <c r="P1919">
        <v>1</v>
      </c>
      <c r="Q1919" t="str">
        <f t="shared" si="30"/>
        <v>1</v>
      </c>
    </row>
    <row r="1920" spans="1:17" x14ac:dyDescent="0.25">
      <c r="A1920">
        <v>1919</v>
      </c>
      <c r="B1920">
        <v>36.817030000000003</v>
      </c>
      <c r="C1920" s="2">
        <v>1</v>
      </c>
      <c r="D1920">
        <v>27.463644000000002</v>
      </c>
      <c r="E1920" s="5">
        <v>2</v>
      </c>
      <c r="P1920">
        <v>2</v>
      </c>
      <c r="Q1920" t="str">
        <f t="shared" si="30"/>
        <v>12</v>
      </c>
    </row>
    <row r="1921" spans="1:17" x14ac:dyDescent="0.25">
      <c r="A1921">
        <v>1920</v>
      </c>
      <c r="D1921">
        <v>27.463644000000002</v>
      </c>
      <c r="E1921" s="5">
        <v>2</v>
      </c>
      <c r="P1921">
        <v>1</v>
      </c>
      <c r="Q1921" t="str">
        <f t="shared" si="30"/>
        <v>2</v>
      </c>
    </row>
    <row r="1922" spans="1:17" x14ac:dyDescent="0.25">
      <c r="A1922">
        <v>1921</v>
      </c>
      <c r="D1922">
        <v>27.442289000000002</v>
      </c>
      <c r="E1922" s="5">
        <v>2</v>
      </c>
      <c r="P1922">
        <v>1</v>
      </c>
      <c r="Q1922" t="str">
        <f t="shared" ref="Q1922:Q1933" si="31">CONCATENATE(C1922,E1922,G1922,I1922)</f>
        <v>2</v>
      </c>
    </row>
    <row r="1923" spans="1:17" x14ac:dyDescent="0.25">
      <c r="A1923">
        <v>1922</v>
      </c>
      <c r="D1923">
        <v>27.440001000000002</v>
      </c>
      <c r="E1923" s="5">
        <v>2</v>
      </c>
      <c r="F1923">
        <v>34.704425999999998</v>
      </c>
      <c r="G1923" s="4">
        <v>3</v>
      </c>
      <c r="P1923">
        <v>2</v>
      </c>
      <c r="Q1923" t="str">
        <f t="shared" si="31"/>
        <v>23</v>
      </c>
    </row>
    <row r="1924" spans="1:17" x14ac:dyDescent="0.25">
      <c r="A1924">
        <v>1923</v>
      </c>
      <c r="D1924">
        <v>27.462031000000003</v>
      </c>
      <c r="E1924" s="5">
        <v>2</v>
      </c>
      <c r="F1924">
        <v>34.683750000000003</v>
      </c>
      <c r="G1924" s="4">
        <v>3</v>
      </c>
      <c r="P1924">
        <v>2</v>
      </c>
      <c r="Q1924" t="str">
        <f t="shared" si="31"/>
        <v>23</v>
      </c>
    </row>
    <row r="1925" spans="1:17" x14ac:dyDescent="0.25">
      <c r="A1925">
        <v>1924</v>
      </c>
      <c r="D1925">
        <v>27.510000000000005</v>
      </c>
      <c r="E1925" s="5">
        <v>2</v>
      </c>
      <c r="F1925">
        <v>34.676873999999998</v>
      </c>
      <c r="G1925" s="4">
        <v>3</v>
      </c>
      <c r="P1925">
        <v>2</v>
      </c>
      <c r="Q1925" t="str">
        <f t="shared" si="31"/>
        <v>23</v>
      </c>
    </row>
    <row r="1926" spans="1:17" x14ac:dyDescent="0.25">
      <c r="A1926">
        <v>1925</v>
      </c>
      <c r="D1926">
        <v>27.454792000000005</v>
      </c>
      <c r="E1926" s="5">
        <v>2</v>
      </c>
      <c r="F1926">
        <v>34.683905000000003</v>
      </c>
      <c r="G1926" s="4">
        <v>3</v>
      </c>
      <c r="P1926">
        <v>2</v>
      </c>
      <c r="Q1926" t="str">
        <f t="shared" si="31"/>
        <v>23</v>
      </c>
    </row>
    <row r="1927" spans="1:17" x14ac:dyDescent="0.25">
      <c r="A1927">
        <v>1926</v>
      </c>
      <c r="D1927">
        <v>27.455624</v>
      </c>
      <c r="E1927" s="5">
        <v>2</v>
      </c>
      <c r="F1927">
        <v>34.669741000000002</v>
      </c>
      <c r="G1927" s="4">
        <v>3</v>
      </c>
      <c r="P1927">
        <v>2</v>
      </c>
      <c r="Q1927" t="str">
        <f t="shared" si="31"/>
        <v>23</v>
      </c>
    </row>
    <row r="1928" spans="1:17" x14ac:dyDescent="0.25">
      <c r="A1928">
        <v>1927</v>
      </c>
      <c r="D1928">
        <v>27.43177</v>
      </c>
      <c r="E1928" s="5">
        <v>2</v>
      </c>
      <c r="F1928">
        <v>34.665468000000004</v>
      </c>
      <c r="G1928" s="4">
        <v>3</v>
      </c>
      <c r="P1928">
        <v>2</v>
      </c>
      <c r="Q1928" t="str">
        <f t="shared" si="31"/>
        <v>23</v>
      </c>
    </row>
    <row r="1929" spans="1:17" x14ac:dyDescent="0.25">
      <c r="A1929">
        <v>1928</v>
      </c>
      <c r="D1929">
        <v>27.432343000000003</v>
      </c>
      <c r="E1929" s="5">
        <v>2</v>
      </c>
      <c r="F1929">
        <v>34.68047</v>
      </c>
      <c r="G1929" s="4">
        <v>3</v>
      </c>
      <c r="P1929">
        <v>2</v>
      </c>
      <c r="Q1929" t="str">
        <f t="shared" si="31"/>
        <v>23</v>
      </c>
    </row>
    <row r="1930" spans="1:17" x14ac:dyDescent="0.25">
      <c r="A1930">
        <v>1929</v>
      </c>
      <c r="D1930">
        <v>27.389271000000008</v>
      </c>
      <c r="E1930" s="5">
        <v>2</v>
      </c>
      <c r="F1930">
        <v>34.655466000000004</v>
      </c>
      <c r="G1930" s="4">
        <v>3</v>
      </c>
      <c r="P1930">
        <v>2</v>
      </c>
      <c r="Q1930" t="str">
        <f t="shared" si="31"/>
        <v>23</v>
      </c>
    </row>
    <row r="1931" spans="1:17" x14ac:dyDescent="0.25">
      <c r="A1931">
        <v>1930</v>
      </c>
      <c r="D1931">
        <v>27.463644000000002</v>
      </c>
      <c r="E1931" s="5">
        <v>2</v>
      </c>
      <c r="F1931">
        <v>34.664374000000002</v>
      </c>
      <c r="G1931" s="4">
        <v>3</v>
      </c>
      <c r="P1931">
        <v>2</v>
      </c>
      <c r="Q1931" t="str">
        <f t="shared" si="31"/>
        <v>23</v>
      </c>
    </row>
    <row r="1932" spans="1:17" x14ac:dyDescent="0.25">
      <c r="A1932">
        <v>1931</v>
      </c>
      <c r="F1932">
        <v>34.704425999999998</v>
      </c>
      <c r="G1932" s="4">
        <v>3</v>
      </c>
      <c r="H1932">
        <v>28.202342999999999</v>
      </c>
      <c r="I1932" s="3">
        <v>4</v>
      </c>
      <c r="P1932">
        <v>2</v>
      </c>
      <c r="Q1932" t="str">
        <f t="shared" si="31"/>
        <v>34</v>
      </c>
    </row>
    <row r="1933" spans="1:17" x14ac:dyDescent="0.25">
      <c r="A1933">
        <v>1932</v>
      </c>
      <c r="F1933">
        <v>34.704425999999998</v>
      </c>
      <c r="G1933" s="4">
        <v>3</v>
      </c>
      <c r="H1933">
        <v>28.202342999999999</v>
      </c>
      <c r="I1933" s="3">
        <v>4</v>
      </c>
      <c r="J1933">
        <v>39.493439000000002</v>
      </c>
      <c r="K1933" t="s">
        <v>22</v>
      </c>
      <c r="Q1933" t="str">
        <f t="shared" si="31"/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07A15-6965-4A67-A349-FDE515B43BB8}">
  <dimension ref="A1:F1933"/>
  <sheetViews>
    <sheetView workbookViewId="0">
      <selection sqref="A1:H1048576"/>
    </sheetView>
  </sheetViews>
  <sheetFormatPr defaultRowHeight="15" x14ac:dyDescent="0.25"/>
  <sheetData>
    <row r="1" spans="1:6" x14ac:dyDescent="0.25">
      <c r="A1">
        <v>200</v>
      </c>
      <c r="F1" t="s">
        <v>9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  <c r="F4" t="s">
        <v>22</v>
      </c>
    </row>
    <row r="5" spans="1:6" x14ac:dyDescent="0.25">
      <c r="A5">
        <v>4</v>
      </c>
      <c r="B5" s="2">
        <v>1</v>
      </c>
      <c r="E5" s="3">
        <v>4</v>
      </c>
    </row>
    <row r="6" spans="1:6" x14ac:dyDescent="0.25">
      <c r="A6">
        <v>5</v>
      </c>
      <c r="B6" s="2">
        <v>1</v>
      </c>
      <c r="E6" s="3">
        <v>4</v>
      </c>
    </row>
    <row r="7" spans="1:6" x14ac:dyDescent="0.25">
      <c r="A7">
        <v>6</v>
      </c>
      <c r="B7" s="2">
        <v>1</v>
      </c>
      <c r="E7" s="3">
        <v>4</v>
      </c>
    </row>
    <row r="8" spans="1:6" x14ac:dyDescent="0.25">
      <c r="A8">
        <v>7</v>
      </c>
      <c r="B8" s="2">
        <v>1</v>
      </c>
      <c r="E8" s="3">
        <v>4</v>
      </c>
    </row>
    <row r="9" spans="1:6" x14ac:dyDescent="0.25">
      <c r="A9">
        <v>8</v>
      </c>
      <c r="B9" s="2">
        <v>1</v>
      </c>
      <c r="E9" s="3">
        <v>4</v>
      </c>
    </row>
    <row r="10" spans="1:6" x14ac:dyDescent="0.25">
      <c r="A10">
        <v>9</v>
      </c>
      <c r="B10" s="2">
        <v>1</v>
      </c>
      <c r="E10" s="3">
        <v>4</v>
      </c>
    </row>
    <row r="11" spans="1:6" x14ac:dyDescent="0.25">
      <c r="A11">
        <v>10</v>
      </c>
      <c r="B11" s="2">
        <v>1</v>
      </c>
      <c r="E11" s="3">
        <v>4</v>
      </c>
    </row>
    <row r="12" spans="1:6" x14ac:dyDescent="0.25">
      <c r="A12">
        <v>11</v>
      </c>
      <c r="B12" s="2">
        <v>1</v>
      </c>
      <c r="E12" s="3">
        <v>4</v>
      </c>
    </row>
    <row r="13" spans="1:6" x14ac:dyDescent="0.25">
      <c r="A13">
        <v>12</v>
      </c>
      <c r="B13" s="2">
        <v>1</v>
      </c>
      <c r="E13" s="3">
        <v>4</v>
      </c>
    </row>
    <row r="14" spans="1:6" x14ac:dyDescent="0.25">
      <c r="A14">
        <v>13</v>
      </c>
      <c r="B14" s="2">
        <v>1</v>
      </c>
      <c r="E14" s="3">
        <v>4</v>
      </c>
    </row>
    <row r="15" spans="1:6" x14ac:dyDescent="0.25">
      <c r="A15">
        <v>14</v>
      </c>
      <c r="B15" s="2">
        <v>1</v>
      </c>
      <c r="E15" s="3">
        <v>4</v>
      </c>
    </row>
    <row r="16" spans="1:6" x14ac:dyDescent="0.25">
      <c r="A16">
        <v>15</v>
      </c>
      <c r="B16" s="2">
        <v>1</v>
      </c>
      <c r="E16" s="3">
        <v>4</v>
      </c>
    </row>
    <row r="17" spans="1:5" x14ac:dyDescent="0.25">
      <c r="A17">
        <v>16</v>
      </c>
      <c r="B17" s="2">
        <v>1</v>
      </c>
      <c r="E17" s="3">
        <v>4</v>
      </c>
    </row>
    <row r="18" spans="1:5" x14ac:dyDescent="0.25">
      <c r="A18">
        <v>17</v>
      </c>
      <c r="B18" s="2">
        <v>1</v>
      </c>
      <c r="E18" s="3">
        <v>4</v>
      </c>
    </row>
    <row r="19" spans="1:5" x14ac:dyDescent="0.25">
      <c r="A19">
        <v>18</v>
      </c>
      <c r="B19" s="2">
        <v>1</v>
      </c>
      <c r="E19" s="3">
        <v>4</v>
      </c>
    </row>
    <row r="20" spans="1:5" x14ac:dyDescent="0.25">
      <c r="A20">
        <v>19</v>
      </c>
      <c r="B20" s="2">
        <v>1</v>
      </c>
      <c r="E20" s="3">
        <v>4</v>
      </c>
    </row>
    <row r="21" spans="1:5" x14ac:dyDescent="0.25">
      <c r="A21">
        <v>20</v>
      </c>
      <c r="D21" s="4">
        <v>3</v>
      </c>
      <c r="E21" s="3">
        <v>4</v>
      </c>
    </row>
    <row r="22" spans="1:5" x14ac:dyDescent="0.25">
      <c r="A22">
        <v>21</v>
      </c>
      <c r="C22" s="5">
        <v>2</v>
      </c>
      <c r="D22" s="4">
        <v>3</v>
      </c>
    </row>
    <row r="23" spans="1:5" x14ac:dyDescent="0.25">
      <c r="A23">
        <v>22</v>
      </c>
      <c r="C23" s="5">
        <v>2</v>
      </c>
      <c r="D23" s="4">
        <v>3</v>
      </c>
    </row>
    <row r="24" spans="1:5" x14ac:dyDescent="0.25">
      <c r="A24">
        <v>23</v>
      </c>
      <c r="C24" s="5">
        <v>2</v>
      </c>
      <c r="D24" s="4">
        <v>3</v>
      </c>
    </row>
    <row r="25" spans="1:5" x14ac:dyDescent="0.25">
      <c r="A25">
        <v>24</v>
      </c>
      <c r="C25" s="5">
        <v>2</v>
      </c>
      <c r="D25" s="4">
        <v>3</v>
      </c>
    </row>
    <row r="26" spans="1:5" x14ac:dyDescent="0.25">
      <c r="A26">
        <v>25</v>
      </c>
      <c r="C26" s="5">
        <v>2</v>
      </c>
      <c r="D26" s="4">
        <v>3</v>
      </c>
    </row>
    <row r="27" spans="1:5" x14ac:dyDescent="0.25">
      <c r="A27">
        <v>26</v>
      </c>
      <c r="C27" s="5">
        <v>2</v>
      </c>
      <c r="D27" s="4">
        <v>3</v>
      </c>
    </row>
    <row r="28" spans="1:5" x14ac:dyDescent="0.25">
      <c r="A28">
        <v>27</v>
      </c>
      <c r="C28" s="5">
        <v>2</v>
      </c>
      <c r="D28" s="4">
        <v>3</v>
      </c>
    </row>
    <row r="29" spans="1:5" x14ac:dyDescent="0.25">
      <c r="A29">
        <v>28</v>
      </c>
      <c r="C29" s="5">
        <v>2</v>
      </c>
      <c r="D29" s="4">
        <v>3</v>
      </c>
    </row>
    <row r="30" spans="1:5" x14ac:dyDescent="0.25">
      <c r="A30">
        <v>29</v>
      </c>
      <c r="C30" s="5">
        <v>2</v>
      </c>
      <c r="D30" s="4">
        <v>3</v>
      </c>
    </row>
    <row r="31" spans="1:5" x14ac:dyDescent="0.25">
      <c r="A31">
        <v>30</v>
      </c>
      <c r="C31" s="5">
        <v>2</v>
      </c>
      <c r="D31" s="4">
        <v>3</v>
      </c>
    </row>
    <row r="32" spans="1:5" x14ac:dyDescent="0.25">
      <c r="A32">
        <v>31</v>
      </c>
      <c r="C32" s="5">
        <v>2</v>
      </c>
      <c r="D32" s="4">
        <v>3</v>
      </c>
    </row>
    <row r="33" spans="1:5" x14ac:dyDescent="0.25">
      <c r="A33">
        <v>32</v>
      </c>
      <c r="C33" s="5">
        <v>2</v>
      </c>
      <c r="D33" s="4">
        <v>3</v>
      </c>
    </row>
    <row r="34" spans="1:5" x14ac:dyDescent="0.25">
      <c r="A34">
        <v>33</v>
      </c>
      <c r="C34" s="5">
        <v>2</v>
      </c>
      <c r="D34" s="4">
        <v>3</v>
      </c>
    </row>
    <row r="35" spans="1:5" x14ac:dyDescent="0.25">
      <c r="A35">
        <v>34</v>
      </c>
      <c r="C35" s="5">
        <v>2</v>
      </c>
      <c r="D35" s="4">
        <v>3</v>
      </c>
    </row>
    <row r="36" spans="1:5" x14ac:dyDescent="0.25">
      <c r="A36">
        <v>35</v>
      </c>
      <c r="B36" s="2">
        <v>1</v>
      </c>
      <c r="C36" s="5">
        <v>2</v>
      </c>
    </row>
    <row r="37" spans="1:5" x14ac:dyDescent="0.25">
      <c r="A37">
        <v>36</v>
      </c>
      <c r="B37" s="2">
        <v>1</v>
      </c>
      <c r="C37" s="5">
        <v>2</v>
      </c>
      <c r="E37" s="3">
        <v>4</v>
      </c>
    </row>
    <row r="38" spans="1:5" x14ac:dyDescent="0.25">
      <c r="A38">
        <v>37</v>
      </c>
      <c r="B38" s="2">
        <v>1</v>
      </c>
      <c r="E38" s="3">
        <v>4</v>
      </c>
    </row>
    <row r="39" spans="1:5" x14ac:dyDescent="0.25">
      <c r="A39">
        <v>38</v>
      </c>
      <c r="B39" s="2">
        <v>1</v>
      </c>
      <c r="E39" s="3">
        <v>4</v>
      </c>
    </row>
    <row r="40" spans="1:5" x14ac:dyDescent="0.25">
      <c r="A40">
        <v>39</v>
      </c>
      <c r="B40" s="2">
        <v>1</v>
      </c>
      <c r="E40" s="3">
        <v>4</v>
      </c>
    </row>
    <row r="41" spans="1:5" x14ac:dyDescent="0.25">
      <c r="A41">
        <v>40</v>
      </c>
      <c r="B41" s="2">
        <v>1</v>
      </c>
      <c r="E41" s="3">
        <v>4</v>
      </c>
    </row>
    <row r="42" spans="1:5" x14ac:dyDescent="0.25">
      <c r="A42">
        <v>41</v>
      </c>
      <c r="B42" s="2">
        <v>1</v>
      </c>
      <c r="E42" s="3">
        <v>4</v>
      </c>
    </row>
    <row r="43" spans="1:5" x14ac:dyDescent="0.25">
      <c r="A43">
        <v>42</v>
      </c>
      <c r="B43" s="2">
        <v>1</v>
      </c>
      <c r="E43" s="3">
        <v>4</v>
      </c>
    </row>
    <row r="44" spans="1:5" x14ac:dyDescent="0.25">
      <c r="A44">
        <v>43</v>
      </c>
      <c r="B44" s="2">
        <v>1</v>
      </c>
      <c r="E44" s="3">
        <v>4</v>
      </c>
    </row>
    <row r="45" spans="1:5" x14ac:dyDescent="0.25">
      <c r="A45">
        <v>44</v>
      </c>
      <c r="B45" s="2">
        <v>1</v>
      </c>
      <c r="E45" s="3">
        <v>4</v>
      </c>
    </row>
    <row r="46" spans="1:5" x14ac:dyDescent="0.25">
      <c r="A46">
        <v>45</v>
      </c>
      <c r="B46" s="2">
        <v>1</v>
      </c>
      <c r="E46" s="3">
        <v>4</v>
      </c>
    </row>
    <row r="47" spans="1:5" x14ac:dyDescent="0.25">
      <c r="A47">
        <v>46</v>
      </c>
      <c r="B47" s="2">
        <v>1</v>
      </c>
      <c r="E47" s="3">
        <v>4</v>
      </c>
    </row>
    <row r="48" spans="1:5" x14ac:dyDescent="0.25">
      <c r="A48">
        <v>47</v>
      </c>
      <c r="B48" s="2">
        <v>1</v>
      </c>
      <c r="E48" s="3">
        <v>4</v>
      </c>
    </row>
    <row r="49" spans="1:5" x14ac:dyDescent="0.25">
      <c r="A49">
        <v>48</v>
      </c>
      <c r="B49" s="2">
        <v>1</v>
      </c>
      <c r="E49" s="3">
        <v>4</v>
      </c>
    </row>
    <row r="50" spans="1:5" x14ac:dyDescent="0.25">
      <c r="A50">
        <v>49</v>
      </c>
      <c r="E50" s="3">
        <v>4</v>
      </c>
    </row>
    <row r="51" spans="1:5" x14ac:dyDescent="0.25">
      <c r="A51">
        <v>50</v>
      </c>
      <c r="C51" s="5">
        <v>2</v>
      </c>
    </row>
    <row r="52" spans="1:5" x14ac:dyDescent="0.25">
      <c r="A52">
        <v>51</v>
      </c>
      <c r="C52" s="5">
        <v>2</v>
      </c>
    </row>
    <row r="53" spans="1:5" x14ac:dyDescent="0.25">
      <c r="A53">
        <v>52</v>
      </c>
      <c r="C53" s="5">
        <v>2</v>
      </c>
      <c r="D53" s="4">
        <v>3</v>
      </c>
    </row>
    <row r="54" spans="1:5" x14ac:dyDescent="0.25">
      <c r="A54">
        <v>53</v>
      </c>
      <c r="C54" s="5">
        <v>2</v>
      </c>
      <c r="D54" s="4">
        <v>3</v>
      </c>
    </row>
    <row r="55" spans="1:5" x14ac:dyDescent="0.25">
      <c r="A55">
        <v>54</v>
      </c>
      <c r="C55" s="5">
        <v>2</v>
      </c>
      <c r="D55" s="4">
        <v>3</v>
      </c>
    </row>
    <row r="56" spans="1:5" x14ac:dyDescent="0.25">
      <c r="A56">
        <v>55</v>
      </c>
      <c r="C56" s="5">
        <v>2</v>
      </c>
      <c r="D56" s="4">
        <v>3</v>
      </c>
    </row>
    <row r="57" spans="1:5" x14ac:dyDescent="0.25">
      <c r="A57">
        <v>56</v>
      </c>
      <c r="C57" s="5">
        <v>2</v>
      </c>
      <c r="D57" s="4">
        <v>3</v>
      </c>
    </row>
    <row r="58" spans="1:5" x14ac:dyDescent="0.25">
      <c r="A58">
        <v>57</v>
      </c>
      <c r="C58" s="5">
        <v>2</v>
      </c>
      <c r="D58" s="4">
        <v>3</v>
      </c>
    </row>
    <row r="59" spans="1:5" x14ac:dyDescent="0.25">
      <c r="A59">
        <v>58</v>
      </c>
      <c r="C59" s="5">
        <v>2</v>
      </c>
      <c r="D59" s="4">
        <v>3</v>
      </c>
    </row>
    <row r="60" spans="1:5" x14ac:dyDescent="0.25">
      <c r="A60">
        <v>59</v>
      </c>
      <c r="C60" s="5">
        <v>2</v>
      </c>
      <c r="D60" s="4">
        <v>3</v>
      </c>
    </row>
    <row r="61" spans="1:5" x14ac:dyDescent="0.25">
      <c r="A61">
        <v>60</v>
      </c>
      <c r="C61" s="5">
        <v>2</v>
      </c>
      <c r="D61" s="4">
        <v>3</v>
      </c>
    </row>
    <row r="62" spans="1:5" x14ac:dyDescent="0.25">
      <c r="A62">
        <v>61</v>
      </c>
      <c r="C62" s="5">
        <v>2</v>
      </c>
      <c r="D62" s="4">
        <v>3</v>
      </c>
    </row>
    <row r="63" spans="1:5" x14ac:dyDescent="0.25">
      <c r="A63">
        <v>62</v>
      </c>
      <c r="C63" s="5">
        <v>2</v>
      </c>
      <c r="D63" s="4">
        <v>3</v>
      </c>
    </row>
    <row r="64" spans="1:5" x14ac:dyDescent="0.25">
      <c r="A64">
        <v>63</v>
      </c>
      <c r="B64" s="2">
        <v>1</v>
      </c>
      <c r="C64" s="5">
        <v>2</v>
      </c>
      <c r="D64" s="4">
        <v>3</v>
      </c>
    </row>
    <row r="65" spans="1:5" x14ac:dyDescent="0.25">
      <c r="A65">
        <v>64</v>
      </c>
      <c r="B65" s="2">
        <v>1</v>
      </c>
      <c r="C65" s="5">
        <v>2</v>
      </c>
      <c r="D65" s="4">
        <v>3</v>
      </c>
    </row>
    <row r="66" spans="1:5" x14ac:dyDescent="0.25">
      <c r="A66">
        <v>65</v>
      </c>
      <c r="B66" s="2">
        <v>1</v>
      </c>
    </row>
    <row r="67" spans="1:5" x14ac:dyDescent="0.25">
      <c r="A67">
        <v>66</v>
      </c>
      <c r="B67" s="2">
        <v>1</v>
      </c>
    </row>
    <row r="68" spans="1:5" x14ac:dyDescent="0.25">
      <c r="A68">
        <v>67</v>
      </c>
      <c r="B68" s="2">
        <v>1</v>
      </c>
      <c r="E68" s="3">
        <v>4</v>
      </c>
    </row>
    <row r="69" spans="1:5" x14ac:dyDescent="0.25">
      <c r="A69">
        <v>68</v>
      </c>
      <c r="B69" s="2">
        <v>1</v>
      </c>
      <c r="E69" s="3">
        <v>4</v>
      </c>
    </row>
    <row r="70" spans="1:5" x14ac:dyDescent="0.25">
      <c r="A70">
        <v>69</v>
      </c>
      <c r="B70" s="2">
        <v>1</v>
      </c>
      <c r="E70" s="3">
        <v>4</v>
      </c>
    </row>
    <row r="71" spans="1:5" x14ac:dyDescent="0.25">
      <c r="A71">
        <v>70</v>
      </c>
      <c r="B71" s="2">
        <v>1</v>
      </c>
      <c r="E71" s="3">
        <v>4</v>
      </c>
    </row>
    <row r="72" spans="1:5" x14ac:dyDescent="0.25">
      <c r="A72">
        <v>71</v>
      </c>
      <c r="B72" s="2">
        <v>1</v>
      </c>
      <c r="E72" s="3">
        <v>4</v>
      </c>
    </row>
    <row r="73" spans="1:5" x14ac:dyDescent="0.25">
      <c r="A73">
        <v>72</v>
      </c>
      <c r="B73" s="2">
        <v>1</v>
      </c>
      <c r="E73" s="3">
        <v>4</v>
      </c>
    </row>
    <row r="74" spans="1:5" x14ac:dyDescent="0.25">
      <c r="A74">
        <v>73</v>
      </c>
      <c r="B74" s="2">
        <v>1</v>
      </c>
      <c r="E74" s="3">
        <v>4</v>
      </c>
    </row>
    <row r="75" spans="1:5" x14ac:dyDescent="0.25">
      <c r="A75">
        <v>74</v>
      </c>
      <c r="B75" s="2">
        <v>1</v>
      </c>
      <c r="E75" s="3">
        <v>4</v>
      </c>
    </row>
    <row r="76" spans="1:5" x14ac:dyDescent="0.25">
      <c r="A76">
        <v>75</v>
      </c>
      <c r="B76" s="2">
        <v>1</v>
      </c>
      <c r="E76" s="3">
        <v>4</v>
      </c>
    </row>
    <row r="77" spans="1:5" x14ac:dyDescent="0.25">
      <c r="A77">
        <v>76</v>
      </c>
      <c r="B77" s="2">
        <v>1</v>
      </c>
      <c r="E77" s="3">
        <v>4</v>
      </c>
    </row>
    <row r="78" spans="1:5" x14ac:dyDescent="0.25">
      <c r="A78">
        <v>77</v>
      </c>
      <c r="B78" s="2">
        <v>1</v>
      </c>
      <c r="E78" s="3">
        <v>4</v>
      </c>
    </row>
    <row r="79" spans="1:5" x14ac:dyDescent="0.25">
      <c r="A79">
        <v>78</v>
      </c>
      <c r="E79" s="3">
        <v>4</v>
      </c>
    </row>
    <row r="80" spans="1:5" x14ac:dyDescent="0.25">
      <c r="A80">
        <v>79</v>
      </c>
      <c r="E80" s="3">
        <v>4</v>
      </c>
    </row>
    <row r="81" spans="1:5" x14ac:dyDescent="0.25">
      <c r="A81">
        <v>80</v>
      </c>
      <c r="D81" s="4">
        <v>3</v>
      </c>
      <c r="E81" s="3">
        <v>4</v>
      </c>
    </row>
    <row r="82" spans="1:5" x14ac:dyDescent="0.25">
      <c r="A82">
        <v>81</v>
      </c>
      <c r="C82" s="5">
        <v>2</v>
      </c>
      <c r="D82" s="4">
        <v>3</v>
      </c>
    </row>
    <row r="83" spans="1:5" x14ac:dyDescent="0.25">
      <c r="A83">
        <v>82</v>
      </c>
      <c r="C83" s="5">
        <v>2</v>
      </c>
      <c r="D83" s="4">
        <v>3</v>
      </c>
    </row>
    <row r="84" spans="1:5" x14ac:dyDescent="0.25">
      <c r="A84">
        <v>83</v>
      </c>
      <c r="C84" s="5">
        <v>2</v>
      </c>
      <c r="D84" s="4">
        <v>3</v>
      </c>
    </row>
    <row r="85" spans="1:5" x14ac:dyDescent="0.25">
      <c r="A85">
        <v>84</v>
      </c>
      <c r="C85" s="5">
        <v>2</v>
      </c>
      <c r="D85" s="4">
        <v>3</v>
      </c>
    </row>
    <row r="86" spans="1:5" x14ac:dyDescent="0.25">
      <c r="A86">
        <v>85</v>
      </c>
      <c r="C86" s="5">
        <v>2</v>
      </c>
      <c r="D86" s="4">
        <v>3</v>
      </c>
    </row>
    <row r="87" spans="1:5" x14ac:dyDescent="0.25">
      <c r="A87">
        <v>86</v>
      </c>
      <c r="C87" s="5">
        <v>2</v>
      </c>
      <c r="D87" s="4">
        <v>3</v>
      </c>
    </row>
    <row r="88" spans="1:5" x14ac:dyDescent="0.25">
      <c r="A88">
        <v>87</v>
      </c>
      <c r="C88" s="5">
        <v>2</v>
      </c>
      <c r="D88" s="4">
        <v>3</v>
      </c>
    </row>
    <row r="89" spans="1:5" x14ac:dyDescent="0.25">
      <c r="A89">
        <v>88</v>
      </c>
      <c r="C89" s="5">
        <v>2</v>
      </c>
      <c r="D89" s="4">
        <v>3</v>
      </c>
    </row>
    <row r="90" spans="1:5" x14ac:dyDescent="0.25">
      <c r="A90">
        <v>89</v>
      </c>
      <c r="C90" s="5">
        <v>2</v>
      </c>
      <c r="D90" s="4">
        <v>3</v>
      </c>
    </row>
    <row r="91" spans="1:5" x14ac:dyDescent="0.25">
      <c r="A91">
        <v>90</v>
      </c>
      <c r="C91" s="5">
        <v>2</v>
      </c>
      <c r="D91" s="4">
        <v>3</v>
      </c>
    </row>
    <row r="92" spans="1:5" x14ac:dyDescent="0.25">
      <c r="A92">
        <v>91</v>
      </c>
      <c r="C92" s="5">
        <v>2</v>
      </c>
      <c r="D92" s="4">
        <v>3</v>
      </c>
    </row>
    <row r="93" spans="1:5" x14ac:dyDescent="0.25">
      <c r="A93">
        <v>92</v>
      </c>
      <c r="C93" s="5">
        <v>2</v>
      </c>
      <c r="D93" s="4">
        <v>3</v>
      </c>
    </row>
    <row r="94" spans="1:5" x14ac:dyDescent="0.25">
      <c r="A94">
        <v>93</v>
      </c>
      <c r="C94" s="5">
        <v>2</v>
      </c>
      <c r="D94" s="4">
        <v>3</v>
      </c>
    </row>
    <row r="95" spans="1:5" x14ac:dyDescent="0.25">
      <c r="A95">
        <v>94</v>
      </c>
      <c r="C95" s="5">
        <v>2</v>
      </c>
      <c r="D95" s="4">
        <v>3</v>
      </c>
    </row>
    <row r="96" spans="1:5" x14ac:dyDescent="0.25">
      <c r="A96">
        <v>95</v>
      </c>
      <c r="B96" s="2">
        <v>1</v>
      </c>
      <c r="C96" s="5">
        <v>2</v>
      </c>
    </row>
    <row r="97" spans="1:5" x14ac:dyDescent="0.25">
      <c r="A97">
        <v>96</v>
      </c>
      <c r="B97" s="2">
        <v>1</v>
      </c>
    </row>
    <row r="98" spans="1:5" x14ac:dyDescent="0.25">
      <c r="A98">
        <v>97</v>
      </c>
      <c r="B98" s="2">
        <v>1</v>
      </c>
      <c r="E98" s="3">
        <v>4</v>
      </c>
    </row>
    <row r="99" spans="1:5" x14ac:dyDescent="0.25">
      <c r="A99">
        <v>98</v>
      </c>
      <c r="B99" s="2">
        <v>1</v>
      </c>
      <c r="E99" s="3">
        <v>4</v>
      </c>
    </row>
    <row r="100" spans="1:5" x14ac:dyDescent="0.25">
      <c r="A100">
        <v>99</v>
      </c>
      <c r="B100" s="2">
        <v>1</v>
      </c>
      <c r="E100" s="3">
        <v>4</v>
      </c>
    </row>
    <row r="101" spans="1:5" x14ac:dyDescent="0.25">
      <c r="A101">
        <v>100</v>
      </c>
      <c r="B101" s="2">
        <v>1</v>
      </c>
      <c r="E101" s="3">
        <v>4</v>
      </c>
    </row>
    <row r="102" spans="1:5" x14ac:dyDescent="0.25">
      <c r="A102">
        <v>101</v>
      </c>
      <c r="B102" s="2">
        <v>1</v>
      </c>
      <c r="E102" s="3">
        <v>4</v>
      </c>
    </row>
    <row r="103" spans="1:5" x14ac:dyDescent="0.25">
      <c r="A103">
        <v>102</v>
      </c>
      <c r="B103" s="2">
        <v>1</v>
      </c>
      <c r="E103" s="3">
        <v>4</v>
      </c>
    </row>
    <row r="104" spans="1:5" x14ac:dyDescent="0.25">
      <c r="A104">
        <v>103</v>
      </c>
      <c r="B104" s="2">
        <v>1</v>
      </c>
      <c r="E104" s="3">
        <v>4</v>
      </c>
    </row>
    <row r="105" spans="1:5" x14ac:dyDescent="0.25">
      <c r="A105">
        <v>104</v>
      </c>
      <c r="B105" s="2">
        <v>1</v>
      </c>
      <c r="E105" s="3">
        <v>4</v>
      </c>
    </row>
    <row r="106" spans="1:5" x14ac:dyDescent="0.25">
      <c r="A106">
        <v>105</v>
      </c>
      <c r="B106" s="2">
        <v>1</v>
      </c>
      <c r="E106" s="3">
        <v>4</v>
      </c>
    </row>
    <row r="107" spans="1:5" x14ac:dyDescent="0.25">
      <c r="A107">
        <v>106</v>
      </c>
      <c r="E107" s="3">
        <v>4</v>
      </c>
    </row>
    <row r="108" spans="1:5" x14ac:dyDescent="0.25">
      <c r="A108">
        <v>107</v>
      </c>
      <c r="E108" s="3">
        <v>4</v>
      </c>
    </row>
    <row r="109" spans="1:5" x14ac:dyDescent="0.25">
      <c r="A109">
        <v>108</v>
      </c>
      <c r="E109" s="3">
        <v>4</v>
      </c>
    </row>
    <row r="110" spans="1:5" x14ac:dyDescent="0.25">
      <c r="A110">
        <v>109</v>
      </c>
      <c r="D110" s="4">
        <v>3</v>
      </c>
      <c r="E110" s="3">
        <v>4</v>
      </c>
    </row>
    <row r="111" spans="1:5" x14ac:dyDescent="0.25">
      <c r="A111">
        <v>110</v>
      </c>
      <c r="D111" s="4">
        <v>3</v>
      </c>
    </row>
    <row r="112" spans="1:5" x14ac:dyDescent="0.25">
      <c r="A112">
        <v>111</v>
      </c>
      <c r="C112" s="5">
        <v>2</v>
      </c>
      <c r="D112" s="4">
        <v>3</v>
      </c>
    </row>
    <row r="113" spans="1:5" x14ac:dyDescent="0.25">
      <c r="A113">
        <v>112</v>
      </c>
      <c r="C113" s="5">
        <v>2</v>
      </c>
      <c r="D113" s="4">
        <v>3</v>
      </c>
    </row>
    <row r="114" spans="1:5" x14ac:dyDescent="0.25">
      <c r="A114">
        <v>113</v>
      </c>
      <c r="C114" s="5">
        <v>2</v>
      </c>
      <c r="D114" s="4">
        <v>3</v>
      </c>
    </row>
    <row r="115" spans="1:5" x14ac:dyDescent="0.25">
      <c r="A115">
        <v>114</v>
      </c>
      <c r="C115" s="5">
        <v>2</v>
      </c>
      <c r="D115" s="4">
        <v>3</v>
      </c>
    </row>
    <row r="116" spans="1:5" x14ac:dyDescent="0.25">
      <c r="A116">
        <v>115</v>
      </c>
      <c r="C116" s="5">
        <v>2</v>
      </c>
      <c r="D116" s="4">
        <v>3</v>
      </c>
    </row>
    <row r="117" spans="1:5" x14ac:dyDescent="0.25">
      <c r="A117">
        <v>116</v>
      </c>
      <c r="C117" s="5">
        <v>2</v>
      </c>
      <c r="D117" s="4">
        <v>3</v>
      </c>
    </row>
    <row r="118" spans="1:5" x14ac:dyDescent="0.25">
      <c r="A118">
        <v>117</v>
      </c>
      <c r="C118" s="5">
        <v>2</v>
      </c>
      <c r="D118" s="4">
        <v>3</v>
      </c>
    </row>
    <row r="119" spans="1:5" x14ac:dyDescent="0.25">
      <c r="A119">
        <v>118</v>
      </c>
      <c r="C119" s="5">
        <v>2</v>
      </c>
      <c r="D119" s="4">
        <v>3</v>
      </c>
    </row>
    <row r="120" spans="1:5" x14ac:dyDescent="0.25">
      <c r="A120">
        <v>119</v>
      </c>
      <c r="C120" s="5">
        <v>2</v>
      </c>
    </row>
    <row r="121" spans="1:5" x14ac:dyDescent="0.25">
      <c r="A121">
        <v>120</v>
      </c>
      <c r="C121" s="5">
        <v>2</v>
      </c>
    </row>
    <row r="122" spans="1:5" x14ac:dyDescent="0.25">
      <c r="A122">
        <v>121</v>
      </c>
      <c r="B122" s="2">
        <v>1</v>
      </c>
      <c r="C122" s="5">
        <v>2</v>
      </c>
    </row>
    <row r="123" spans="1:5" x14ac:dyDescent="0.25">
      <c r="A123">
        <v>122</v>
      </c>
      <c r="B123" s="2">
        <v>1</v>
      </c>
      <c r="C123" s="5">
        <v>2</v>
      </c>
    </row>
    <row r="124" spans="1:5" x14ac:dyDescent="0.25">
      <c r="A124">
        <v>123</v>
      </c>
      <c r="B124" s="2">
        <v>1</v>
      </c>
    </row>
    <row r="125" spans="1:5" x14ac:dyDescent="0.25">
      <c r="A125">
        <v>124</v>
      </c>
      <c r="B125" s="2">
        <v>1</v>
      </c>
    </row>
    <row r="126" spans="1:5" x14ac:dyDescent="0.25">
      <c r="A126">
        <v>125</v>
      </c>
      <c r="B126" s="2">
        <v>1</v>
      </c>
      <c r="E126" s="3">
        <v>4</v>
      </c>
    </row>
    <row r="127" spans="1:5" x14ac:dyDescent="0.25">
      <c r="A127">
        <v>126</v>
      </c>
      <c r="B127" s="2">
        <v>1</v>
      </c>
      <c r="E127" s="3">
        <v>4</v>
      </c>
    </row>
    <row r="128" spans="1:5" x14ac:dyDescent="0.25">
      <c r="A128">
        <v>127</v>
      </c>
      <c r="B128" s="2">
        <v>1</v>
      </c>
      <c r="E128" s="3">
        <v>4</v>
      </c>
    </row>
    <row r="129" spans="1:5" x14ac:dyDescent="0.25">
      <c r="A129">
        <v>128</v>
      </c>
      <c r="B129" s="2">
        <v>1</v>
      </c>
      <c r="E129" s="3">
        <v>4</v>
      </c>
    </row>
    <row r="130" spans="1:5" x14ac:dyDescent="0.25">
      <c r="A130">
        <v>129</v>
      </c>
      <c r="B130" s="2">
        <v>1</v>
      </c>
      <c r="E130" s="3">
        <v>4</v>
      </c>
    </row>
    <row r="131" spans="1:5" x14ac:dyDescent="0.25">
      <c r="A131">
        <v>130</v>
      </c>
      <c r="B131" s="2">
        <v>1</v>
      </c>
      <c r="E131" s="3">
        <v>4</v>
      </c>
    </row>
    <row r="132" spans="1:5" x14ac:dyDescent="0.25">
      <c r="A132">
        <v>131</v>
      </c>
      <c r="B132" s="2">
        <v>1</v>
      </c>
      <c r="E132" s="3">
        <v>4</v>
      </c>
    </row>
    <row r="133" spans="1:5" x14ac:dyDescent="0.25">
      <c r="A133">
        <v>132</v>
      </c>
      <c r="B133" s="2">
        <v>1</v>
      </c>
      <c r="E133" s="3">
        <v>4</v>
      </c>
    </row>
    <row r="134" spans="1:5" x14ac:dyDescent="0.25">
      <c r="A134">
        <v>133</v>
      </c>
      <c r="E134" s="3">
        <v>4</v>
      </c>
    </row>
    <row r="135" spans="1:5" x14ac:dyDescent="0.25">
      <c r="A135">
        <v>134</v>
      </c>
      <c r="D135" s="4">
        <v>3</v>
      </c>
      <c r="E135" s="3">
        <v>4</v>
      </c>
    </row>
    <row r="136" spans="1:5" x14ac:dyDescent="0.25">
      <c r="A136">
        <v>135</v>
      </c>
      <c r="D136" s="4">
        <v>3</v>
      </c>
      <c r="E136" s="3">
        <v>4</v>
      </c>
    </row>
    <row r="137" spans="1:5" x14ac:dyDescent="0.25">
      <c r="A137">
        <v>136</v>
      </c>
      <c r="C137" s="5">
        <v>2</v>
      </c>
      <c r="D137" s="4">
        <v>3</v>
      </c>
      <c r="E137" s="3">
        <v>4</v>
      </c>
    </row>
    <row r="138" spans="1:5" x14ac:dyDescent="0.25">
      <c r="A138">
        <v>137</v>
      </c>
      <c r="C138" s="5">
        <v>2</v>
      </c>
      <c r="D138" s="4">
        <v>3</v>
      </c>
    </row>
    <row r="139" spans="1:5" x14ac:dyDescent="0.25">
      <c r="A139">
        <v>138</v>
      </c>
      <c r="C139" s="5">
        <v>2</v>
      </c>
      <c r="D139" s="4">
        <v>3</v>
      </c>
    </row>
    <row r="140" spans="1:5" x14ac:dyDescent="0.25">
      <c r="A140">
        <v>139</v>
      </c>
      <c r="C140" s="5">
        <v>2</v>
      </c>
      <c r="D140" s="4">
        <v>3</v>
      </c>
    </row>
    <row r="141" spans="1:5" x14ac:dyDescent="0.25">
      <c r="A141">
        <v>140</v>
      </c>
      <c r="C141" s="5">
        <v>2</v>
      </c>
      <c r="D141" s="4">
        <v>3</v>
      </c>
    </row>
    <row r="142" spans="1:5" x14ac:dyDescent="0.25">
      <c r="A142">
        <v>141</v>
      </c>
      <c r="C142" s="5">
        <v>2</v>
      </c>
      <c r="D142" s="4">
        <v>3</v>
      </c>
    </row>
    <row r="143" spans="1:5" x14ac:dyDescent="0.25">
      <c r="A143">
        <v>142</v>
      </c>
      <c r="C143" s="5">
        <v>2</v>
      </c>
      <c r="D143" s="4">
        <v>3</v>
      </c>
    </row>
    <row r="144" spans="1:5" x14ac:dyDescent="0.25">
      <c r="A144">
        <v>143</v>
      </c>
      <c r="C144" s="5">
        <v>2</v>
      </c>
      <c r="D144" s="4">
        <v>3</v>
      </c>
    </row>
    <row r="145" spans="1:5" x14ac:dyDescent="0.25">
      <c r="A145">
        <v>144</v>
      </c>
      <c r="C145" s="5">
        <v>2</v>
      </c>
      <c r="D145" s="4">
        <v>3</v>
      </c>
    </row>
    <row r="146" spans="1:5" x14ac:dyDescent="0.25">
      <c r="A146">
        <v>145</v>
      </c>
      <c r="C146" s="5">
        <v>2</v>
      </c>
    </row>
    <row r="147" spans="1:5" x14ac:dyDescent="0.25">
      <c r="A147">
        <v>146</v>
      </c>
      <c r="B147" s="2">
        <v>1</v>
      </c>
      <c r="C147" s="5">
        <v>2</v>
      </c>
    </row>
    <row r="148" spans="1:5" x14ac:dyDescent="0.25">
      <c r="A148">
        <v>147</v>
      </c>
      <c r="B148" s="2">
        <v>1</v>
      </c>
      <c r="C148" s="5">
        <v>2</v>
      </c>
    </row>
    <row r="149" spans="1:5" x14ac:dyDescent="0.25">
      <c r="A149">
        <v>148</v>
      </c>
      <c r="B149" s="2">
        <v>1</v>
      </c>
      <c r="C149" s="5">
        <v>2</v>
      </c>
    </row>
    <row r="150" spans="1:5" x14ac:dyDescent="0.25">
      <c r="A150">
        <v>149</v>
      </c>
      <c r="B150" s="2">
        <v>1</v>
      </c>
      <c r="C150" s="5">
        <v>2</v>
      </c>
    </row>
    <row r="151" spans="1:5" x14ac:dyDescent="0.25">
      <c r="A151">
        <v>150</v>
      </c>
      <c r="B151" s="2">
        <v>1</v>
      </c>
    </row>
    <row r="152" spans="1:5" x14ac:dyDescent="0.25">
      <c r="A152">
        <v>151</v>
      </c>
      <c r="B152" s="2">
        <v>1</v>
      </c>
    </row>
    <row r="153" spans="1:5" x14ac:dyDescent="0.25">
      <c r="A153">
        <v>152</v>
      </c>
      <c r="B153" s="2">
        <v>1</v>
      </c>
      <c r="E153" s="3">
        <v>4</v>
      </c>
    </row>
    <row r="154" spans="1:5" x14ac:dyDescent="0.25">
      <c r="A154">
        <v>153</v>
      </c>
      <c r="B154" s="2">
        <v>1</v>
      </c>
      <c r="E154" s="3">
        <v>4</v>
      </c>
    </row>
    <row r="155" spans="1:5" x14ac:dyDescent="0.25">
      <c r="A155">
        <v>154</v>
      </c>
      <c r="B155" s="2">
        <v>1</v>
      </c>
      <c r="E155" s="3">
        <v>4</v>
      </c>
    </row>
    <row r="156" spans="1:5" x14ac:dyDescent="0.25">
      <c r="A156">
        <v>155</v>
      </c>
      <c r="B156" s="2">
        <v>1</v>
      </c>
      <c r="E156" s="3">
        <v>4</v>
      </c>
    </row>
    <row r="157" spans="1:5" x14ac:dyDescent="0.25">
      <c r="A157">
        <v>156</v>
      </c>
      <c r="B157" s="2">
        <v>1</v>
      </c>
      <c r="E157" s="3">
        <v>4</v>
      </c>
    </row>
    <row r="158" spans="1:5" x14ac:dyDescent="0.25">
      <c r="A158">
        <v>157</v>
      </c>
      <c r="B158" s="2">
        <v>1</v>
      </c>
      <c r="E158" s="3">
        <v>4</v>
      </c>
    </row>
    <row r="159" spans="1:5" x14ac:dyDescent="0.25">
      <c r="A159">
        <v>158</v>
      </c>
      <c r="D159" s="4">
        <v>3</v>
      </c>
      <c r="E159" s="3">
        <v>4</v>
      </c>
    </row>
    <row r="160" spans="1:5" x14ac:dyDescent="0.25">
      <c r="A160">
        <v>159</v>
      </c>
      <c r="D160" s="4">
        <v>3</v>
      </c>
      <c r="E160" s="3">
        <v>4</v>
      </c>
    </row>
    <row r="161" spans="1:5" x14ac:dyDescent="0.25">
      <c r="A161">
        <v>160</v>
      </c>
      <c r="D161" s="4">
        <v>3</v>
      </c>
      <c r="E161" s="3">
        <v>4</v>
      </c>
    </row>
    <row r="162" spans="1:5" x14ac:dyDescent="0.25">
      <c r="A162">
        <v>161</v>
      </c>
      <c r="D162" s="4">
        <v>3</v>
      </c>
      <c r="E162" s="3">
        <v>4</v>
      </c>
    </row>
    <row r="163" spans="1:5" x14ac:dyDescent="0.25">
      <c r="A163">
        <v>162</v>
      </c>
      <c r="D163" s="4">
        <v>3</v>
      </c>
      <c r="E163" s="3">
        <v>4</v>
      </c>
    </row>
    <row r="164" spans="1:5" x14ac:dyDescent="0.25">
      <c r="A164">
        <v>163</v>
      </c>
      <c r="C164" s="5">
        <v>2</v>
      </c>
      <c r="D164" s="4">
        <v>3</v>
      </c>
    </row>
    <row r="165" spans="1:5" x14ac:dyDescent="0.25">
      <c r="A165">
        <v>164</v>
      </c>
      <c r="C165" s="5">
        <v>2</v>
      </c>
      <c r="D165" s="4">
        <v>3</v>
      </c>
    </row>
    <row r="166" spans="1:5" x14ac:dyDescent="0.25">
      <c r="A166">
        <v>165</v>
      </c>
      <c r="C166" s="5">
        <v>2</v>
      </c>
      <c r="D166" s="4">
        <v>3</v>
      </c>
    </row>
    <row r="167" spans="1:5" x14ac:dyDescent="0.25">
      <c r="A167">
        <v>166</v>
      </c>
      <c r="C167" s="5">
        <v>2</v>
      </c>
      <c r="D167" s="4">
        <v>3</v>
      </c>
    </row>
    <row r="168" spans="1:5" x14ac:dyDescent="0.25">
      <c r="A168">
        <v>167</v>
      </c>
      <c r="C168" s="5">
        <v>2</v>
      </c>
      <c r="D168" s="4">
        <v>3</v>
      </c>
    </row>
    <row r="169" spans="1:5" x14ac:dyDescent="0.25">
      <c r="A169">
        <v>168</v>
      </c>
      <c r="C169" s="5">
        <v>2</v>
      </c>
      <c r="D169" s="4">
        <v>3</v>
      </c>
    </row>
    <row r="170" spans="1:5" x14ac:dyDescent="0.25">
      <c r="A170">
        <v>169</v>
      </c>
      <c r="C170" s="5">
        <v>2</v>
      </c>
    </row>
    <row r="171" spans="1:5" x14ac:dyDescent="0.25">
      <c r="A171">
        <v>170</v>
      </c>
      <c r="C171" s="5">
        <v>2</v>
      </c>
    </row>
    <row r="172" spans="1:5" x14ac:dyDescent="0.25">
      <c r="A172">
        <v>171</v>
      </c>
      <c r="C172" s="5">
        <v>2</v>
      </c>
    </row>
    <row r="173" spans="1:5" x14ac:dyDescent="0.25">
      <c r="A173">
        <v>172</v>
      </c>
      <c r="C173" s="5">
        <v>2</v>
      </c>
    </row>
    <row r="174" spans="1:5" x14ac:dyDescent="0.25">
      <c r="A174">
        <v>173</v>
      </c>
      <c r="B174" s="2">
        <v>1</v>
      </c>
      <c r="C174" s="5">
        <v>2</v>
      </c>
    </row>
    <row r="175" spans="1:5" x14ac:dyDescent="0.25">
      <c r="A175">
        <v>174</v>
      </c>
      <c r="B175" s="2">
        <v>1</v>
      </c>
      <c r="C175" s="5">
        <v>2</v>
      </c>
    </row>
    <row r="176" spans="1:5" x14ac:dyDescent="0.25">
      <c r="A176">
        <v>175</v>
      </c>
      <c r="B176" s="2">
        <v>1</v>
      </c>
    </row>
    <row r="177" spans="1:5" x14ac:dyDescent="0.25">
      <c r="A177">
        <v>176</v>
      </c>
      <c r="B177" s="2">
        <v>1</v>
      </c>
    </row>
    <row r="178" spans="1:5" x14ac:dyDescent="0.25">
      <c r="A178">
        <v>177</v>
      </c>
      <c r="B178" s="2">
        <v>1</v>
      </c>
      <c r="E178" s="3">
        <v>4</v>
      </c>
    </row>
    <row r="179" spans="1:5" x14ac:dyDescent="0.25">
      <c r="A179">
        <v>178</v>
      </c>
      <c r="B179" s="2">
        <v>1</v>
      </c>
      <c r="E179" s="3">
        <v>4</v>
      </c>
    </row>
    <row r="180" spans="1:5" x14ac:dyDescent="0.25">
      <c r="A180">
        <v>179</v>
      </c>
      <c r="B180" s="2">
        <v>1</v>
      </c>
      <c r="E180" s="3">
        <v>4</v>
      </c>
    </row>
    <row r="181" spans="1:5" x14ac:dyDescent="0.25">
      <c r="A181">
        <v>180</v>
      </c>
      <c r="B181" s="2">
        <v>1</v>
      </c>
      <c r="E181" s="3">
        <v>4</v>
      </c>
    </row>
    <row r="182" spans="1:5" x14ac:dyDescent="0.25">
      <c r="A182">
        <v>181</v>
      </c>
      <c r="B182" s="2">
        <v>1</v>
      </c>
      <c r="E182" s="3">
        <v>4</v>
      </c>
    </row>
    <row r="183" spans="1:5" x14ac:dyDescent="0.25">
      <c r="A183">
        <v>182</v>
      </c>
      <c r="B183" s="2">
        <v>1</v>
      </c>
      <c r="D183" s="4">
        <v>3</v>
      </c>
      <c r="E183" s="3">
        <v>4</v>
      </c>
    </row>
    <row r="184" spans="1:5" x14ac:dyDescent="0.25">
      <c r="A184">
        <v>183</v>
      </c>
      <c r="D184" s="4">
        <v>3</v>
      </c>
      <c r="E184" s="3">
        <v>4</v>
      </c>
    </row>
    <row r="185" spans="1:5" x14ac:dyDescent="0.25">
      <c r="A185">
        <v>184</v>
      </c>
      <c r="D185" s="4">
        <v>3</v>
      </c>
      <c r="E185" s="3">
        <v>4</v>
      </c>
    </row>
    <row r="186" spans="1:5" x14ac:dyDescent="0.25">
      <c r="A186">
        <v>185</v>
      </c>
      <c r="D186" s="4">
        <v>3</v>
      </c>
      <c r="E186" s="3">
        <v>4</v>
      </c>
    </row>
    <row r="187" spans="1:5" x14ac:dyDescent="0.25">
      <c r="A187">
        <v>186</v>
      </c>
      <c r="D187" s="4">
        <v>3</v>
      </c>
      <c r="E187" s="3">
        <v>4</v>
      </c>
    </row>
    <row r="188" spans="1:5" x14ac:dyDescent="0.25">
      <c r="A188">
        <v>187</v>
      </c>
      <c r="D188" s="4">
        <v>3</v>
      </c>
      <c r="E188" s="3">
        <v>4</v>
      </c>
    </row>
    <row r="189" spans="1:5" x14ac:dyDescent="0.25">
      <c r="A189">
        <v>188</v>
      </c>
      <c r="D189" s="4">
        <v>3</v>
      </c>
    </row>
    <row r="190" spans="1:5" x14ac:dyDescent="0.25">
      <c r="A190">
        <v>189</v>
      </c>
      <c r="D190" s="4">
        <v>3</v>
      </c>
    </row>
    <row r="191" spans="1:5" x14ac:dyDescent="0.25">
      <c r="A191">
        <v>190</v>
      </c>
      <c r="C191" s="5">
        <v>2</v>
      </c>
      <c r="D191" s="4">
        <v>3</v>
      </c>
    </row>
    <row r="192" spans="1:5" x14ac:dyDescent="0.25">
      <c r="A192">
        <v>191</v>
      </c>
      <c r="C192" s="5">
        <v>2</v>
      </c>
      <c r="D192" s="4">
        <v>3</v>
      </c>
    </row>
    <row r="193" spans="1:5" x14ac:dyDescent="0.25">
      <c r="A193">
        <v>192</v>
      </c>
      <c r="C193" s="5">
        <v>2</v>
      </c>
      <c r="D193" s="4">
        <v>3</v>
      </c>
    </row>
    <row r="194" spans="1:5" x14ac:dyDescent="0.25">
      <c r="A194">
        <v>193</v>
      </c>
      <c r="C194" s="5">
        <v>2</v>
      </c>
    </row>
    <row r="195" spans="1:5" x14ac:dyDescent="0.25">
      <c r="A195">
        <v>194</v>
      </c>
      <c r="C195" s="5">
        <v>2</v>
      </c>
    </row>
    <row r="196" spans="1:5" x14ac:dyDescent="0.25">
      <c r="A196">
        <v>195</v>
      </c>
      <c r="C196" s="5">
        <v>2</v>
      </c>
    </row>
    <row r="197" spans="1:5" x14ac:dyDescent="0.25">
      <c r="A197">
        <v>196</v>
      </c>
      <c r="C197" s="5">
        <v>2</v>
      </c>
    </row>
    <row r="198" spans="1:5" x14ac:dyDescent="0.25">
      <c r="A198">
        <v>197</v>
      </c>
      <c r="C198" s="5">
        <v>2</v>
      </c>
    </row>
    <row r="199" spans="1:5" x14ac:dyDescent="0.25">
      <c r="A199">
        <v>198</v>
      </c>
      <c r="B199" s="2">
        <v>1</v>
      </c>
      <c r="C199" s="5">
        <v>2</v>
      </c>
    </row>
    <row r="200" spans="1:5" x14ac:dyDescent="0.25">
      <c r="A200">
        <v>199</v>
      </c>
      <c r="B200" s="2">
        <v>1</v>
      </c>
      <c r="C200" s="5">
        <v>2</v>
      </c>
    </row>
    <row r="201" spans="1:5" x14ac:dyDescent="0.25">
      <c r="A201">
        <v>200</v>
      </c>
      <c r="B201" s="2">
        <v>1</v>
      </c>
      <c r="C201" s="5">
        <v>2</v>
      </c>
    </row>
    <row r="202" spans="1:5" x14ac:dyDescent="0.25">
      <c r="A202">
        <v>201</v>
      </c>
      <c r="B202" s="2">
        <v>1</v>
      </c>
    </row>
    <row r="203" spans="1:5" x14ac:dyDescent="0.25">
      <c r="A203">
        <v>202</v>
      </c>
      <c r="B203" s="2">
        <v>1</v>
      </c>
    </row>
    <row r="204" spans="1:5" x14ac:dyDescent="0.25">
      <c r="A204">
        <v>203</v>
      </c>
      <c r="B204" s="2">
        <v>1</v>
      </c>
      <c r="E204" s="3">
        <v>4</v>
      </c>
    </row>
    <row r="205" spans="1:5" x14ac:dyDescent="0.25">
      <c r="A205">
        <v>204</v>
      </c>
      <c r="B205" s="2">
        <v>1</v>
      </c>
      <c r="E205" s="3">
        <v>4</v>
      </c>
    </row>
    <row r="206" spans="1:5" x14ac:dyDescent="0.25">
      <c r="A206">
        <v>205</v>
      </c>
      <c r="B206" s="2">
        <v>1</v>
      </c>
      <c r="E206" s="3">
        <v>4</v>
      </c>
    </row>
    <row r="207" spans="1:5" x14ac:dyDescent="0.25">
      <c r="A207">
        <v>206</v>
      </c>
      <c r="B207" s="2">
        <v>1</v>
      </c>
      <c r="E207" s="3">
        <v>4</v>
      </c>
    </row>
    <row r="208" spans="1:5" x14ac:dyDescent="0.25">
      <c r="A208">
        <v>207</v>
      </c>
      <c r="B208" s="2">
        <v>1</v>
      </c>
      <c r="E208" s="3">
        <v>4</v>
      </c>
    </row>
    <row r="209" spans="1:5" x14ac:dyDescent="0.25">
      <c r="A209">
        <v>208</v>
      </c>
      <c r="D209" s="4">
        <v>3</v>
      </c>
      <c r="E209" s="3">
        <v>4</v>
      </c>
    </row>
    <row r="210" spans="1:5" x14ac:dyDescent="0.25">
      <c r="A210">
        <v>209</v>
      </c>
      <c r="D210" s="4">
        <v>3</v>
      </c>
      <c r="E210" s="3">
        <v>4</v>
      </c>
    </row>
    <row r="211" spans="1:5" x14ac:dyDescent="0.25">
      <c r="A211">
        <v>210</v>
      </c>
      <c r="D211" s="4">
        <v>3</v>
      </c>
      <c r="E211" s="3">
        <v>4</v>
      </c>
    </row>
    <row r="212" spans="1:5" x14ac:dyDescent="0.25">
      <c r="A212">
        <v>211</v>
      </c>
      <c r="D212" s="4">
        <v>3</v>
      </c>
      <c r="E212" s="3">
        <v>4</v>
      </c>
    </row>
    <row r="213" spans="1:5" x14ac:dyDescent="0.25">
      <c r="A213">
        <v>212</v>
      </c>
      <c r="D213" s="4">
        <v>3</v>
      </c>
      <c r="E213" s="3">
        <v>4</v>
      </c>
    </row>
    <row r="214" spans="1:5" x14ac:dyDescent="0.25">
      <c r="A214">
        <v>213</v>
      </c>
      <c r="C214" s="5">
        <v>2</v>
      </c>
      <c r="D214" s="4">
        <v>3</v>
      </c>
      <c r="E214" s="3">
        <v>4</v>
      </c>
    </row>
    <row r="215" spans="1:5" x14ac:dyDescent="0.25">
      <c r="A215">
        <v>214</v>
      </c>
      <c r="C215" s="5">
        <v>2</v>
      </c>
      <c r="D215" s="4">
        <v>3</v>
      </c>
      <c r="E215" s="3">
        <v>4</v>
      </c>
    </row>
    <row r="216" spans="1:5" x14ac:dyDescent="0.25">
      <c r="A216">
        <v>215</v>
      </c>
      <c r="C216" s="5">
        <v>2</v>
      </c>
      <c r="D216" s="4">
        <v>3</v>
      </c>
    </row>
    <row r="217" spans="1:5" x14ac:dyDescent="0.25">
      <c r="A217">
        <v>216</v>
      </c>
      <c r="C217" s="5">
        <v>2</v>
      </c>
      <c r="D217" s="4">
        <v>3</v>
      </c>
    </row>
    <row r="218" spans="1:5" x14ac:dyDescent="0.25">
      <c r="A218">
        <v>217</v>
      </c>
      <c r="C218" s="5">
        <v>2</v>
      </c>
      <c r="D218" s="4">
        <v>3</v>
      </c>
    </row>
    <row r="219" spans="1:5" x14ac:dyDescent="0.25">
      <c r="A219">
        <v>218</v>
      </c>
      <c r="C219" s="5">
        <v>2</v>
      </c>
    </row>
    <row r="220" spans="1:5" x14ac:dyDescent="0.25">
      <c r="A220">
        <v>219</v>
      </c>
      <c r="C220" s="5">
        <v>2</v>
      </c>
    </row>
    <row r="221" spans="1:5" x14ac:dyDescent="0.25">
      <c r="A221">
        <v>220</v>
      </c>
      <c r="C221" s="5">
        <v>2</v>
      </c>
    </row>
    <row r="222" spans="1:5" x14ac:dyDescent="0.25">
      <c r="A222">
        <v>221</v>
      </c>
      <c r="C222" s="5">
        <v>2</v>
      </c>
    </row>
    <row r="223" spans="1:5" x14ac:dyDescent="0.25">
      <c r="A223">
        <v>222</v>
      </c>
      <c r="B223" s="2">
        <v>1</v>
      </c>
      <c r="C223" s="5">
        <v>2</v>
      </c>
    </row>
    <row r="224" spans="1:5" x14ac:dyDescent="0.25">
      <c r="A224">
        <v>223</v>
      </c>
      <c r="B224" s="2">
        <v>1</v>
      </c>
      <c r="C224" s="5">
        <v>2</v>
      </c>
    </row>
    <row r="225" spans="1:5" x14ac:dyDescent="0.25">
      <c r="A225">
        <v>224</v>
      </c>
      <c r="B225" s="2">
        <v>1</v>
      </c>
      <c r="C225" s="5">
        <v>2</v>
      </c>
    </row>
    <row r="226" spans="1:5" x14ac:dyDescent="0.25">
      <c r="A226">
        <v>225</v>
      </c>
      <c r="B226" s="2">
        <v>1</v>
      </c>
    </row>
    <row r="227" spans="1:5" x14ac:dyDescent="0.25">
      <c r="A227">
        <v>226</v>
      </c>
      <c r="B227" s="2">
        <v>1</v>
      </c>
    </row>
    <row r="228" spans="1:5" x14ac:dyDescent="0.25">
      <c r="A228">
        <v>227</v>
      </c>
      <c r="B228" s="2">
        <v>1</v>
      </c>
    </row>
    <row r="229" spans="1:5" x14ac:dyDescent="0.25">
      <c r="A229">
        <v>228</v>
      </c>
      <c r="B229" s="2">
        <v>1</v>
      </c>
      <c r="E229" s="3">
        <v>4</v>
      </c>
    </row>
    <row r="230" spans="1:5" x14ac:dyDescent="0.25">
      <c r="A230">
        <v>229</v>
      </c>
      <c r="B230" s="2">
        <v>1</v>
      </c>
      <c r="E230" s="3">
        <v>4</v>
      </c>
    </row>
    <row r="231" spans="1:5" x14ac:dyDescent="0.25">
      <c r="A231">
        <v>230</v>
      </c>
      <c r="B231" s="2">
        <v>1</v>
      </c>
      <c r="E231" s="3">
        <v>4</v>
      </c>
    </row>
    <row r="232" spans="1:5" x14ac:dyDescent="0.25">
      <c r="A232">
        <v>231</v>
      </c>
      <c r="B232" s="2">
        <v>1</v>
      </c>
      <c r="E232" s="3">
        <v>4</v>
      </c>
    </row>
    <row r="233" spans="1:5" x14ac:dyDescent="0.25">
      <c r="A233">
        <v>232</v>
      </c>
      <c r="D233" s="4">
        <v>3</v>
      </c>
      <c r="E233" s="3">
        <v>4</v>
      </c>
    </row>
    <row r="234" spans="1:5" x14ac:dyDescent="0.25">
      <c r="A234">
        <v>233</v>
      </c>
      <c r="D234" s="4">
        <v>3</v>
      </c>
      <c r="E234" s="3">
        <v>4</v>
      </c>
    </row>
    <row r="235" spans="1:5" x14ac:dyDescent="0.25">
      <c r="A235">
        <v>234</v>
      </c>
      <c r="D235" s="4">
        <v>3</v>
      </c>
      <c r="E235" s="3">
        <v>4</v>
      </c>
    </row>
    <row r="236" spans="1:5" x14ac:dyDescent="0.25">
      <c r="A236">
        <v>235</v>
      </c>
      <c r="D236" s="4">
        <v>3</v>
      </c>
      <c r="E236" s="3">
        <v>4</v>
      </c>
    </row>
    <row r="237" spans="1:5" x14ac:dyDescent="0.25">
      <c r="A237">
        <v>236</v>
      </c>
      <c r="D237" s="4">
        <v>3</v>
      </c>
      <c r="E237" s="3">
        <v>4</v>
      </c>
    </row>
    <row r="238" spans="1:5" x14ac:dyDescent="0.25">
      <c r="A238">
        <v>237</v>
      </c>
      <c r="D238" s="4">
        <v>3</v>
      </c>
      <c r="E238" s="3">
        <v>4</v>
      </c>
    </row>
    <row r="239" spans="1:5" x14ac:dyDescent="0.25">
      <c r="A239">
        <v>238</v>
      </c>
      <c r="C239" s="5">
        <v>2</v>
      </c>
      <c r="D239" s="4">
        <v>3</v>
      </c>
      <c r="E239" s="3">
        <v>4</v>
      </c>
    </row>
    <row r="240" spans="1:5" x14ac:dyDescent="0.25">
      <c r="A240">
        <v>239</v>
      </c>
      <c r="C240" s="5">
        <v>2</v>
      </c>
      <c r="D240" s="4">
        <v>3</v>
      </c>
    </row>
    <row r="241" spans="1:5" x14ac:dyDescent="0.25">
      <c r="A241">
        <v>240</v>
      </c>
      <c r="C241" s="5">
        <v>2</v>
      </c>
      <c r="D241" s="4">
        <v>3</v>
      </c>
    </row>
    <row r="242" spans="1:5" x14ac:dyDescent="0.25">
      <c r="A242">
        <v>241</v>
      </c>
      <c r="C242" s="5">
        <v>2</v>
      </c>
      <c r="D242" s="4">
        <v>3</v>
      </c>
    </row>
    <row r="243" spans="1:5" x14ac:dyDescent="0.25">
      <c r="A243">
        <v>242</v>
      </c>
      <c r="C243" s="5">
        <v>2</v>
      </c>
      <c r="D243" s="4">
        <v>3</v>
      </c>
    </row>
    <row r="244" spans="1:5" x14ac:dyDescent="0.25">
      <c r="A244">
        <v>243</v>
      </c>
      <c r="C244" s="5">
        <v>2</v>
      </c>
    </row>
    <row r="245" spans="1:5" x14ac:dyDescent="0.25">
      <c r="A245">
        <v>244</v>
      </c>
      <c r="C245" s="5">
        <v>2</v>
      </c>
    </row>
    <row r="246" spans="1:5" x14ac:dyDescent="0.25">
      <c r="A246">
        <v>245</v>
      </c>
      <c r="C246" s="5">
        <v>2</v>
      </c>
    </row>
    <row r="247" spans="1:5" x14ac:dyDescent="0.25">
      <c r="A247">
        <v>246</v>
      </c>
      <c r="C247" s="5">
        <v>2</v>
      </c>
    </row>
    <row r="248" spans="1:5" x14ac:dyDescent="0.25">
      <c r="A248">
        <v>247</v>
      </c>
      <c r="B248" s="2">
        <v>1</v>
      </c>
      <c r="C248" s="5">
        <v>2</v>
      </c>
    </row>
    <row r="249" spans="1:5" x14ac:dyDescent="0.25">
      <c r="A249">
        <v>248</v>
      </c>
      <c r="B249" s="2">
        <v>1</v>
      </c>
      <c r="C249" s="5">
        <v>2</v>
      </c>
    </row>
    <row r="250" spans="1:5" x14ac:dyDescent="0.25">
      <c r="A250">
        <v>249</v>
      </c>
      <c r="B250" s="2">
        <v>1</v>
      </c>
      <c r="C250" s="5">
        <v>2</v>
      </c>
    </row>
    <row r="251" spans="1:5" x14ac:dyDescent="0.25">
      <c r="A251">
        <v>250</v>
      </c>
      <c r="B251" s="2">
        <v>1</v>
      </c>
    </row>
    <row r="252" spans="1:5" x14ac:dyDescent="0.25">
      <c r="A252">
        <v>251</v>
      </c>
      <c r="B252" s="2">
        <v>1</v>
      </c>
    </row>
    <row r="253" spans="1:5" x14ac:dyDescent="0.25">
      <c r="A253">
        <v>252</v>
      </c>
      <c r="B253" s="2">
        <v>1</v>
      </c>
    </row>
    <row r="254" spans="1:5" x14ac:dyDescent="0.25">
      <c r="A254">
        <v>253</v>
      </c>
      <c r="B254" s="2">
        <v>1</v>
      </c>
      <c r="E254" s="3">
        <v>4</v>
      </c>
    </row>
    <row r="255" spans="1:5" x14ac:dyDescent="0.25">
      <c r="A255">
        <v>254</v>
      </c>
      <c r="B255" s="2">
        <v>1</v>
      </c>
      <c r="E255" s="3">
        <v>4</v>
      </c>
    </row>
    <row r="256" spans="1:5" x14ac:dyDescent="0.25">
      <c r="A256">
        <v>255</v>
      </c>
      <c r="B256" s="2">
        <v>1</v>
      </c>
      <c r="E256" s="3">
        <v>4</v>
      </c>
    </row>
    <row r="257" spans="1:5" x14ac:dyDescent="0.25">
      <c r="A257">
        <v>256</v>
      </c>
      <c r="B257" s="2">
        <v>1</v>
      </c>
      <c r="E257" s="3">
        <v>4</v>
      </c>
    </row>
    <row r="258" spans="1:5" x14ac:dyDescent="0.25">
      <c r="A258">
        <v>257</v>
      </c>
      <c r="E258" s="3">
        <v>4</v>
      </c>
    </row>
    <row r="259" spans="1:5" x14ac:dyDescent="0.25">
      <c r="A259">
        <v>258</v>
      </c>
      <c r="D259" s="4">
        <v>3</v>
      </c>
      <c r="E259" s="3">
        <v>4</v>
      </c>
    </row>
    <row r="260" spans="1:5" x14ac:dyDescent="0.25">
      <c r="A260">
        <v>259</v>
      </c>
      <c r="D260" s="4">
        <v>3</v>
      </c>
      <c r="E260" s="3">
        <v>4</v>
      </c>
    </row>
    <row r="261" spans="1:5" x14ac:dyDescent="0.25">
      <c r="A261">
        <v>260</v>
      </c>
      <c r="D261" s="4">
        <v>3</v>
      </c>
      <c r="E261" s="3">
        <v>4</v>
      </c>
    </row>
    <row r="262" spans="1:5" x14ac:dyDescent="0.25">
      <c r="A262">
        <v>261</v>
      </c>
      <c r="D262" s="4">
        <v>3</v>
      </c>
      <c r="E262" s="3">
        <v>4</v>
      </c>
    </row>
    <row r="263" spans="1:5" x14ac:dyDescent="0.25">
      <c r="A263">
        <v>262</v>
      </c>
      <c r="C263" s="5">
        <v>2</v>
      </c>
      <c r="D263" s="4">
        <v>3</v>
      </c>
      <c r="E263" s="3">
        <v>4</v>
      </c>
    </row>
    <row r="264" spans="1:5" x14ac:dyDescent="0.25">
      <c r="A264">
        <v>263</v>
      </c>
      <c r="C264" s="5">
        <v>2</v>
      </c>
      <c r="D264" s="4">
        <v>3</v>
      </c>
    </row>
    <row r="265" spans="1:5" x14ac:dyDescent="0.25">
      <c r="A265">
        <v>264</v>
      </c>
      <c r="C265" s="5">
        <v>2</v>
      </c>
      <c r="D265" s="4">
        <v>3</v>
      </c>
    </row>
    <row r="266" spans="1:5" x14ac:dyDescent="0.25">
      <c r="A266">
        <v>265</v>
      </c>
      <c r="C266" s="5">
        <v>2</v>
      </c>
      <c r="D266" s="4">
        <v>3</v>
      </c>
    </row>
    <row r="267" spans="1:5" x14ac:dyDescent="0.25">
      <c r="A267">
        <v>266</v>
      </c>
      <c r="C267" s="5">
        <v>2</v>
      </c>
      <c r="D267" s="4">
        <v>3</v>
      </c>
    </row>
    <row r="268" spans="1:5" x14ac:dyDescent="0.25">
      <c r="A268">
        <v>267</v>
      </c>
      <c r="C268" s="5">
        <v>2</v>
      </c>
      <c r="D268" s="4">
        <v>3</v>
      </c>
    </row>
    <row r="269" spans="1:5" x14ac:dyDescent="0.25">
      <c r="A269">
        <v>268</v>
      </c>
      <c r="C269" s="5">
        <v>2</v>
      </c>
    </row>
    <row r="270" spans="1:5" x14ac:dyDescent="0.25">
      <c r="A270">
        <v>269</v>
      </c>
      <c r="C270" s="5">
        <v>2</v>
      </c>
    </row>
    <row r="271" spans="1:5" x14ac:dyDescent="0.25">
      <c r="A271">
        <v>270</v>
      </c>
      <c r="C271" s="5">
        <v>2</v>
      </c>
    </row>
    <row r="272" spans="1:5" x14ac:dyDescent="0.25">
      <c r="A272">
        <v>271</v>
      </c>
      <c r="B272" s="2">
        <v>1</v>
      </c>
      <c r="C272" s="5">
        <v>2</v>
      </c>
    </row>
    <row r="273" spans="1:6" x14ac:dyDescent="0.25">
      <c r="A273">
        <v>272</v>
      </c>
      <c r="B273" s="2">
        <v>1</v>
      </c>
      <c r="C273" s="5">
        <v>2</v>
      </c>
    </row>
    <row r="274" spans="1:6" x14ac:dyDescent="0.25">
      <c r="A274">
        <v>273</v>
      </c>
      <c r="B274" s="2">
        <v>1</v>
      </c>
      <c r="C274" s="5">
        <v>2</v>
      </c>
    </row>
    <row r="275" spans="1:6" x14ac:dyDescent="0.25">
      <c r="A275">
        <v>274</v>
      </c>
      <c r="B275" s="2">
        <v>1</v>
      </c>
      <c r="C275" s="5">
        <v>2</v>
      </c>
    </row>
    <row r="276" spans="1:6" x14ac:dyDescent="0.25">
      <c r="A276">
        <v>275</v>
      </c>
      <c r="B276" s="2">
        <v>1</v>
      </c>
    </row>
    <row r="277" spans="1:6" x14ac:dyDescent="0.25">
      <c r="A277">
        <v>276</v>
      </c>
      <c r="B277" s="2">
        <v>1</v>
      </c>
    </row>
    <row r="278" spans="1:6" x14ac:dyDescent="0.25">
      <c r="A278">
        <v>277</v>
      </c>
      <c r="B278" s="2">
        <v>1</v>
      </c>
    </row>
    <row r="279" spans="1:6" x14ac:dyDescent="0.25">
      <c r="A279">
        <v>278</v>
      </c>
      <c r="B279" s="2">
        <v>1</v>
      </c>
      <c r="E279" s="3">
        <v>4</v>
      </c>
    </row>
    <row r="280" spans="1:6" x14ac:dyDescent="0.25">
      <c r="A280">
        <v>279</v>
      </c>
      <c r="B280" s="2">
        <v>1</v>
      </c>
      <c r="E280" s="3">
        <v>4</v>
      </c>
    </row>
    <row r="281" spans="1:6" x14ac:dyDescent="0.25">
      <c r="A281">
        <v>280</v>
      </c>
      <c r="B281" s="2">
        <v>1</v>
      </c>
      <c r="E281" s="3">
        <v>4</v>
      </c>
    </row>
    <row r="282" spans="1:6" x14ac:dyDescent="0.25">
      <c r="A282">
        <v>281</v>
      </c>
      <c r="B282" s="2">
        <v>1</v>
      </c>
      <c r="E282" s="3">
        <v>4</v>
      </c>
    </row>
    <row r="283" spans="1:6" x14ac:dyDescent="0.25">
      <c r="A283">
        <v>282</v>
      </c>
      <c r="E283" s="3">
        <v>4</v>
      </c>
    </row>
    <row r="284" spans="1:6" x14ac:dyDescent="0.25">
      <c r="A284">
        <v>283</v>
      </c>
      <c r="D284" s="4">
        <v>3</v>
      </c>
      <c r="E284" s="3">
        <v>4</v>
      </c>
      <c r="F284" t="s">
        <v>22</v>
      </c>
    </row>
    <row r="285" spans="1:6" x14ac:dyDescent="0.25">
      <c r="A285">
        <v>284</v>
      </c>
    </row>
    <row r="286" spans="1:6" x14ac:dyDescent="0.25">
      <c r="A286">
        <v>285</v>
      </c>
      <c r="F286" t="s">
        <v>22</v>
      </c>
    </row>
    <row r="287" spans="1:6" x14ac:dyDescent="0.25">
      <c r="A287">
        <v>286</v>
      </c>
      <c r="B287" s="2">
        <v>1</v>
      </c>
      <c r="E287" s="3">
        <v>4</v>
      </c>
    </row>
    <row r="288" spans="1:6" x14ac:dyDescent="0.25">
      <c r="A288">
        <v>287</v>
      </c>
      <c r="B288" s="2">
        <v>1</v>
      </c>
      <c r="E288" s="3">
        <v>4</v>
      </c>
    </row>
    <row r="289" spans="1:5" x14ac:dyDescent="0.25">
      <c r="A289">
        <v>288</v>
      </c>
      <c r="B289" s="2">
        <v>1</v>
      </c>
      <c r="E289" s="3">
        <v>4</v>
      </c>
    </row>
    <row r="290" spans="1:5" x14ac:dyDescent="0.25">
      <c r="A290">
        <v>289</v>
      </c>
      <c r="B290" s="2">
        <v>1</v>
      </c>
      <c r="E290" s="3">
        <v>4</v>
      </c>
    </row>
    <row r="291" spans="1:5" x14ac:dyDescent="0.25">
      <c r="A291">
        <v>290</v>
      </c>
      <c r="B291" s="2">
        <v>1</v>
      </c>
      <c r="E291" s="3">
        <v>4</v>
      </c>
    </row>
    <row r="292" spans="1:5" x14ac:dyDescent="0.25">
      <c r="A292">
        <v>291</v>
      </c>
      <c r="B292" s="2">
        <v>1</v>
      </c>
      <c r="E292" s="3">
        <v>4</v>
      </c>
    </row>
    <row r="293" spans="1:5" x14ac:dyDescent="0.25">
      <c r="A293">
        <v>292</v>
      </c>
      <c r="B293" s="2">
        <v>1</v>
      </c>
      <c r="E293" s="3">
        <v>4</v>
      </c>
    </row>
    <row r="294" spans="1:5" x14ac:dyDescent="0.25">
      <c r="A294">
        <v>293</v>
      </c>
      <c r="B294" s="2">
        <v>1</v>
      </c>
      <c r="E294" s="3">
        <v>4</v>
      </c>
    </row>
    <row r="295" spans="1:5" x14ac:dyDescent="0.25">
      <c r="A295">
        <v>294</v>
      </c>
      <c r="B295" s="2">
        <v>1</v>
      </c>
      <c r="E295" s="3">
        <v>4</v>
      </c>
    </row>
    <row r="296" spans="1:5" x14ac:dyDescent="0.25">
      <c r="A296">
        <v>295</v>
      </c>
      <c r="B296" s="2">
        <v>1</v>
      </c>
      <c r="E296" s="3">
        <v>4</v>
      </c>
    </row>
    <row r="297" spans="1:5" x14ac:dyDescent="0.25">
      <c r="A297">
        <v>296</v>
      </c>
      <c r="B297" s="2">
        <v>1</v>
      </c>
      <c r="E297" s="3">
        <v>4</v>
      </c>
    </row>
    <row r="298" spans="1:5" x14ac:dyDescent="0.25">
      <c r="A298">
        <v>297</v>
      </c>
      <c r="B298" s="2">
        <v>1</v>
      </c>
      <c r="E298" s="3">
        <v>4</v>
      </c>
    </row>
    <row r="299" spans="1:5" x14ac:dyDescent="0.25">
      <c r="A299">
        <v>298</v>
      </c>
      <c r="B299" s="2">
        <v>1</v>
      </c>
      <c r="E299" s="3">
        <v>4</v>
      </c>
    </row>
    <row r="300" spans="1:5" x14ac:dyDescent="0.25">
      <c r="A300">
        <v>299</v>
      </c>
      <c r="B300" s="2">
        <v>1</v>
      </c>
      <c r="E300" s="3">
        <v>4</v>
      </c>
    </row>
    <row r="301" spans="1:5" x14ac:dyDescent="0.25">
      <c r="A301">
        <v>300</v>
      </c>
      <c r="B301" s="2">
        <v>1</v>
      </c>
      <c r="E301" s="3">
        <v>4</v>
      </c>
    </row>
    <row r="302" spans="1:5" x14ac:dyDescent="0.25">
      <c r="A302">
        <v>301</v>
      </c>
    </row>
    <row r="303" spans="1:5" x14ac:dyDescent="0.25">
      <c r="A303">
        <v>302</v>
      </c>
      <c r="C303" s="5">
        <v>2</v>
      </c>
    </row>
    <row r="304" spans="1:5" x14ac:dyDescent="0.25">
      <c r="A304">
        <v>303</v>
      </c>
      <c r="C304" s="5">
        <v>2</v>
      </c>
      <c r="D304" s="4">
        <v>3</v>
      </c>
    </row>
    <row r="305" spans="1:5" x14ac:dyDescent="0.25">
      <c r="A305">
        <v>304</v>
      </c>
      <c r="C305" s="5">
        <v>2</v>
      </c>
      <c r="D305" s="4">
        <v>3</v>
      </c>
    </row>
    <row r="306" spans="1:5" x14ac:dyDescent="0.25">
      <c r="A306">
        <v>305</v>
      </c>
      <c r="C306" s="5">
        <v>2</v>
      </c>
      <c r="D306" s="4">
        <v>3</v>
      </c>
    </row>
    <row r="307" spans="1:5" x14ac:dyDescent="0.25">
      <c r="A307">
        <v>306</v>
      </c>
      <c r="C307" s="5">
        <v>2</v>
      </c>
      <c r="D307" s="4">
        <v>3</v>
      </c>
    </row>
    <row r="308" spans="1:5" x14ac:dyDescent="0.25">
      <c r="A308">
        <v>307</v>
      </c>
      <c r="C308" s="5">
        <v>2</v>
      </c>
      <c r="D308" s="4">
        <v>3</v>
      </c>
    </row>
    <row r="309" spans="1:5" x14ac:dyDescent="0.25">
      <c r="A309">
        <v>308</v>
      </c>
      <c r="C309" s="5">
        <v>2</v>
      </c>
      <c r="D309" s="4">
        <v>3</v>
      </c>
    </row>
    <row r="310" spans="1:5" x14ac:dyDescent="0.25">
      <c r="A310">
        <v>309</v>
      </c>
      <c r="C310" s="5">
        <v>2</v>
      </c>
      <c r="D310" s="4">
        <v>3</v>
      </c>
    </row>
    <row r="311" spans="1:5" x14ac:dyDescent="0.25">
      <c r="A311">
        <v>310</v>
      </c>
      <c r="C311" s="5">
        <v>2</v>
      </c>
      <c r="D311" s="4">
        <v>3</v>
      </c>
    </row>
    <row r="312" spans="1:5" x14ac:dyDescent="0.25">
      <c r="A312">
        <v>311</v>
      </c>
      <c r="C312" s="5">
        <v>2</v>
      </c>
      <c r="D312" s="4">
        <v>3</v>
      </c>
    </row>
    <row r="313" spans="1:5" x14ac:dyDescent="0.25">
      <c r="A313">
        <v>312</v>
      </c>
      <c r="C313" s="5">
        <v>2</v>
      </c>
      <c r="D313" s="4">
        <v>3</v>
      </c>
    </row>
    <row r="314" spans="1:5" x14ac:dyDescent="0.25">
      <c r="A314">
        <v>313</v>
      </c>
      <c r="C314" s="5">
        <v>2</v>
      </c>
      <c r="D314" s="4">
        <v>3</v>
      </c>
    </row>
    <row r="315" spans="1:5" x14ac:dyDescent="0.25">
      <c r="A315">
        <v>314</v>
      </c>
      <c r="C315" s="5">
        <v>2</v>
      </c>
      <c r="D315" s="4">
        <v>3</v>
      </c>
    </row>
    <row r="316" spans="1:5" x14ac:dyDescent="0.25">
      <c r="A316">
        <v>315</v>
      </c>
      <c r="D316" s="4">
        <v>3</v>
      </c>
    </row>
    <row r="317" spans="1:5" x14ac:dyDescent="0.25">
      <c r="A317">
        <v>316</v>
      </c>
      <c r="E317" s="3">
        <v>4</v>
      </c>
    </row>
    <row r="318" spans="1:5" x14ac:dyDescent="0.25">
      <c r="A318">
        <v>317</v>
      </c>
      <c r="B318" s="2">
        <v>1</v>
      </c>
      <c r="E318" s="3">
        <v>4</v>
      </c>
    </row>
    <row r="319" spans="1:5" x14ac:dyDescent="0.25">
      <c r="A319">
        <v>318</v>
      </c>
      <c r="B319" s="2">
        <v>1</v>
      </c>
      <c r="E319" s="3">
        <v>4</v>
      </c>
    </row>
    <row r="320" spans="1:5" x14ac:dyDescent="0.25">
      <c r="A320">
        <v>319</v>
      </c>
      <c r="B320" s="2">
        <v>1</v>
      </c>
      <c r="E320" s="3">
        <v>4</v>
      </c>
    </row>
    <row r="321" spans="1:5" x14ac:dyDescent="0.25">
      <c r="A321">
        <v>320</v>
      </c>
      <c r="B321" s="2">
        <v>1</v>
      </c>
      <c r="E321" s="3">
        <v>4</v>
      </c>
    </row>
    <row r="322" spans="1:5" x14ac:dyDescent="0.25">
      <c r="A322">
        <v>321</v>
      </c>
      <c r="B322" s="2">
        <v>1</v>
      </c>
      <c r="E322" s="3">
        <v>4</v>
      </c>
    </row>
    <row r="323" spans="1:5" x14ac:dyDescent="0.25">
      <c r="A323">
        <v>322</v>
      </c>
      <c r="B323" s="2">
        <v>1</v>
      </c>
      <c r="E323" s="3">
        <v>4</v>
      </c>
    </row>
    <row r="324" spans="1:5" x14ac:dyDescent="0.25">
      <c r="A324">
        <v>323</v>
      </c>
      <c r="B324" s="2">
        <v>1</v>
      </c>
      <c r="E324" s="3">
        <v>4</v>
      </c>
    </row>
    <row r="325" spans="1:5" x14ac:dyDescent="0.25">
      <c r="A325">
        <v>324</v>
      </c>
      <c r="B325" s="2">
        <v>1</v>
      </c>
      <c r="E325" s="3">
        <v>4</v>
      </c>
    </row>
    <row r="326" spans="1:5" x14ac:dyDescent="0.25">
      <c r="A326">
        <v>325</v>
      </c>
      <c r="B326" s="2">
        <v>1</v>
      </c>
      <c r="E326" s="3">
        <v>4</v>
      </c>
    </row>
    <row r="327" spans="1:5" x14ac:dyDescent="0.25">
      <c r="A327">
        <v>326</v>
      </c>
      <c r="B327" s="2">
        <v>1</v>
      </c>
      <c r="E327" s="3">
        <v>4</v>
      </c>
    </row>
    <row r="328" spans="1:5" x14ac:dyDescent="0.25">
      <c r="A328">
        <v>327</v>
      </c>
      <c r="B328" s="2">
        <v>1</v>
      </c>
      <c r="E328" s="3">
        <v>4</v>
      </c>
    </row>
    <row r="329" spans="1:5" x14ac:dyDescent="0.25">
      <c r="A329">
        <v>328</v>
      </c>
      <c r="B329" s="2">
        <v>1</v>
      </c>
      <c r="E329" s="3">
        <v>4</v>
      </c>
    </row>
    <row r="330" spans="1:5" x14ac:dyDescent="0.25">
      <c r="A330">
        <v>329</v>
      </c>
    </row>
    <row r="331" spans="1:5" x14ac:dyDescent="0.25">
      <c r="A331">
        <v>330</v>
      </c>
      <c r="C331" s="5">
        <v>2</v>
      </c>
    </row>
    <row r="332" spans="1:5" x14ac:dyDescent="0.25">
      <c r="A332">
        <v>331</v>
      </c>
      <c r="C332" s="5">
        <v>2</v>
      </c>
      <c r="D332" s="4">
        <v>3</v>
      </c>
    </row>
    <row r="333" spans="1:5" x14ac:dyDescent="0.25">
      <c r="A333">
        <v>332</v>
      </c>
      <c r="C333" s="5">
        <v>2</v>
      </c>
      <c r="D333" s="4">
        <v>3</v>
      </c>
    </row>
    <row r="334" spans="1:5" x14ac:dyDescent="0.25">
      <c r="A334">
        <v>333</v>
      </c>
      <c r="C334" s="5">
        <v>2</v>
      </c>
      <c r="D334" s="4">
        <v>3</v>
      </c>
    </row>
    <row r="335" spans="1:5" x14ac:dyDescent="0.25">
      <c r="A335">
        <v>334</v>
      </c>
      <c r="C335" s="5">
        <v>2</v>
      </c>
      <c r="D335" s="4">
        <v>3</v>
      </c>
    </row>
    <row r="336" spans="1:5" x14ac:dyDescent="0.25">
      <c r="A336">
        <v>335</v>
      </c>
      <c r="C336" s="5">
        <v>2</v>
      </c>
      <c r="D336" s="4">
        <v>3</v>
      </c>
    </row>
    <row r="337" spans="1:5" x14ac:dyDescent="0.25">
      <c r="A337">
        <v>336</v>
      </c>
      <c r="C337" s="5">
        <v>2</v>
      </c>
      <c r="D337" s="4">
        <v>3</v>
      </c>
    </row>
    <row r="338" spans="1:5" x14ac:dyDescent="0.25">
      <c r="A338">
        <v>337</v>
      </c>
      <c r="C338" s="5">
        <v>2</v>
      </c>
      <c r="D338" s="4">
        <v>3</v>
      </c>
    </row>
    <row r="339" spans="1:5" x14ac:dyDescent="0.25">
      <c r="A339">
        <v>338</v>
      </c>
      <c r="C339" s="5">
        <v>2</v>
      </c>
      <c r="D339" s="4">
        <v>3</v>
      </c>
    </row>
    <row r="340" spans="1:5" x14ac:dyDescent="0.25">
      <c r="A340">
        <v>339</v>
      </c>
      <c r="C340" s="5">
        <v>2</v>
      </c>
      <c r="D340" s="4">
        <v>3</v>
      </c>
    </row>
    <row r="341" spans="1:5" x14ac:dyDescent="0.25">
      <c r="A341">
        <v>340</v>
      </c>
      <c r="C341" s="5">
        <v>2</v>
      </c>
      <c r="D341" s="4">
        <v>3</v>
      </c>
    </row>
    <row r="342" spans="1:5" x14ac:dyDescent="0.25">
      <c r="A342">
        <v>341</v>
      </c>
      <c r="C342" s="5">
        <v>2</v>
      </c>
      <c r="D342" s="4">
        <v>3</v>
      </c>
    </row>
    <row r="343" spans="1:5" x14ac:dyDescent="0.25">
      <c r="A343">
        <v>342</v>
      </c>
      <c r="D343" s="4">
        <v>3</v>
      </c>
      <c r="E343" s="3">
        <v>4</v>
      </c>
    </row>
    <row r="344" spans="1:5" x14ac:dyDescent="0.25">
      <c r="A344">
        <v>343</v>
      </c>
      <c r="E344" s="3">
        <v>4</v>
      </c>
    </row>
    <row r="345" spans="1:5" x14ac:dyDescent="0.25">
      <c r="A345">
        <v>344</v>
      </c>
      <c r="B345" s="2">
        <v>1</v>
      </c>
      <c r="E345" s="3">
        <v>4</v>
      </c>
    </row>
    <row r="346" spans="1:5" x14ac:dyDescent="0.25">
      <c r="A346">
        <v>345</v>
      </c>
      <c r="B346" s="2">
        <v>1</v>
      </c>
      <c r="E346" s="3">
        <v>4</v>
      </c>
    </row>
    <row r="347" spans="1:5" x14ac:dyDescent="0.25">
      <c r="A347">
        <v>346</v>
      </c>
      <c r="B347" s="2">
        <v>1</v>
      </c>
      <c r="E347" s="3">
        <v>4</v>
      </c>
    </row>
    <row r="348" spans="1:5" x14ac:dyDescent="0.25">
      <c r="A348">
        <v>347</v>
      </c>
      <c r="B348" s="2">
        <v>1</v>
      </c>
      <c r="E348" s="3">
        <v>4</v>
      </c>
    </row>
    <row r="349" spans="1:5" x14ac:dyDescent="0.25">
      <c r="A349">
        <v>348</v>
      </c>
      <c r="B349" s="2">
        <v>1</v>
      </c>
      <c r="E349" s="3">
        <v>4</v>
      </c>
    </row>
    <row r="350" spans="1:5" x14ac:dyDescent="0.25">
      <c r="A350">
        <v>349</v>
      </c>
      <c r="B350" s="2">
        <v>1</v>
      </c>
      <c r="E350" s="3">
        <v>4</v>
      </c>
    </row>
    <row r="351" spans="1:5" x14ac:dyDescent="0.25">
      <c r="A351">
        <v>350</v>
      </c>
      <c r="B351" s="2">
        <v>1</v>
      </c>
      <c r="E351" s="3">
        <v>4</v>
      </c>
    </row>
    <row r="352" spans="1:5" x14ac:dyDescent="0.25">
      <c r="A352">
        <v>351</v>
      </c>
      <c r="B352" s="2">
        <v>1</v>
      </c>
      <c r="E352" s="3">
        <v>4</v>
      </c>
    </row>
    <row r="353" spans="1:5" x14ac:dyDescent="0.25">
      <c r="A353">
        <v>352</v>
      </c>
      <c r="B353" s="2">
        <v>1</v>
      </c>
      <c r="E353" s="3">
        <v>4</v>
      </c>
    </row>
    <row r="354" spans="1:5" x14ac:dyDescent="0.25">
      <c r="A354">
        <v>353</v>
      </c>
      <c r="B354" s="2">
        <v>1</v>
      </c>
    </row>
    <row r="355" spans="1:5" x14ac:dyDescent="0.25">
      <c r="A355">
        <v>354</v>
      </c>
      <c r="B355" s="2">
        <v>1</v>
      </c>
    </row>
    <row r="356" spans="1:5" x14ac:dyDescent="0.25">
      <c r="A356">
        <v>355</v>
      </c>
      <c r="B356" s="2">
        <v>1</v>
      </c>
    </row>
    <row r="357" spans="1:5" x14ac:dyDescent="0.25">
      <c r="A357">
        <v>356</v>
      </c>
      <c r="C357" s="5">
        <v>2</v>
      </c>
    </row>
    <row r="358" spans="1:5" x14ac:dyDescent="0.25">
      <c r="A358">
        <v>357</v>
      </c>
      <c r="C358" s="5">
        <v>2</v>
      </c>
    </row>
    <row r="359" spans="1:5" x14ac:dyDescent="0.25">
      <c r="A359">
        <v>358</v>
      </c>
      <c r="C359" s="5">
        <v>2</v>
      </c>
      <c r="D359" s="4">
        <v>3</v>
      </c>
    </row>
    <row r="360" spans="1:5" x14ac:dyDescent="0.25">
      <c r="A360">
        <v>359</v>
      </c>
      <c r="C360" s="5">
        <v>2</v>
      </c>
      <c r="D360" s="4">
        <v>3</v>
      </c>
    </row>
    <row r="361" spans="1:5" x14ac:dyDescent="0.25">
      <c r="A361">
        <v>360</v>
      </c>
      <c r="C361" s="5">
        <v>2</v>
      </c>
      <c r="D361" s="4">
        <v>3</v>
      </c>
    </row>
    <row r="362" spans="1:5" x14ac:dyDescent="0.25">
      <c r="A362">
        <v>361</v>
      </c>
      <c r="C362" s="5">
        <v>2</v>
      </c>
      <c r="D362" s="4">
        <v>3</v>
      </c>
    </row>
    <row r="363" spans="1:5" x14ac:dyDescent="0.25">
      <c r="A363">
        <v>362</v>
      </c>
      <c r="C363" s="5">
        <v>2</v>
      </c>
      <c r="D363" s="4">
        <v>3</v>
      </c>
    </row>
    <row r="364" spans="1:5" x14ac:dyDescent="0.25">
      <c r="A364">
        <v>363</v>
      </c>
      <c r="C364" s="5">
        <v>2</v>
      </c>
      <c r="D364" s="4">
        <v>3</v>
      </c>
    </row>
    <row r="365" spans="1:5" x14ac:dyDescent="0.25">
      <c r="A365">
        <v>364</v>
      </c>
      <c r="C365" s="5">
        <v>2</v>
      </c>
      <c r="D365" s="4">
        <v>3</v>
      </c>
    </row>
    <row r="366" spans="1:5" x14ac:dyDescent="0.25">
      <c r="A366">
        <v>365</v>
      </c>
      <c r="D366" s="4">
        <v>3</v>
      </c>
    </row>
    <row r="367" spans="1:5" x14ac:dyDescent="0.25">
      <c r="A367">
        <v>366</v>
      </c>
      <c r="D367" s="4">
        <v>3</v>
      </c>
      <c r="E367" s="3">
        <v>4</v>
      </c>
    </row>
    <row r="368" spans="1:5" x14ac:dyDescent="0.25">
      <c r="A368">
        <v>367</v>
      </c>
      <c r="D368" s="4">
        <v>3</v>
      </c>
      <c r="E368" s="3">
        <v>4</v>
      </c>
    </row>
    <row r="369" spans="1:5" x14ac:dyDescent="0.25">
      <c r="A369">
        <v>368</v>
      </c>
      <c r="E369" s="3">
        <v>4</v>
      </c>
    </row>
    <row r="370" spans="1:5" x14ac:dyDescent="0.25">
      <c r="A370">
        <v>369</v>
      </c>
      <c r="E370" s="3">
        <v>4</v>
      </c>
    </row>
    <row r="371" spans="1:5" x14ac:dyDescent="0.25">
      <c r="A371">
        <v>370</v>
      </c>
      <c r="B371" s="2">
        <v>1</v>
      </c>
      <c r="E371" s="3">
        <v>4</v>
      </c>
    </row>
    <row r="372" spans="1:5" x14ac:dyDescent="0.25">
      <c r="A372">
        <v>371</v>
      </c>
      <c r="B372" s="2">
        <v>1</v>
      </c>
      <c r="E372" s="3">
        <v>4</v>
      </c>
    </row>
    <row r="373" spans="1:5" x14ac:dyDescent="0.25">
      <c r="A373">
        <v>372</v>
      </c>
      <c r="B373" s="2">
        <v>1</v>
      </c>
      <c r="E373" s="3">
        <v>4</v>
      </c>
    </row>
    <row r="374" spans="1:5" x14ac:dyDescent="0.25">
      <c r="A374">
        <v>373</v>
      </c>
      <c r="B374" s="2">
        <v>1</v>
      </c>
      <c r="E374" s="3">
        <v>4</v>
      </c>
    </row>
    <row r="375" spans="1:5" x14ac:dyDescent="0.25">
      <c r="A375">
        <v>374</v>
      </c>
      <c r="B375" s="2">
        <v>1</v>
      </c>
      <c r="E375" s="3">
        <v>4</v>
      </c>
    </row>
    <row r="376" spans="1:5" x14ac:dyDescent="0.25">
      <c r="A376">
        <v>375</v>
      </c>
      <c r="B376" s="2">
        <v>1</v>
      </c>
    </row>
    <row r="377" spans="1:5" x14ac:dyDescent="0.25">
      <c r="A377">
        <v>376</v>
      </c>
      <c r="B377" s="2">
        <v>1</v>
      </c>
    </row>
    <row r="378" spans="1:5" x14ac:dyDescent="0.25">
      <c r="A378">
        <v>377</v>
      </c>
      <c r="B378" s="2">
        <v>1</v>
      </c>
    </row>
    <row r="379" spans="1:5" x14ac:dyDescent="0.25">
      <c r="A379">
        <v>378</v>
      </c>
      <c r="B379" s="2">
        <v>1</v>
      </c>
    </row>
    <row r="380" spans="1:5" x14ac:dyDescent="0.25">
      <c r="A380">
        <v>379</v>
      </c>
      <c r="B380" s="2">
        <v>1</v>
      </c>
      <c r="C380" s="5">
        <v>2</v>
      </c>
    </row>
    <row r="381" spans="1:5" x14ac:dyDescent="0.25">
      <c r="A381">
        <v>380</v>
      </c>
      <c r="C381" s="5">
        <v>2</v>
      </c>
    </row>
    <row r="382" spans="1:5" x14ac:dyDescent="0.25">
      <c r="A382">
        <v>381</v>
      </c>
      <c r="C382" s="5">
        <v>2</v>
      </c>
    </row>
    <row r="383" spans="1:5" x14ac:dyDescent="0.25">
      <c r="A383">
        <v>382</v>
      </c>
      <c r="C383" s="5">
        <v>2</v>
      </c>
    </row>
    <row r="384" spans="1:5" x14ac:dyDescent="0.25">
      <c r="A384">
        <v>383</v>
      </c>
      <c r="C384" s="5">
        <v>2</v>
      </c>
      <c r="D384" s="4">
        <v>3</v>
      </c>
    </row>
    <row r="385" spans="1:5" x14ac:dyDescent="0.25">
      <c r="A385">
        <v>384</v>
      </c>
      <c r="C385" s="5">
        <v>2</v>
      </c>
      <c r="D385" s="4">
        <v>3</v>
      </c>
    </row>
    <row r="386" spans="1:5" x14ac:dyDescent="0.25">
      <c r="A386">
        <v>385</v>
      </c>
      <c r="C386" s="5">
        <v>2</v>
      </c>
      <c r="D386" s="4">
        <v>3</v>
      </c>
    </row>
    <row r="387" spans="1:5" x14ac:dyDescent="0.25">
      <c r="A387">
        <v>386</v>
      </c>
      <c r="C387" s="5">
        <v>2</v>
      </c>
      <c r="D387" s="4">
        <v>3</v>
      </c>
      <c r="E387" s="3">
        <v>4</v>
      </c>
    </row>
    <row r="388" spans="1:5" x14ac:dyDescent="0.25">
      <c r="A388">
        <v>387</v>
      </c>
      <c r="D388" s="4">
        <v>3</v>
      </c>
      <c r="E388" s="3">
        <v>4</v>
      </c>
    </row>
    <row r="389" spans="1:5" x14ac:dyDescent="0.25">
      <c r="A389">
        <v>388</v>
      </c>
      <c r="D389" s="4">
        <v>3</v>
      </c>
      <c r="E389" s="3">
        <v>4</v>
      </c>
    </row>
    <row r="390" spans="1:5" x14ac:dyDescent="0.25">
      <c r="A390">
        <v>389</v>
      </c>
      <c r="D390" s="4">
        <v>3</v>
      </c>
      <c r="E390" s="3">
        <v>4</v>
      </c>
    </row>
    <row r="391" spans="1:5" x14ac:dyDescent="0.25">
      <c r="A391">
        <v>390</v>
      </c>
      <c r="D391" s="4">
        <v>3</v>
      </c>
      <c r="E391" s="3">
        <v>4</v>
      </c>
    </row>
    <row r="392" spans="1:5" x14ac:dyDescent="0.25">
      <c r="A392">
        <v>391</v>
      </c>
      <c r="D392" s="4">
        <v>3</v>
      </c>
      <c r="E392" s="3">
        <v>4</v>
      </c>
    </row>
    <row r="393" spans="1:5" x14ac:dyDescent="0.25">
      <c r="A393">
        <v>392</v>
      </c>
      <c r="E393" s="3">
        <v>4</v>
      </c>
    </row>
    <row r="394" spans="1:5" x14ac:dyDescent="0.25">
      <c r="A394">
        <v>393</v>
      </c>
      <c r="E394" s="3">
        <v>4</v>
      </c>
    </row>
    <row r="395" spans="1:5" x14ac:dyDescent="0.25">
      <c r="A395">
        <v>394</v>
      </c>
      <c r="B395" s="2">
        <v>1</v>
      </c>
      <c r="E395" s="3">
        <v>4</v>
      </c>
    </row>
    <row r="396" spans="1:5" x14ac:dyDescent="0.25">
      <c r="A396">
        <v>395</v>
      </c>
      <c r="B396" s="2">
        <v>1</v>
      </c>
    </row>
    <row r="397" spans="1:5" x14ac:dyDescent="0.25">
      <c r="A397">
        <v>396</v>
      </c>
      <c r="B397" s="2">
        <v>1</v>
      </c>
    </row>
    <row r="398" spans="1:5" x14ac:dyDescent="0.25">
      <c r="A398">
        <v>397</v>
      </c>
      <c r="B398" s="2">
        <v>1</v>
      </c>
    </row>
    <row r="399" spans="1:5" x14ac:dyDescent="0.25">
      <c r="A399">
        <v>398</v>
      </c>
      <c r="B399" s="2">
        <v>1</v>
      </c>
    </row>
    <row r="400" spans="1:5" x14ac:dyDescent="0.25">
      <c r="A400">
        <v>399</v>
      </c>
      <c r="B400" s="2">
        <v>1</v>
      </c>
    </row>
    <row r="401" spans="1:5" x14ac:dyDescent="0.25">
      <c r="A401">
        <v>400</v>
      </c>
      <c r="B401" s="2">
        <v>1</v>
      </c>
    </row>
    <row r="402" spans="1:5" x14ac:dyDescent="0.25">
      <c r="A402">
        <v>401</v>
      </c>
      <c r="B402" s="2">
        <v>1</v>
      </c>
    </row>
    <row r="403" spans="1:5" x14ac:dyDescent="0.25">
      <c r="A403">
        <v>402</v>
      </c>
      <c r="B403" s="2">
        <v>1</v>
      </c>
      <c r="C403" s="5">
        <v>2</v>
      </c>
    </row>
    <row r="404" spans="1:5" x14ac:dyDescent="0.25">
      <c r="A404">
        <v>403</v>
      </c>
      <c r="B404" s="2">
        <v>1</v>
      </c>
      <c r="C404" s="5">
        <v>2</v>
      </c>
    </row>
    <row r="405" spans="1:5" x14ac:dyDescent="0.25">
      <c r="A405">
        <v>404</v>
      </c>
      <c r="C405" s="5">
        <v>2</v>
      </c>
    </row>
    <row r="406" spans="1:5" x14ac:dyDescent="0.25">
      <c r="A406">
        <v>405</v>
      </c>
      <c r="C406" s="5">
        <v>2</v>
      </c>
    </row>
    <row r="407" spans="1:5" x14ac:dyDescent="0.25">
      <c r="A407">
        <v>406</v>
      </c>
      <c r="C407" s="5">
        <v>2</v>
      </c>
      <c r="D407" s="4">
        <v>3</v>
      </c>
    </row>
    <row r="408" spans="1:5" x14ac:dyDescent="0.25">
      <c r="A408">
        <v>407</v>
      </c>
      <c r="C408" s="5">
        <v>2</v>
      </c>
      <c r="D408" s="4">
        <v>3</v>
      </c>
    </row>
    <row r="409" spans="1:5" x14ac:dyDescent="0.25">
      <c r="A409">
        <v>408</v>
      </c>
      <c r="C409" s="5">
        <v>2</v>
      </c>
      <c r="D409" s="4">
        <v>3</v>
      </c>
    </row>
    <row r="410" spans="1:5" x14ac:dyDescent="0.25">
      <c r="A410">
        <v>409</v>
      </c>
      <c r="D410" s="4">
        <v>3</v>
      </c>
      <c r="E410" s="3">
        <v>4</v>
      </c>
    </row>
    <row r="411" spans="1:5" x14ac:dyDescent="0.25">
      <c r="A411">
        <v>410</v>
      </c>
      <c r="D411" s="4">
        <v>3</v>
      </c>
      <c r="E411" s="3">
        <v>4</v>
      </c>
    </row>
    <row r="412" spans="1:5" x14ac:dyDescent="0.25">
      <c r="A412">
        <v>411</v>
      </c>
      <c r="D412" s="4">
        <v>3</v>
      </c>
      <c r="E412" s="3">
        <v>4</v>
      </c>
    </row>
    <row r="413" spans="1:5" x14ac:dyDescent="0.25">
      <c r="A413">
        <v>412</v>
      </c>
      <c r="D413" s="4">
        <v>3</v>
      </c>
      <c r="E413" s="3">
        <v>4</v>
      </c>
    </row>
    <row r="414" spans="1:5" x14ac:dyDescent="0.25">
      <c r="A414">
        <v>413</v>
      </c>
      <c r="D414" s="4">
        <v>3</v>
      </c>
      <c r="E414" s="3">
        <v>4</v>
      </c>
    </row>
    <row r="415" spans="1:5" x14ac:dyDescent="0.25">
      <c r="A415">
        <v>414</v>
      </c>
      <c r="D415" s="4">
        <v>3</v>
      </c>
      <c r="E415" s="3">
        <v>4</v>
      </c>
    </row>
    <row r="416" spans="1:5" x14ac:dyDescent="0.25">
      <c r="A416">
        <v>415</v>
      </c>
      <c r="E416" s="3">
        <v>4</v>
      </c>
    </row>
    <row r="417" spans="1:4" x14ac:dyDescent="0.25">
      <c r="A417">
        <v>416</v>
      </c>
    </row>
    <row r="418" spans="1:4" x14ac:dyDescent="0.25">
      <c r="A418">
        <v>417</v>
      </c>
    </row>
    <row r="419" spans="1:4" x14ac:dyDescent="0.25">
      <c r="A419">
        <v>418</v>
      </c>
    </row>
    <row r="420" spans="1:4" x14ac:dyDescent="0.25">
      <c r="A420">
        <v>419</v>
      </c>
    </row>
    <row r="421" spans="1:4" x14ac:dyDescent="0.25">
      <c r="A421">
        <v>420</v>
      </c>
      <c r="B421" s="2">
        <v>1</v>
      </c>
    </row>
    <row r="422" spans="1:4" x14ac:dyDescent="0.25">
      <c r="A422">
        <v>421</v>
      </c>
      <c r="B422" s="2">
        <v>1</v>
      </c>
    </row>
    <row r="423" spans="1:4" x14ac:dyDescent="0.25">
      <c r="A423">
        <v>422</v>
      </c>
      <c r="B423" s="2">
        <v>1</v>
      </c>
    </row>
    <row r="424" spans="1:4" x14ac:dyDescent="0.25">
      <c r="A424">
        <v>423</v>
      </c>
      <c r="B424" s="2">
        <v>1</v>
      </c>
    </row>
    <row r="425" spans="1:4" x14ac:dyDescent="0.25">
      <c r="A425">
        <v>424</v>
      </c>
      <c r="B425" s="2">
        <v>1</v>
      </c>
    </row>
    <row r="426" spans="1:4" x14ac:dyDescent="0.25">
      <c r="A426">
        <v>425</v>
      </c>
      <c r="B426" s="2">
        <v>1</v>
      </c>
    </row>
    <row r="427" spans="1:4" x14ac:dyDescent="0.25">
      <c r="A427">
        <v>426</v>
      </c>
      <c r="B427" s="2">
        <v>1</v>
      </c>
      <c r="C427" s="5">
        <v>2</v>
      </c>
    </row>
    <row r="428" spans="1:4" x14ac:dyDescent="0.25">
      <c r="A428">
        <v>427</v>
      </c>
      <c r="B428" s="2">
        <v>1</v>
      </c>
      <c r="C428" s="5">
        <v>2</v>
      </c>
    </row>
    <row r="429" spans="1:4" x14ac:dyDescent="0.25">
      <c r="A429">
        <v>428</v>
      </c>
      <c r="C429" s="5">
        <v>2</v>
      </c>
    </row>
    <row r="430" spans="1:4" x14ac:dyDescent="0.25">
      <c r="A430">
        <v>429</v>
      </c>
      <c r="C430" s="5">
        <v>2</v>
      </c>
    </row>
    <row r="431" spans="1:4" x14ac:dyDescent="0.25">
      <c r="A431">
        <v>430</v>
      </c>
      <c r="C431" s="5">
        <v>2</v>
      </c>
      <c r="D431" s="4">
        <v>3</v>
      </c>
    </row>
    <row r="432" spans="1:4" x14ac:dyDescent="0.25">
      <c r="A432">
        <v>431</v>
      </c>
      <c r="C432" s="5">
        <v>2</v>
      </c>
      <c r="D432" s="4">
        <v>3</v>
      </c>
    </row>
    <row r="433" spans="1:5" x14ac:dyDescent="0.25">
      <c r="A433">
        <v>432</v>
      </c>
      <c r="C433" s="5">
        <v>2</v>
      </c>
      <c r="D433" s="4">
        <v>3</v>
      </c>
    </row>
    <row r="434" spans="1:5" x14ac:dyDescent="0.25">
      <c r="A434">
        <v>433</v>
      </c>
      <c r="D434" s="4">
        <v>3</v>
      </c>
      <c r="E434" s="3">
        <v>4</v>
      </c>
    </row>
    <row r="435" spans="1:5" x14ac:dyDescent="0.25">
      <c r="A435">
        <v>434</v>
      </c>
      <c r="D435" s="4">
        <v>3</v>
      </c>
      <c r="E435" s="3">
        <v>4</v>
      </c>
    </row>
    <row r="436" spans="1:5" x14ac:dyDescent="0.25">
      <c r="A436">
        <v>435</v>
      </c>
      <c r="D436" s="4">
        <v>3</v>
      </c>
      <c r="E436" s="3">
        <v>4</v>
      </c>
    </row>
    <row r="437" spans="1:5" x14ac:dyDescent="0.25">
      <c r="A437">
        <v>436</v>
      </c>
      <c r="D437" s="4">
        <v>3</v>
      </c>
      <c r="E437" s="3">
        <v>4</v>
      </c>
    </row>
    <row r="438" spans="1:5" x14ac:dyDescent="0.25">
      <c r="A438">
        <v>437</v>
      </c>
      <c r="E438" s="3">
        <v>4</v>
      </c>
    </row>
    <row r="439" spans="1:5" x14ac:dyDescent="0.25">
      <c r="A439">
        <v>438</v>
      </c>
      <c r="E439" s="3">
        <v>4</v>
      </c>
    </row>
    <row r="440" spans="1:5" x14ac:dyDescent="0.25">
      <c r="A440">
        <v>439</v>
      </c>
      <c r="E440" s="3">
        <v>4</v>
      </c>
    </row>
    <row r="441" spans="1:5" x14ac:dyDescent="0.25">
      <c r="A441">
        <v>440</v>
      </c>
      <c r="B441" s="2">
        <v>1</v>
      </c>
    </row>
    <row r="442" spans="1:5" x14ac:dyDescent="0.25">
      <c r="A442">
        <v>441</v>
      </c>
      <c r="B442" s="2">
        <v>1</v>
      </c>
    </row>
    <row r="443" spans="1:5" x14ac:dyDescent="0.25">
      <c r="A443">
        <v>442</v>
      </c>
      <c r="B443" s="2">
        <v>1</v>
      </c>
    </row>
    <row r="444" spans="1:5" x14ac:dyDescent="0.25">
      <c r="A444">
        <v>443</v>
      </c>
      <c r="B444" s="2">
        <v>1</v>
      </c>
    </row>
    <row r="445" spans="1:5" x14ac:dyDescent="0.25">
      <c r="A445">
        <v>444</v>
      </c>
      <c r="B445" s="2">
        <v>1</v>
      </c>
    </row>
    <row r="446" spans="1:5" x14ac:dyDescent="0.25">
      <c r="A446">
        <v>445</v>
      </c>
      <c r="B446" s="2">
        <v>1</v>
      </c>
    </row>
    <row r="447" spans="1:5" x14ac:dyDescent="0.25">
      <c r="A447">
        <v>446</v>
      </c>
      <c r="B447" s="2">
        <v>1</v>
      </c>
    </row>
    <row r="448" spans="1:5" x14ac:dyDescent="0.25">
      <c r="A448">
        <v>447</v>
      </c>
      <c r="B448" s="2">
        <v>1</v>
      </c>
      <c r="C448" s="5">
        <v>2</v>
      </c>
    </row>
    <row r="449" spans="1:5" x14ac:dyDescent="0.25">
      <c r="A449">
        <v>448</v>
      </c>
      <c r="C449" s="5">
        <v>2</v>
      </c>
    </row>
    <row r="450" spans="1:5" x14ac:dyDescent="0.25">
      <c r="A450">
        <v>449</v>
      </c>
      <c r="C450" s="5">
        <v>2</v>
      </c>
    </row>
    <row r="451" spans="1:5" x14ac:dyDescent="0.25">
      <c r="A451">
        <v>450</v>
      </c>
      <c r="C451" s="5">
        <v>2</v>
      </c>
    </row>
    <row r="452" spans="1:5" x14ac:dyDescent="0.25">
      <c r="A452">
        <v>451</v>
      </c>
      <c r="C452" s="5">
        <v>2</v>
      </c>
    </row>
    <row r="453" spans="1:5" x14ac:dyDescent="0.25">
      <c r="A453">
        <v>452</v>
      </c>
      <c r="C453" s="5">
        <v>2</v>
      </c>
      <c r="D453" s="4">
        <v>3</v>
      </c>
    </row>
    <row r="454" spans="1:5" x14ac:dyDescent="0.25">
      <c r="A454">
        <v>453</v>
      </c>
      <c r="C454" s="5">
        <v>2</v>
      </c>
      <c r="D454" s="4">
        <v>3</v>
      </c>
    </row>
    <row r="455" spans="1:5" x14ac:dyDescent="0.25">
      <c r="A455">
        <v>454</v>
      </c>
      <c r="D455" s="4">
        <v>3</v>
      </c>
      <c r="E455" s="3">
        <v>4</v>
      </c>
    </row>
    <row r="456" spans="1:5" x14ac:dyDescent="0.25">
      <c r="A456">
        <v>455</v>
      </c>
      <c r="D456" s="4">
        <v>3</v>
      </c>
      <c r="E456" s="3">
        <v>4</v>
      </c>
    </row>
    <row r="457" spans="1:5" x14ac:dyDescent="0.25">
      <c r="A457">
        <v>456</v>
      </c>
      <c r="D457" s="4">
        <v>3</v>
      </c>
      <c r="E457" s="3">
        <v>4</v>
      </c>
    </row>
    <row r="458" spans="1:5" x14ac:dyDescent="0.25">
      <c r="A458">
        <v>457</v>
      </c>
      <c r="D458" s="4">
        <v>3</v>
      </c>
      <c r="E458" s="3">
        <v>4</v>
      </c>
    </row>
    <row r="459" spans="1:5" x14ac:dyDescent="0.25">
      <c r="A459">
        <v>458</v>
      </c>
      <c r="D459" s="4">
        <v>3</v>
      </c>
      <c r="E459" s="3">
        <v>4</v>
      </c>
    </row>
    <row r="460" spans="1:5" x14ac:dyDescent="0.25">
      <c r="A460">
        <v>459</v>
      </c>
      <c r="B460" s="2">
        <v>1</v>
      </c>
      <c r="D460" s="4">
        <v>3</v>
      </c>
      <c r="E460" s="3">
        <v>4</v>
      </c>
    </row>
    <row r="461" spans="1:5" x14ac:dyDescent="0.25">
      <c r="A461">
        <v>460</v>
      </c>
      <c r="B461" s="2">
        <v>1</v>
      </c>
      <c r="E461" s="3">
        <v>4</v>
      </c>
    </row>
    <row r="462" spans="1:5" x14ac:dyDescent="0.25">
      <c r="A462">
        <v>461</v>
      </c>
      <c r="B462" s="2">
        <v>1</v>
      </c>
      <c r="E462" s="3">
        <v>4</v>
      </c>
    </row>
    <row r="463" spans="1:5" x14ac:dyDescent="0.25">
      <c r="A463">
        <v>462</v>
      </c>
      <c r="B463" s="2">
        <v>1</v>
      </c>
    </row>
    <row r="464" spans="1:5" x14ac:dyDescent="0.25">
      <c r="A464">
        <v>463</v>
      </c>
      <c r="B464" s="2">
        <v>1</v>
      </c>
    </row>
    <row r="465" spans="1:5" x14ac:dyDescent="0.25">
      <c r="A465">
        <v>464</v>
      </c>
      <c r="B465" s="2">
        <v>1</v>
      </c>
    </row>
    <row r="466" spans="1:5" x14ac:dyDescent="0.25">
      <c r="A466">
        <v>465</v>
      </c>
      <c r="B466" s="2">
        <v>1</v>
      </c>
    </row>
    <row r="467" spans="1:5" x14ac:dyDescent="0.25">
      <c r="A467">
        <v>466</v>
      </c>
      <c r="B467" s="2">
        <v>1</v>
      </c>
    </row>
    <row r="468" spans="1:5" x14ac:dyDescent="0.25">
      <c r="A468">
        <v>467</v>
      </c>
      <c r="B468" s="2">
        <v>1</v>
      </c>
    </row>
    <row r="469" spans="1:5" x14ac:dyDescent="0.25">
      <c r="A469">
        <v>468</v>
      </c>
      <c r="C469" s="5">
        <v>2</v>
      </c>
    </row>
    <row r="470" spans="1:5" x14ac:dyDescent="0.25">
      <c r="A470">
        <v>469</v>
      </c>
      <c r="C470" s="5">
        <v>2</v>
      </c>
    </row>
    <row r="471" spans="1:5" x14ac:dyDescent="0.25">
      <c r="A471">
        <v>470</v>
      </c>
      <c r="C471" s="5">
        <v>2</v>
      </c>
    </row>
    <row r="472" spans="1:5" x14ac:dyDescent="0.25">
      <c r="A472">
        <v>471</v>
      </c>
      <c r="C472" s="5">
        <v>2</v>
      </c>
    </row>
    <row r="473" spans="1:5" x14ac:dyDescent="0.25">
      <c r="A473">
        <v>472</v>
      </c>
      <c r="C473" s="5">
        <v>2</v>
      </c>
    </row>
    <row r="474" spans="1:5" x14ac:dyDescent="0.25">
      <c r="A474">
        <v>473</v>
      </c>
      <c r="C474" s="5">
        <v>2</v>
      </c>
      <c r="D474" s="4">
        <v>3</v>
      </c>
    </row>
    <row r="475" spans="1:5" x14ac:dyDescent="0.25">
      <c r="A475">
        <v>474</v>
      </c>
      <c r="C475" s="5">
        <v>2</v>
      </c>
      <c r="D475" s="4">
        <v>3</v>
      </c>
    </row>
    <row r="476" spans="1:5" x14ac:dyDescent="0.25">
      <c r="A476">
        <v>475</v>
      </c>
      <c r="C476" s="5">
        <v>2</v>
      </c>
      <c r="D476" s="4">
        <v>3</v>
      </c>
    </row>
    <row r="477" spans="1:5" x14ac:dyDescent="0.25">
      <c r="A477">
        <v>476</v>
      </c>
      <c r="D477" s="4">
        <v>3</v>
      </c>
      <c r="E477" s="3">
        <v>4</v>
      </c>
    </row>
    <row r="478" spans="1:5" x14ac:dyDescent="0.25">
      <c r="A478">
        <v>477</v>
      </c>
      <c r="D478" s="4">
        <v>3</v>
      </c>
      <c r="E478" s="3">
        <v>4</v>
      </c>
    </row>
    <row r="479" spans="1:5" x14ac:dyDescent="0.25">
      <c r="A479">
        <v>478</v>
      </c>
      <c r="D479" s="4">
        <v>3</v>
      </c>
      <c r="E479" s="3">
        <v>4</v>
      </c>
    </row>
    <row r="480" spans="1:5" x14ac:dyDescent="0.25">
      <c r="A480">
        <v>479</v>
      </c>
      <c r="D480" s="4">
        <v>3</v>
      </c>
      <c r="E480" s="3">
        <v>4</v>
      </c>
    </row>
    <row r="481" spans="1:5" x14ac:dyDescent="0.25">
      <c r="A481">
        <v>480</v>
      </c>
      <c r="D481" s="4">
        <v>3</v>
      </c>
      <c r="E481" s="3">
        <v>4</v>
      </c>
    </row>
    <row r="482" spans="1:5" x14ac:dyDescent="0.25">
      <c r="A482">
        <v>481</v>
      </c>
      <c r="B482" s="2">
        <v>1</v>
      </c>
      <c r="E482" s="3">
        <v>4</v>
      </c>
    </row>
    <row r="483" spans="1:5" x14ac:dyDescent="0.25">
      <c r="A483">
        <v>482</v>
      </c>
      <c r="B483" s="2">
        <v>1</v>
      </c>
      <c r="E483" s="3">
        <v>4</v>
      </c>
    </row>
    <row r="484" spans="1:5" x14ac:dyDescent="0.25">
      <c r="A484">
        <v>483</v>
      </c>
      <c r="B484" s="2">
        <v>1</v>
      </c>
      <c r="E484" s="3">
        <v>4</v>
      </c>
    </row>
    <row r="485" spans="1:5" x14ac:dyDescent="0.25">
      <c r="A485">
        <v>484</v>
      </c>
      <c r="B485" s="2">
        <v>1</v>
      </c>
      <c r="E485" s="3">
        <v>4</v>
      </c>
    </row>
    <row r="486" spans="1:5" x14ac:dyDescent="0.25">
      <c r="A486">
        <v>485</v>
      </c>
      <c r="B486" s="2">
        <v>1</v>
      </c>
    </row>
    <row r="487" spans="1:5" x14ac:dyDescent="0.25">
      <c r="A487">
        <v>486</v>
      </c>
      <c r="B487" s="2">
        <v>1</v>
      </c>
    </row>
    <row r="488" spans="1:5" x14ac:dyDescent="0.25">
      <c r="A488">
        <v>487</v>
      </c>
      <c r="B488" s="2">
        <v>1</v>
      </c>
    </row>
    <row r="489" spans="1:5" x14ac:dyDescent="0.25">
      <c r="A489">
        <v>488</v>
      </c>
      <c r="B489" s="2">
        <v>1</v>
      </c>
    </row>
    <row r="490" spans="1:5" x14ac:dyDescent="0.25">
      <c r="A490">
        <v>489</v>
      </c>
      <c r="B490" s="2">
        <v>1</v>
      </c>
    </row>
    <row r="491" spans="1:5" x14ac:dyDescent="0.25">
      <c r="A491">
        <v>490</v>
      </c>
      <c r="B491" s="2">
        <v>1</v>
      </c>
      <c r="C491" s="5">
        <v>2</v>
      </c>
    </row>
    <row r="492" spans="1:5" x14ac:dyDescent="0.25">
      <c r="A492">
        <v>491</v>
      </c>
      <c r="C492" s="5">
        <v>2</v>
      </c>
    </row>
    <row r="493" spans="1:5" x14ac:dyDescent="0.25">
      <c r="A493">
        <v>492</v>
      </c>
      <c r="C493" s="5">
        <v>2</v>
      </c>
    </row>
    <row r="494" spans="1:5" x14ac:dyDescent="0.25">
      <c r="A494">
        <v>493</v>
      </c>
      <c r="C494" s="5">
        <v>2</v>
      </c>
    </row>
    <row r="495" spans="1:5" x14ac:dyDescent="0.25">
      <c r="A495">
        <v>494</v>
      </c>
      <c r="C495" s="5">
        <v>2</v>
      </c>
      <c r="D495" s="4">
        <v>3</v>
      </c>
    </row>
    <row r="496" spans="1:5" x14ac:dyDescent="0.25">
      <c r="A496">
        <v>495</v>
      </c>
      <c r="C496" s="5">
        <v>2</v>
      </c>
      <c r="D496" s="4">
        <v>3</v>
      </c>
    </row>
    <row r="497" spans="1:6" x14ac:dyDescent="0.25">
      <c r="A497">
        <v>496</v>
      </c>
      <c r="C497" s="5">
        <v>2</v>
      </c>
      <c r="D497" s="4">
        <v>3</v>
      </c>
    </row>
    <row r="498" spans="1:6" x14ac:dyDescent="0.25">
      <c r="A498">
        <v>497</v>
      </c>
      <c r="C498" s="5">
        <v>2</v>
      </c>
      <c r="D498" s="4">
        <v>3</v>
      </c>
    </row>
    <row r="499" spans="1:6" x14ac:dyDescent="0.25">
      <c r="A499">
        <v>498</v>
      </c>
      <c r="C499" s="5">
        <v>2</v>
      </c>
      <c r="D499" s="4">
        <v>3</v>
      </c>
    </row>
    <row r="500" spans="1:6" x14ac:dyDescent="0.25">
      <c r="A500">
        <v>499</v>
      </c>
      <c r="D500" s="4">
        <v>3</v>
      </c>
      <c r="E500" s="3">
        <v>4</v>
      </c>
    </row>
    <row r="501" spans="1:6" x14ac:dyDescent="0.25">
      <c r="A501">
        <v>500</v>
      </c>
      <c r="D501" s="4">
        <v>3</v>
      </c>
      <c r="E501" s="3">
        <v>4</v>
      </c>
      <c r="F501" t="s">
        <v>22</v>
      </c>
    </row>
    <row r="502" spans="1:6" x14ac:dyDescent="0.25">
      <c r="A502">
        <v>501</v>
      </c>
    </row>
    <row r="503" spans="1:6" x14ac:dyDescent="0.25">
      <c r="A503">
        <v>502</v>
      </c>
      <c r="F503" t="s">
        <v>22</v>
      </c>
    </row>
    <row r="504" spans="1:6" x14ac:dyDescent="0.25">
      <c r="A504">
        <v>503</v>
      </c>
      <c r="C504" s="5">
        <v>2</v>
      </c>
    </row>
    <row r="505" spans="1:6" x14ac:dyDescent="0.25">
      <c r="A505">
        <v>504</v>
      </c>
      <c r="C505" s="5">
        <v>2</v>
      </c>
    </row>
    <row r="506" spans="1:6" x14ac:dyDescent="0.25">
      <c r="A506">
        <v>505</v>
      </c>
      <c r="C506" s="5">
        <v>2</v>
      </c>
      <c r="D506" s="4">
        <v>3</v>
      </c>
    </row>
    <row r="507" spans="1:6" x14ac:dyDescent="0.25">
      <c r="A507">
        <v>506</v>
      </c>
      <c r="C507" s="5">
        <v>2</v>
      </c>
      <c r="D507" s="4">
        <v>3</v>
      </c>
    </row>
    <row r="508" spans="1:6" x14ac:dyDescent="0.25">
      <c r="A508">
        <v>507</v>
      </c>
      <c r="C508" s="5">
        <v>2</v>
      </c>
      <c r="D508" s="4">
        <v>3</v>
      </c>
    </row>
    <row r="509" spans="1:6" x14ac:dyDescent="0.25">
      <c r="A509">
        <v>508</v>
      </c>
      <c r="C509" s="5">
        <v>2</v>
      </c>
      <c r="D509" s="4">
        <v>3</v>
      </c>
    </row>
    <row r="510" spans="1:6" x14ac:dyDescent="0.25">
      <c r="A510">
        <v>509</v>
      </c>
      <c r="C510" s="5">
        <v>2</v>
      </c>
      <c r="D510" s="4">
        <v>3</v>
      </c>
    </row>
    <row r="511" spans="1:6" x14ac:dyDescent="0.25">
      <c r="A511">
        <v>510</v>
      </c>
      <c r="C511" s="5">
        <v>2</v>
      </c>
      <c r="D511" s="4">
        <v>3</v>
      </c>
    </row>
    <row r="512" spans="1:6" x14ac:dyDescent="0.25">
      <c r="A512">
        <v>511</v>
      </c>
      <c r="C512" s="5">
        <v>2</v>
      </c>
      <c r="D512" s="4">
        <v>3</v>
      </c>
    </row>
    <row r="513" spans="1:5" x14ac:dyDescent="0.25">
      <c r="A513">
        <v>512</v>
      </c>
      <c r="C513" s="5">
        <v>2</v>
      </c>
      <c r="D513" s="4">
        <v>3</v>
      </c>
    </row>
    <row r="514" spans="1:5" x14ac:dyDescent="0.25">
      <c r="A514">
        <v>513</v>
      </c>
      <c r="C514" s="5">
        <v>2</v>
      </c>
      <c r="D514" s="4">
        <v>3</v>
      </c>
    </row>
    <row r="515" spans="1:5" x14ac:dyDescent="0.25">
      <c r="A515">
        <v>514</v>
      </c>
      <c r="C515" s="5">
        <v>2</v>
      </c>
      <c r="D515" s="4">
        <v>3</v>
      </c>
    </row>
    <row r="516" spans="1:5" x14ac:dyDescent="0.25">
      <c r="A516">
        <v>515</v>
      </c>
      <c r="C516" s="5">
        <v>2</v>
      </c>
      <c r="D516" s="4">
        <v>3</v>
      </c>
    </row>
    <row r="517" spans="1:5" x14ac:dyDescent="0.25">
      <c r="A517">
        <v>516</v>
      </c>
      <c r="C517" s="5">
        <v>2</v>
      </c>
      <c r="D517" s="4">
        <v>3</v>
      </c>
    </row>
    <row r="518" spans="1:5" x14ac:dyDescent="0.25">
      <c r="A518">
        <v>517</v>
      </c>
      <c r="C518" s="5">
        <v>2</v>
      </c>
      <c r="D518" s="4">
        <v>3</v>
      </c>
    </row>
    <row r="519" spans="1:5" x14ac:dyDescent="0.25">
      <c r="A519">
        <v>518</v>
      </c>
      <c r="C519" s="5">
        <v>2</v>
      </c>
      <c r="D519" s="4">
        <v>3</v>
      </c>
    </row>
    <row r="520" spans="1:5" x14ac:dyDescent="0.25">
      <c r="A520">
        <v>519</v>
      </c>
      <c r="C520" s="5">
        <v>2</v>
      </c>
      <c r="D520" s="4">
        <v>3</v>
      </c>
    </row>
    <row r="521" spans="1:5" x14ac:dyDescent="0.25">
      <c r="A521">
        <v>520</v>
      </c>
      <c r="C521" s="5">
        <v>2</v>
      </c>
      <c r="D521" s="4">
        <v>3</v>
      </c>
    </row>
    <row r="522" spans="1:5" x14ac:dyDescent="0.25">
      <c r="A522">
        <v>521</v>
      </c>
      <c r="C522" s="5">
        <v>2</v>
      </c>
      <c r="D522" s="4">
        <v>3</v>
      </c>
    </row>
    <row r="523" spans="1:5" x14ac:dyDescent="0.25">
      <c r="A523">
        <v>522</v>
      </c>
      <c r="B523" s="2">
        <v>1</v>
      </c>
      <c r="D523" s="4">
        <v>3</v>
      </c>
    </row>
    <row r="524" spans="1:5" x14ac:dyDescent="0.25">
      <c r="A524">
        <v>523</v>
      </c>
      <c r="B524" s="2">
        <v>1</v>
      </c>
      <c r="E524" s="3">
        <v>4</v>
      </c>
    </row>
    <row r="525" spans="1:5" x14ac:dyDescent="0.25">
      <c r="A525">
        <v>524</v>
      </c>
      <c r="B525" s="2">
        <v>1</v>
      </c>
      <c r="E525" s="3">
        <v>4</v>
      </c>
    </row>
    <row r="526" spans="1:5" x14ac:dyDescent="0.25">
      <c r="A526">
        <v>525</v>
      </c>
      <c r="B526" s="2">
        <v>1</v>
      </c>
      <c r="E526" s="3">
        <v>4</v>
      </c>
    </row>
    <row r="527" spans="1:5" x14ac:dyDescent="0.25">
      <c r="A527">
        <v>526</v>
      </c>
      <c r="B527" s="2">
        <v>1</v>
      </c>
      <c r="E527" s="3">
        <v>4</v>
      </c>
    </row>
    <row r="528" spans="1:5" x14ac:dyDescent="0.25">
      <c r="A528">
        <v>527</v>
      </c>
      <c r="B528" s="2">
        <v>1</v>
      </c>
      <c r="E528" s="3">
        <v>4</v>
      </c>
    </row>
    <row r="529" spans="1:5" x14ac:dyDescent="0.25">
      <c r="A529">
        <v>528</v>
      </c>
      <c r="B529" s="2">
        <v>1</v>
      </c>
      <c r="E529" s="3">
        <v>4</v>
      </c>
    </row>
    <row r="530" spans="1:5" x14ac:dyDescent="0.25">
      <c r="A530">
        <v>529</v>
      </c>
      <c r="B530" s="2">
        <v>1</v>
      </c>
      <c r="E530" s="3">
        <v>4</v>
      </c>
    </row>
    <row r="531" spans="1:5" x14ac:dyDescent="0.25">
      <c r="A531">
        <v>530</v>
      </c>
      <c r="B531" s="2">
        <v>1</v>
      </c>
      <c r="E531" s="3">
        <v>4</v>
      </c>
    </row>
    <row r="532" spans="1:5" x14ac:dyDescent="0.25">
      <c r="A532">
        <v>531</v>
      </c>
      <c r="B532" s="2">
        <v>1</v>
      </c>
      <c r="E532" s="3">
        <v>4</v>
      </c>
    </row>
    <row r="533" spans="1:5" x14ac:dyDescent="0.25">
      <c r="A533">
        <v>532</v>
      </c>
      <c r="B533" s="2">
        <v>1</v>
      </c>
      <c r="E533" s="3">
        <v>4</v>
      </c>
    </row>
    <row r="534" spans="1:5" x14ac:dyDescent="0.25">
      <c r="A534">
        <v>533</v>
      </c>
      <c r="B534" s="2">
        <v>1</v>
      </c>
      <c r="E534" s="3">
        <v>4</v>
      </c>
    </row>
    <row r="535" spans="1:5" x14ac:dyDescent="0.25">
      <c r="A535">
        <v>534</v>
      </c>
      <c r="B535" s="2">
        <v>1</v>
      </c>
      <c r="E535" s="3">
        <v>4</v>
      </c>
    </row>
    <row r="536" spans="1:5" x14ac:dyDescent="0.25">
      <c r="A536">
        <v>535</v>
      </c>
      <c r="B536" s="2">
        <v>1</v>
      </c>
      <c r="E536" s="3">
        <v>4</v>
      </c>
    </row>
    <row r="537" spans="1:5" x14ac:dyDescent="0.25">
      <c r="A537">
        <v>536</v>
      </c>
      <c r="E537" s="3">
        <v>4</v>
      </c>
    </row>
    <row r="538" spans="1:5" x14ac:dyDescent="0.25">
      <c r="A538">
        <v>537</v>
      </c>
      <c r="C538" s="5">
        <v>2</v>
      </c>
      <c r="E538" s="3">
        <v>4</v>
      </c>
    </row>
    <row r="539" spans="1:5" x14ac:dyDescent="0.25">
      <c r="A539">
        <v>538</v>
      </c>
      <c r="C539" s="5">
        <v>2</v>
      </c>
    </row>
    <row r="540" spans="1:5" x14ac:dyDescent="0.25">
      <c r="A540">
        <v>539</v>
      </c>
      <c r="C540" s="5">
        <v>2</v>
      </c>
      <c r="D540" s="4">
        <v>3</v>
      </c>
    </row>
    <row r="541" spans="1:5" x14ac:dyDescent="0.25">
      <c r="A541">
        <v>540</v>
      </c>
      <c r="C541" s="5">
        <v>2</v>
      </c>
      <c r="D541" s="4">
        <v>3</v>
      </c>
    </row>
    <row r="542" spans="1:5" x14ac:dyDescent="0.25">
      <c r="A542">
        <v>541</v>
      </c>
      <c r="C542" s="5">
        <v>2</v>
      </c>
      <c r="D542" s="4">
        <v>3</v>
      </c>
    </row>
    <row r="543" spans="1:5" x14ac:dyDescent="0.25">
      <c r="A543">
        <v>542</v>
      </c>
      <c r="C543" s="5">
        <v>2</v>
      </c>
      <c r="D543" s="4">
        <v>3</v>
      </c>
    </row>
    <row r="544" spans="1:5" x14ac:dyDescent="0.25">
      <c r="A544">
        <v>543</v>
      </c>
      <c r="C544" s="5">
        <v>2</v>
      </c>
      <c r="D544" s="4">
        <v>3</v>
      </c>
    </row>
    <row r="545" spans="1:5" x14ac:dyDescent="0.25">
      <c r="A545">
        <v>544</v>
      </c>
      <c r="C545" s="5">
        <v>2</v>
      </c>
      <c r="D545" s="4">
        <v>3</v>
      </c>
    </row>
    <row r="546" spans="1:5" x14ac:dyDescent="0.25">
      <c r="A546">
        <v>545</v>
      </c>
      <c r="C546" s="5">
        <v>2</v>
      </c>
      <c r="D546" s="4">
        <v>3</v>
      </c>
    </row>
    <row r="547" spans="1:5" x14ac:dyDescent="0.25">
      <c r="A547">
        <v>546</v>
      </c>
      <c r="C547" s="5">
        <v>2</v>
      </c>
      <c r="D547" s="4">
        <v>3</v>
      </c>
    </row>
    <row r="548" spans="1:5" x14ac:dyDescent="0.25">
      <c r="A548">
        <v>547</v>
      </c>
      <c r="C548" s="5">
        <v>2</v>
      </c>
      <c r="D548" s="4">
        <v>3</v>
      </c>
    </row>
    <row r="549" spans="1:5" x14ac:dyDescent="0.25">
      <c r="A549">
        <v>548</v>
      </c>
      <c r="C549" s="5">
        <v>2</v>
      </c>
      <c r="D549" s="4">
        <v>3</v>
      </c>
    </row>
    <row r="550" spans="1:5" x14ac:dyDescent="0.25">
      <c r="A550">
        <v>549</v>
      </c>
      <c r="C550" s="5">
        <v>2</v>
      </c>
      <c r="D550" s="4">
        <v>3</v>
      </c>
    </row>
    <row r="551" spans="1:5" x14ac:dyDescent="0.25">
      <c r="A551">
        <v>550</v>
      </c>
      <c r="C551" s="5">
        <v>2</v>
      </c>
      <c r="D551" s="4">
        <v>3</v>
      </c>
    </row>
    <row r="552" spans="1:5" x14ac:dyDescent="0.25">
      <c r="A552">
        <v>551</v>
      </c>
      <c r="B552" s="2">
        <v>1</v>
      </c>
    </row>
    <row r="553" spans="1:5" x14ac:dyDescent="0.25">
      <c r="A553">
        <v>552</v>
      </c>
      <c r="B553" s="2">
        <v>1</v>
      </c>
      <c r="E553" s="3">
        <v>4</v>
      </c>
    </row>
    <row r="554" spans="1:5" x14ac:dyDescent="0.25">
      <c r="A554">
        <v>553</v>
      </c>
      <c r="B554" s="2">
        <v>1</v>
      </c>
      <c r="E554" s="3">
        <v>4</v>
      </c>
    </row>
    <row r="555" spans="1:5" x14ac:dyDescent="0.25">
      <c r="A555">
        <v>554</v>
      </c>
      <c r="B555" s="2">
        <v>1</v>
      </c>
      <c r="E555" s="3">
        <v>4</v>
      </c>
    </row>
    <row r="556" spans="1:5" x14ac:dyDescent="0.25">
      <c r="A556">
        <v>555</v>
      </c>
      <c r="B556" s="2">
        <v>1</v>
      </c>
      <c r="E556" s="3">
        <v>4</v>
      </c>
    </row>
    <row r="557" spans="1:5" x14ac:dyDescent="0.25">
      <c r="A557">
        <v>556</v>
      </c>
      <c r="B557" s="2">
        <v>1</v>
      </c>
      <c r="E557" s="3">
        <v>4</v>
      </c>
    </row>
    <row r="558" spans="1:5" x14ac:dyDescent="0.25">
      <c r="A558">
        <v>557</v>
      </c>
      <c r="B558" s="2">
        <v>1</v>
      </c>
      <c r="E558" s="3">
        <v>4</v>
      </c>
    </row>
    <row r="559" spans="1:5" x14ac:dyDescent="0.25">
      <c r="A559">
        <v>558</v>
      </c>
      <c r="B559" s="2">
        <v>1</v>
      </c>
      <c r="E559" s="3">
        <v>4</v>
      </c>
    </row>
    <row r="560" spans="1:5" x14ac:dyDescent="0.25">
      <c r="A560">
        <v>559</v>
      </c>
      <c r="B560" s="2">
        <v>1</v>
      </c>
      <c r="E560" s="3">
        <v>4</v>
      </c>
    </row>
    <row r="561" spans="1:5" x14ac:dyDescent="0.25">
      <c r="A561">
        <v>560</v>
      </c>
      <c r="B561" s="2">
        <v>1</v>
      </c>
      <c r="E561" s="3">
        <v>4</v>
      </c>
    </row>
    <row r="562" spans="1:5" x14ac:dyDescent="0.25">
      <c r="A562">
        <v>561</v>
      </c>
      <c r="B562" s="2">
        <v>1</v>
      </c>
      <c r="E562" s="3">
        <v>4</v>
      </c>
    </row>
    <row r="563" spans="1:5" x14ac:dyDescent="0.25">
      <c r="A563">
        <v>562</v>
      </c>
      <c r="B563" s="2">
        <v>1</v>
      </c>
      <c r="E563" s="3">
        <v>4</v>
      </c>
    </row>
    <row r="564" spans="1:5" x14ac:dyDescent="0.25">
      <c r="A564">
        <v>563</v>
      </c>
      <c r="B564" s="2">
        <v>1</v>
      </c>
      <c r="E564" s="3">
        <v>4</v>
      </c>
    </row>
    <row r="565" spans="1:5" x14ac:dyDescent="0.25">
      <c r="A565">
        <v>564</v>
      </c>
      <c r="E565" s="3">
        <v>4</v>
      </c>
    </row>
    <row r="566" spans="1:5" x14ac:dyDescent="0.25">
      <c r="A566">
        <v>565</v>
      </c>
      <c r="E566" s="3">
        <v>4</v>
      </c>
    </row>
    <row r="567" spans="1:5" x14ac:dyDescent="0.25">
      <c r="A567">
        <v>566</v>
      </c>
      <c r="C567" s="5">
        <v>2</v>
      </c>
      <c r="D567" s="4">
        <v>3</v>
      </c>
    </row>
    <row r="568" spans="1:5" x14ac:dyDescent="0.25">
      <c r="A568">
        <v>567</v>
      </c>
      <c r="C568" s="5">
        <v>2</v>
      </c>
      <c r="D568" s="4">
        <v>3</v>
      </c>
    </row>
    <row r="569" spans="1:5" x14ac:dyDescent="0.25">
      <c r="A569">
        <v>568</v>
      </c>
      <c r="C569" s="5">
        <v>2</v>
      </c>
      <c r="D569" s="4">
        <v>3</v>
      </c>
    </row>
    <row r="570" spans="1:5" x14ac:dyDescent="0.25">
      <c r="A570">
        <v>569</v>
      </c>
      <c r="C570" s="5">
        <v>2</v>
      </c>
      <c r="D570" s="4">
        <v>3</v>
      </c>
    </row>
    <row r="571" spans="1:5" x14ac:dyDescent="0.25">
      <c r="A571">
        <v>570</v>
      </c>
      <c r="C571" s="5">
        <v>2</v>
      </c>
      <c r="D571" s="4">
        <v>3</v>
      </c>
    </row>
    <row r="572" spans="1:5" x14ac:dyDescent="0.25">
      <c r="A572">
        <v>571</v>
      </c>
      <c r="C572" s="5">
        <v>2</v>
      </c>
      <c r="D572" s="4">
        <v>3</v>
      </c>
    </row>
    <row r="573" spans="1:5" x14ac:dyDescent="0.25">
      <c r="A573">
        <v>572</v>
      </c>
      <c r="C573" s="5">
        <v>2</v>
      </c>
      <c r="D573" s="4">
        <v>3</v>
      </c>
    </row>
    <row r="574" spans="1:5" x14ac:dyDescent="0.25">
      <c r="A574">
        <v>573</v>
      </c>
      <c r="C574" s="5">
        <v>2</v>
      </c>
      <c r="D574" s="4">
        <v>3</v>
      </c>
    </row>
    <row r="575" spans="1:5" x14ac:dyDescent="0.25">
      <c r="A575">
        <v>574</v>
      </c>
      <c r="C575" s="5">
        <v>2</v>
      </c>
      <c r="D575" s="4">
        <v>3</v>
      </c>
    </row>
    <row r="576" spans="1:5" x14ac:dyDescent="0.25">
      <c r="A576">
        <v>575</v>
      </c>
      <c r="C576" s="5">
        <v>2</v>
      </c>
      <c r="D576" s="4">
        <v>3</v>
      </c>
    </row>
    <row r="577" spans="1:5" x14ac:dyDescent="0.25">
      <c r="A577">
        <v>576</v>
      </c>
      <c r="C577" s="5">
        <v>2</v>
      </c>
      <c r="D577" s="4">
        <v>3</v>
      </c>
    </row>
    <row r="578" spans="1:5" x14ac:dyDescent="0.25">
      <c r="A578">
        <v>577</v>
      </c>
      <c r="C578" s="5">
        <v>2</v>
      </c>
      <c r="D578" s="4">
        <v>3</v>
      </c>
    </row>
    <row r="579" spans="1:5" x14ac:dyDescent="0.25">
      <c r="A579">
        <v>578</v>
      </c>
      <c r="C579" s="5">
        <v>2</v>
      </c>
    </row>
    <row r="580" spans="1:5" x14ac:dyDescent="0.25">
      <c r="A580">
        <v>579</v>
      </c>
      <c r="B580" s="2">
        <v>1</v>
      </c>
    </row>
    <row r="581" spans="1:5" x14ac:dyDescent="0.25">
      <c r="A581">
        <v>580</v>
      </c>
      <c r="B581" s="2">
        <v>1</v>
      </c>
      <c r="E581" s="3">
        <v>4</v>
      </c>
    </row>
    <row r="582" spans="1:5" x14ac:dyDescent="0.25">
      <c r="A582">
        <v>581</v>
      </c>
      <c r="B582" s="2">
        <v>1</v>
      </c>
      <c r="E582" s="3">
        <v>4</v>
      </c>
    </row>
    <row r="583" spans="1:5" x14ac:dyDescent="0.25">
      <c r="A583">
        <v>582</v>
      </c>
      <c r="B583" s="2">
        <v>1</v>
      </c>
      <c r="E583" s="3">
        <v>4</v>
      </c>
    </row>
    <row r="584" spans="1:5" x14ac:dyDescent="0.25">
      <c r="A584">
        <v>583</v>
      </c>
      <c r="B584" s="2">
        <v>1</v>
      </c>
      <c r="E584" s="3">
        <v>4</v>
      </c>
    </row>
    <row r="585" spans="1:5" x14ac:dyDescent="0.25">
      <c r="A585">
        <v>584</v>
      </c>
      <c r="B585" s="2">
        <v>1</v>
      </c>
      <c r="E585" s="3">
        <v>4</v>
      </c>
    </row>
    <row r="586" spans="1:5" x14ac:dyDescent="0.25">
      <c r="A586">
        <v>585</v>
      </c>
      <c r="B586" s="2">
        <v>1</v>
      </c>
      <c r="E586" s="3">
        <v>4</v>
      </c>
    </row>
    <row r="587" spans="1:5" x14ac:dyDescent="0.25">
      <c r="A587">
        <v>586</v>
      </c>
      <c r="B587" s="2">
        <v>1</v>
      </c>
      <c r="E587" s="3">
        <v>4</v>
      </c>
    </row>
    <row r="588" spans="1:5" x14ac:dyDescent="0.25">
      <c r="A588">
        <v>587</v>
      </c>
      <c r="B588" s="2">
        <v>1</v>
      </c>
      <c r="E588" s="3">
        <v>4</v>
      </c>
    </row>
    <row r="589" spans="1:5" x14ac:dyDescent="0.25">
      <c r="A589">
        <v>588</v>
      </c>
      <c r="B589" s="2">
        <v>1</v>
      </c>
      <c r="E589" s="3">
        <v>4</v>
      </c>
    </row>
    <row r="590" spans="1:5" x14ac:dyDescent="0.25">
      <c r="A590">
        <v>589</v>
      </c>
      <c r="E590" s="3">
        <v>4</v>
      </c>
    </row>
    <row r="591" spans="1:5" x14ac:dyDescent="0.25">
      <c r="A591">
        <v>590</v>
      </c>
      <c r="E591" s="3">
        <v>4</v>
      </c>
    </row>
    <row r="592" spans="1:5" x14ac:dyDescent="0.25">
      <c r="A592">
        <v>591</v>
      </c>
      <c r="E592" s="3">
        <v>4</v>
      </c>
    </row>
    <row r="593" spans="1:5" x14ac:dyDescent="0.25">
      <c r="A593">
        <v>592</v>
      </c>
      <c r="C593" s="5">
        <v>2</v>
      </c>
    </row>
    <row r="594" spans="1:5" x14ac:dyDescent="0.25">
      <c r="A594">
        <v>593</v>
      </c>
      <c r="C594" s="5">
        <v>2</v>
      </c>
    </row>
    <row r="595" spans="1:5" x14ac:dyDescent="0.25">
      <c r="A595">
        <v>594</v>
      </c>
      <c r="C595" s="5">
        <v>2</v>
      </c>
      <c r="D595" s="4">
        <v>3</v>
      </c>
    </row>
    <row r="596" spans="1:5" x14ac:dyDescent="0.25">
      <c r="A596">
        <v>595</v>
      </c>
      <c r="C596" s="5">
        <v>2</v>
      </c>
      <c r="D596" s="4">
        <v>3</v>
      </c>
    </row>
    <row r="597" spans="1:5" x14ac:dyDescent="0.25">
      <c r="A597">
        <v>596</v>
      </c>
      <c r="C597" s="5">
        <v>2</v>
      </c>
      <c r="D597" s="4">
        <v>3</v>
      </c>
    </row>
    <row r="598" spans="1:5" x14ac:dyDescent="0.25">
      <c r="A598">
        <v>597</v>
      </c>
      <c r="C598" s="5">
        <v>2</v>
      </c>
      <c r="D598" s="4">
        <v>3</v>
      </c>
    </row>
    <row r="599" spans="1:5" x14ac:dyDescent="0.25">
      <c r="A599">
        <v>598</v>
      </c>
      <c r="C599" s="5">
        <v>2</v>
      </c>
      <c r="D599" s="4">
        <v>3</v>
      </c>
    </row>
    <row r="600" spans="1:5" x14ac:dyDescent="0.25">
      <c r="A600">
        <v>599</v>
      </c>
      <c r="C600" s="5">
        <v>2</v>
      </c>
      <c r="D600" s="4">
        <v>3</v>
      </c>
    </row>
    <row r="601" spans="1:5" x14ac:dyDescent="0.25">
      <c r="A601">
        <v>600</v>
      </c>
      <c r="C601" s="5">
        <v>2</v>
      </c>
      <c r="D601" s="4">
        <v>3</v>
      </c>
    </row>
    <row r="602" spans="1:5" x14ac:dyDescent="0.25">
      <c r="A602">
        <v>601</v>
      </c>
      <c r="C602" s="5">
        <v>2</v>
      </c>
      <c r="D602" s="4">
        <v>3</v>
      </c>
    </row>
    <row r="603" spans="1:5" x14ac:dyDescent="0.25">
      <c r="A603">
        <v>602</v>
      </c>
      <c r="C603" s="5">
        <v>2</v>
      </c>
      <c r="D603" s="4">
        <v>3</v>
      </c>
    </row>
    <row r="604" spans="1:5" x14ac:dyDescent="0.25">
      <c r="A604">
        <v>603</v>
      </c>
    </row>
    <row r="605" spans="1:5" x14ac:dyDescent="0.25">
      <c r="A605">
        <v>604</v>
      </c>
      <c r="B605" s="2">
        <v>1</v>
      </c>
    </row>
    <row r="606" spans="1:5" x14ac:dyDescent="0.25">
      <c r="A606">
        <v>605</v>
      </c>
      <c r="B606" s="2">
        <v>1</v>
      </c>
    </row>
    <row r="607" spans="1:5" x14ac:dyDescent="0.25">
      <c r="A607">
        <v>606</v>
      </c>
      <c r="B607" s="2">
        <v>1</v>
      </c>
    </row>
    <row r="608" spans="1:5" x14ac:dyDescent="0.25">
      <c r="A608">
        <v>607</v>
      </c>
      <c r="B608" s="2">
        <v>1</v>
      </c>
      <c r="E608" s="3">
        <v>4</v>
      </c>
    </row>
    <row r="609" spans="1:5" x14ac:dyDescent="0.25">
      <c r="A609">
        <v>608</v>
      </c>
      <c r="B609" s="2">
        <v>1</v>
      </c>
      <c r="E609" s="3">
        <v>4</v>
      </c>
    </row>
    <row r="610" spans="1:5" x14ac:dyDescent="0.25">
      <c r="A610">
        <v>609</v>
      </c>
      <c r="B610" s="2">
        <v>1</v>
      </c>
      <c r="E610" s="3">
        <v>4</v>
      </c>
    </row>
    <row r="611" spans="1:5" x14ac:dyDescent="0.25">
      <c r="A611">
        <v>610</v>
      </c>
      <c r="B611" s="2">
        <v>1</v>
      </c>
      <c r="E611" s="3">
        <v>4</v>
      </c>
    </row>
    <row r="612" spans="1:5" x14ac:dyDescent="0.25">
      <c r="A612">
        <v>611</v>
      </c>
      <c r="B612" s="2">
        <v>1</v>
      </c>
      <c r="E612" s="3">
        <v>4</v>
      </c>
    </row>
    <row r="613" spans="1:5" x14ac:dyDescent="0.25">
      <c r="A613">
        <v>612</v>
      </c>
      <c r="B613" s="2">
        <v>1</v>
      </c>
      <c r="E613" s="3">
        <v>4</v>
      </c>
    </row>
    <row r="614" spans="1:5" x14ac:dyDescent="0.25">
      <c r="A614">
        <v>613</v>
      </c>
      <c r="B614" s="2">
        <v>1</v>
      </c>
      <c r="E614" s="3">
        <v>4</v>
      </c>
    </row>
    <row r="615" spans="1:5" x14ac:dyDescent="0.25">
      <c r="A615">
        <v>614</v>
      </c>
      <c r="E615" s="3">
        <v>4</v>
      </c>
    </row>
    <row r="616" spans="1:5" x14ac:dyDescent="0.25">
      <c r="A616">
        <v>615</v>
      </c>
      <c r="D616" s="4">
        <v>3</v>
      </c>
      <c r="E616" s="3">
        <v>4</v>
      </c>
    </row>
    <row r="617" spans="1:5" x14ac:dyDescent="0.25">
      <c r="A617">
        <v>616</v>
      </c>
      <c r="D617" s="4">
        <v>3</v>
      </c>
      <c r="E617" s="3">
        <v>4</v>
      </c>
    </row>
    <row r="618" spans="1:5" x14ac:dyDescent="0.25">
      <c r="A618">
        <v>617</v>
      </c>
      <c r="D618" s="4">
        <v>3</v>
      </c>
    </row>
    <row r="619" spans="1:5" x14ac:dyDescent="0.25">
      <c r="A619">
        <v>618</v>
      </c>
      <c r="C619" s="5">
        <v>2</v>
      </c>
      <c r="D619" s="4">
        <v>3</v>
      </c>
    </row>
    <row r="620" spans="1:5" x14ac:dyDescent="0.25">
      <c r="A620">
        <v>619</v>
      </c>
      <c r="C620" s="5">
        <v>2</v>
      </c>
      <c r="D620" s="4">
        <v>3</v>
      </c>
    </row>
    <row r="621" spans="1:5" x14ac:dyDescent="0.25">
      <c r="A621">
        <v>620</v>
      </c>
      <c r="C621" s="5">
        <v>2</v>
      </c>
      <c r="D621" s="4">
        <v>3</v>
      </c>
    </row>
    <row r="622" spans="1:5" x14ac:dyDescent="0.25">
      <c r="A622">
        <v>621</v>
      </c>
      <c r="C622" s="5">
        <v>2</v>
      </c>
      <c r="D622" s="4">
        <v>3</v>
      </c>
    </row>
    <row r="623" spans="1:5" x14ac:dyDescent="0.25">
      <c r="A623">
        <v>622</v>
      </c>
      <c r="C623" s="5">
        <v>2</v>
      </c>
      <c r="D623" s="4">
        <v>3</v>
      </c>
    </row>
    <row r="624" spans="1:5" x14ac:dyDescent="0.25">
      <c r="A624">
        <v>623</v>
      </c>
      <c r="C624" s="5">
        <v>2</v>
      </c>
      <c r="D624" s="4">
        <v>3</v>
      </c>
    </row>
    <row r="625" spans="1:5" x14ac:dyDescent="0.25">
      <c r="A625">
        <v>624</v>
      </c>
      <c r="C625" s="5">
        <v>2</v>
      </c>
    </row>
    <row r="626" spans="1:5" x14ac:dyDescent="0.25">
      <c r="A626">
        <v>625</v>
      </c>
      <c r="C626" s="5">
        <v>2</v>
      </c>
    </row>
    <row r="627" spans="1:5" x14ac:dyDescent="0.25">
      <c r="A627">
        <v>626</v>
      </c>
      <c r="B627" s="2">
        <v>1</v>
      </c>
      <c r="C627" s="5">
        <v>2</v>
      </c>
    </row>
    <row r="628" spans="1:5" x14ac:dyDescent="0.25">
      <c r="A628">
        <v>627</v>
      </c>
      <c r="B628" s="2">
        <v>1</v>
      </c>
      <c r="C628" s="5">
        <v>2</v>
      </c>
    </row>
    <row r="629" spans="1:5" x14ac:dyDescent="0.25">
      <c r="A629">
        <v>628</v>
      </c>
      <c r="B629" s="2">
        <v>1</v>
      </c>
    </row>
    <row r="630" spans="1:5" x14ac:dyDescent="0.25">
      <c r="A630">
        <v>629</v>
      </c>
      <c r="B630" s="2">
        <v>1</v>
      </c>
    </row>
    <row r="631" spans="1:5" x14ac:dyDescent="0.25">
      <c r="A631">
        <v>630</v>
      </c>
      <c r="B631" s="2">
        <v>1</v>
      </c>
    </row>
    <row r="632" spans="1:5" x14ac:dyDescent="0.25">
      <c r="A632">
        <v>631</v>
      </c>
      <c r="B632" s="2">
        <v>1</v>
      </c>
    </row>
    <row r="633" spans="1:5" x14ac:dyDescent="0.25">
      <c r="A633">
        <v>632</v>
      </c>
      <c r="B633" s="2">
        <v>1</v>
      </c>
    </row>
    <row r="634" spans="1:5" x14ac:dyDescent="0.25">
      <c r="A634">
        <v>633</v>
      </c>
      <c r="B634" s="2">
        <v>1</v>
      </c>
      <c r="E634" s="3">
        <v>4</v>
      </c>
    </row>
    <row r="635" spans="1:5" x14ac:dyDescent="0.25">
      <c r="A635">
        <v>634</v>
      </c>
      <c r="B635" s="2">
        <v>1</v>
      </c>
      <c r="E635" s="3">
        <v>4</v>
      </c>
    </row>
    <row r="636" spans="1:5" x14ac:dyDescent="0.25">
      <c r="A636">
        <v>635</v>
      </c>
      <c r="D636" s="4">
        <v>3</v>
      </c>
      <c r="E636" s="3">
        <v>4</v>
      </c>
    </row>
    <row r="637" spans="1:5" x14ac:dyDescent="0.25">
      <c r="A637">
        <v>636</v>
      </c>
      <c r="D637" s="4">
        <v>3</v>
      </c>
      <c r="E637" s="3">
        <v>4</v>
      </c>
    </row>
    <row r="638" spans="1:5" x14ac:dyDescent="0.25">
      <c r="A638">
        <v>637</v>
      </c>
      <c r="D638" s="4">
        <v>3</v>
      </c>
      <c r="E638" s="3">
        <v>4</v>
      </c>
    </row>
    <row r="639" spans="1:5" x14ac:dyDescent="0.25">
      <c r="A639">
        <v>638</v>
      </c>
      <c r="D639" s="4">
        <v>3</v>
      </c>
      <c r="E639" s="3">
        <v>4</v>
      </c>
    </row>
    <row r="640" spans="1:5" x14ac:dyDescent="0.25">
      <c r="A640">
        <v>639</v>
      </c>
      <c r="D640" s="4">
        <v>3</v>
      </c>
      <c r="E640" s="3">
        <v>4</v>
      </c>
    </row>
    <row r="641" spans="1:5" x14ac:dyDescent="0.25">
      <c r="A641">
        <v>640</v>
      </c>
      <c r="D641" s="4">
        <v>3</v>
      </c>
      <c r="E641" s="3">
        <v>4</v>
      </c>
    </row>
    <row r="642" spans="1:5" x14ac:dyDescent="0.25">
      <c r="A642">
        <v>641</v>
      </c>
      <c r="C642" s="5">
        <v>2</v>
      </c>
      <c r="D642" s="4">
        <v>3</v>
      </c>
      <c r="E642" s="3">
        <v>4</v>
      </c>
    </row>
    <row r="643" spans="1:5" x14ac:dyDescent="0.25">
      <c r="A643">
        <v>642</v>
      </c>
      <c r="C643" s="5">
        <v>2</v>
      </c>
      <c r="D643" s="4">
        <v>3</v>
      </c>
    </row>
    <row r="644" spans="1:5" x14ac:dyDescent="0.25">
      <c r="A644">
        <v>643</v>
      </c>
      <c r="C644" s="5">
        <v>2</v>
      </c>
      <c r="D644" s="4">
        <v>3</v>
      </c>
    </row>
    <row r="645" spans="1:5" x14ac:dyDescent="0.25">
      <c r="A645">
        <v>644</v>
      </c>
      <c r="C645" s="5">
        <v>2</v>
      </c>
    </row>
    <row r="646" spans="1:5" x14ac:dyDescent="0.25">
      <c r="A646">
        <v>645</v>
      </c>
      <c r="C646" s="5">
        <v>2</v>
      </c>
    </row>
    <row r="647" spans="1:5" x14ac:dyDescent="0.25">
      <c r="A647">
        <v>646</v>
      </c>
      <c r="C647" s="5">
        <v>2</v>
      </c>
    </row>
    <row r="648" spans="1:5" x14ac:dyDescent="0.25">
      <c r="A648">
        <v>647</v>
      </c>
      <c r="C648" s="5">
        <v>2</v>
      </c>
    </row>
    <row r="649" spans="1:5" x14ac:dyDescent="0.25">
      <c r="A649">
        <v>648</v>
      </c>
      <c r="B649" s="2">
        <v>1</v>
      </c>
      <c r="C649" s="5">
        <v>2</v>
      </c>
    </row>
    <row r="650" spans="1:5" x14ac:dyDescent="0.25">
      <c r="A650">
        <v>649</v>
      </c>
      <c r="B650" s="2">
        <v>1</v>
      </c>
      <c r="C650" s="5">
        <v>2</v>
      </c>
    </row>
    <row r="651" spans="1:5" x14ac:dyDescent="0.25">
      <c r="A651">
        <v>650</v>
      </c>
      <c r="B651" s="2">
        <v>1</v>
      </c>
      <c r="C651" s="5">
        <v>2</v>
      </c>
    </row>
    <row r="652" spans="1:5" x14ac:dyDescent="0.25">
      <c r="A652">
        <v>651</v>
      </c>
      <c r="B652" s="2">
        <v>1</v>
      </c>
    </row>
    <row r="653" spans="1:5" x14ac:dyDescent="0.25">
      <c r="A653">
        <v>652</v>
      </c>
      <c r="B653" s="2">
        <v>1</v>
      </c>
    </row>
    <row r="654" spans="1:5" x14ac:dyDescent="0.25">
      <c r="A654">
        <v>653</v>
      </c>
      <c r="B654" s="2">
        <v>1</v>
      </c>
    </row>
    <row r="655" spans="1:5" x14ac:dyDescent="0.25">
      <c r="A655">
        <v>654</v>
      </c>
      <c r="B655" s="2">
        <v>1</v>
      </c>
    </row>
    <row r="656" spans="1:5" x14ac:dyDescent="0.25">
      <c r="A656">
        <v>655</v>
      </c>
      <c r="B656" s="2">
        <v>1</v>
      </c>
      <c r="E656" s="3">
        <v>4</v>
      </c>
    </row>
    <row r="657" spans="1:5" x14ac:dyDescent="0.25">
      <c r="A657">
        <v>656</v>
      </c>
      <c r="B657" s="2">
        <v>1</v>
      </c>
      <c r="E657" s="3">
        <v>4</v>
      </c>
    </row>
    <row r="658" spans="1:5" x14ac:dyDescent="0.25">
      <c r="A658">
        <v>657</v>
      </c>
      <c r="D658" s="4">
        <v>3</v>
      </c>
      <c r="E658" s="3">
        <v>4</v>
      </c>
    </row>
    <row r="659" spans="1:5" x14ac:dyDescent="0.25">
      <c r="A659">
        <v>658</v>
      </c>
      <c r="D659" s="4">
        <v>3</v>
      </c>
      <c r="E659" s="3">
        <v>4</v>
      </c>
    </row>
    <row r="660" spans="1:5" x14ac:dyDescent="0.25">
      <c r="A660">
        <v>659</v>
      </c>
      <c r="D660" s="4">
        <v>3</v>
      </c>
      <c r="E660" s="3">
        <v>4</v>
      </c>
    </row>
    <row r="661" spans="1:5" x14ac:dyDescent="0.25">
      <c r="A661">
        <v>660</v>
      </c>
      <c r="D661" s="4">
        <v>3</v>
      </c>
      <c r="E661" s="3">
        <v>4</v>
      </c>
    </row>
    <row r="662" spans="1:5" x14ac:dyDescent="0.25">
      <c r="A662">
        <v>661</v>
      </c>
      <c r="D662" s="4">
        <v>3</v>
      </c>
      <c r="E662" s="3">
        <v>4</v>
      </c>
    </row>
    <row r="663" spans="1:5" x14ac:dyDescent="0.25">
      <c r="A663">
        <v>662</v>
      </c>
      <c r="D663" s="4">
        <v>3</v>
      </c>
      <c r="E663" s="3">
        <v>4</v>
      </c>
    </row>
    <row r="664" spans="1:5" x14ac:dyDescent="0.25">
      <c r="A664">
        <v>663</v>
      </c>
      <c r="D664" s="4">
        <v>3</v>
      </c>
      <c r="E664" s="3">
        <v>4</v>
      </c>
    </row>
    <row r="665" spans="1:5" x14ac:dyDescent="0.25">
      <c r="A665">
        <v>664</v>
      </c>
      <c r="D665" s="4">
        <v>3</v>
      </c>
      <c r="E665" s="3">
        <v>4</v>
      </c>
    </row>
    <row r="666" spans="1:5" x14ac:dyDescent="0.25">
      <c r="A666">
        <v>665</v>
      </c>
      <c r="C666" s="5">
        <v>2</v>
      </c>
    </row>
    <row r="667" spans="1:5" x14ac:dyDescent="0.25">
      <c r="A667">
        <v>666</v>
      </c>
      <c r="C667" s="5">
        <v>2</v>
      </c>
    </row>
    <row r="668" spans="1:5" x14ac:dyDescent="0.25">
      <c r="A668">
        <v>667</v>
      </c>
      <c r="C668" s="5">
        <v>2</v>
      </c>
    </row>
    <row r="669" spans="1:5" x14ac:dyDescent="0.25">
      <c r="A669">
        <v>668</v>
      </c>
      <c r="C669" s="5">
        <v>2</v>
      </c>
    </row>
    <row r="670" spans="1:5" x14ac:dyDescent="0.25">
      <c r="A670">
        <v>669</v>
      </c>
      <c r="C670" s="5">
        <v>2</v>
      </c>
    </row>
    <row r="671" spans="1:5" x14ac:dyDescent="0.25">
      <c r="A671">
        <v>670</v>
      </c>
      <c r="C671" s="5">
        <v>2</v>
      </c>
    </row>
    <row r="672" spans="1:5" x14ac:dyDescent="0.25">
      <c r="A672">
        <v>671</v>
      </c>
      <c r="C672" s="5">
        <v>2</v>
      </c>
    </row>
    <row r="673" spans="1:5" x14ac:dyDescent="0.25">
      <c r="A673">
        <v>672</v>
      </c>
      <c r="B673" s="2">
        <v>1</v>
      </c>
      <c r="C673" s="5">
        <v>2</v>
      </c>
    </row>
    <row r="674" spans="1:5" x14ac:dyDescent="0.25">
      <c r="A674">
        <v>673</v>
      </c>
      <c r="B674" s="2">
        <v>1</v>
      </c>
      <c r="C674" s="5">
        <v>2</v>
      </c>
    </row>
    <row r="675" spans="1:5" x14ac:dyDescent="0.25">
      <c r="A675">
        <v>674</v>
      </c>
      <c r="B675" s="2">
        <v>1</v>
      </c>
      <c r="C675" s="5">
        <v>2</v>
      </c>
    </row>
    <row r="676" spans="1:5" x14ac:dyDescent="0.25">
      <c r="A676">
        <v>675</v>
      </c>
      <c r="B676" s="2">
        <v>1</v>
      </c>
    </row>
    <row r="677" spans="1:5" x14ac:dyDescent="0.25">
      <c r="A677">
        <v>676</v>
      </c>
      <c r="B677" s="2">
        <v>1</v>
      </c>
    </row>
    <row r="678" spans="1:5" x14ac:dyDescent="0.25">
      <c r="A678">
        <v>677</v>
      </c>
      <c r="B678" s="2">
        <v>1</v>
      </c>
    </row>
    <row r="679" spans="1:5" x14ac:dyDescent="0.25">
      <c r="A679">
        <v>678</v>
      </c>
      <c r="B679" s="2">
        <v>1</v>
      </c>
      <c r="E679" s="3">
        <v>4</v>
      </c>
    </row>
    <row r="680" spans="1:5" x14ac:dyDescent="0.25">
      <c r="A680">
        <v>679</v>
      </c>
      <c r="B680" s="2">
        <v>1</v>
      </c>
      <c r="E680" s="3">
        <v>4</v>
      </c>
    </row>
    <row r="681" spans="1:5" x14ac:dyDescent="0.25">
      <c r="A681">
        <v>680</v>
      </c>
      <c r="B681" s="2">
        <v>1</v>
      </c>
      <c r="E681" s="3">
        <v>4</v>
      </c>
    </row>
    <row r="682" spans="1:5" x14ac:dyDescent="0.25">
      <c r="A682">
        <v>681</v>
      </c>
      <c r="D682" s="4">
        <v>3</v>
      </c>
      <c r="E682" s="3">
        <v>4</v>
      </c>
    </row>
    <row r="683" spans="1:5" x14ac:dyDescent="0.25">
      <c r="A683">
        <v>682</v>
      </c>
      <c r="D683" s="4">
        <v>3</v>
      </c>
      <c r="E683" s="3">
        <v>4</v>
      </c>
    </row>
    <row r="684" spans="1:5" x14ac:dyDescent="0.25">
      <c r="A684">
        <v>683</v>
      </c>
      <c r="D684" s="4">
        <v>3</v>
      </c>
      <c r="E684" s="3">
        <v>4</v>
      </c>
    </row>
    <row r="685" spans="1:5" x14ac:dyDescent="0.25">
      <c r="A685">
        <v>684</v>
      </c>
      <c r="D685" s="4">
        <v>3</v>
      </c>
      <c r="E685" s="3">
        <v>4</v>
      </c>
    </row>
    <row r="686" spans="1:5" x14ac:dyDescent="0.25">
      <c r="A686">
        <v>685</v>
      </c>
      <c r="D686" s="4">
        <v>3</v>
      </c>
      <c r="E686" s="3">
        <v>4</v>
      </c>
    </row>
    <row r="687" spans="1:5" x14ac:dyDescent="0.25">
      <c r="A687">
        <v>686</v>
      </c>
      <c r="D687" s="4">
        <v>3</v>
      </c>
      <c r="E687" s="3">
        <v>4</v>
      </c>
    </row>
    <row r="688" spans="1:5" x14ac:dyDescent="0.25">
      <c r="A688">
        <v>687</v>
      </c>
      <c r="C688" s="5">
        <v>2</v>
      </c>
      <c r="D688" s="4">
        <v>3</v>
      </c>
      <c r="E688" s="3">
        <v>4</v>
      </c>
    </row>
    <row r="689" spans="1:5" x14ac:dyDescent="0.25">
      <c r="A689">
        <v>688</v>
      </c>
      <c r="C689" s="5">
        <v>2</v>
      </c>
      <c r="D689" s="4">
        <v>3</v>
      </c>
    </row>
    <row r="690" spans="1:5" x14ac:dyDescent="0.25">
      <c r="A690">
        <v>689</v>
      </c>
      <c r="C690" s="5">
        <v>2</v>
      </c>
    </row>
    <row r="691" spans="1:5" x14ac:dyDescent="0.25">
      <c r="A691">
        <v>690</v>
      </c>
      <c r="C691" s="5">
        <v>2</v>
      </c>
    </row>
    <row r="692" spans="1:5" x14ac:dyDescent="0.25">
      <c r="A692">
        <v>691</v>
      </c>
      <c r="C692" s="5">
        <v>2</v>
      </c>
    </row>
    <row r="693" spans="1:5" x14ac:dyDescent="0.25">
      <c r="A693">
        <v>692</v>
      </c>
      <c r="C693" s="5">
        <v>2</v>
      </c>
    </row>
    <row r="694" spans="1:5" x14ac:dyDescent="0.25">
      <c r="A694">
        <v>693</v>
      </c>
      <c r="B694" s="2">
        <v>1</v>
      </c>
      <c r="C694" s="5">
        <v>2</v>
      </c>
    </row>
    <row r="695" spans="1:5" x14ac:dyDescent="0.25">
      <c r="A695">
        <v>694</v>
      </c>
      <c r="B695" s="2">
        <v>1</v>
      </c>
      <c r="C695" s="5">
        <v>2</v>
      </c>
    </row>
    <row r="696" spans="1:5" x14ac:dyDescent="0.25">
      <c r="A696">
        <v>695</v>
      </c>
      <c r="B696" s="2">
        <v>1</v>
      </c>
      <c r="C696" s="5">
        <v>2</v>
      </c>
    </row>
    <row r="697" spans="1:5" x14ac:dyDescent="0.25">
      <c r="A697">
        <v>696</v>
      </c>
      <c r="B697" s="2">
        <v>1</v>
      </c>
    </row>
    <row r="698" spans="1:5" x14ac:dyDescent="0.25">
      <c r="A698">
        <v>697</v>
      </c>
      <c r="B698" s="2">
        <v>1</v>
      </c>
    </row>
    <row r="699" spans="1:5" x14ac:dyDescent="0.25">
      <c r="A699">
        <v>698</v>
      </c>
      <c r="B699" s="2">
        <v>1</v>
      </c>
    </row>
    <row r="700" spans="1:5" x14ac:dyDescent="0.25">
      <c r="A700">
        <v>699</v>
      </c>
      <c r="B700" s="2">
        <v>1</v>
      </c>
    </row>
    <row r="701" spans="1:5" x14ac:dyDescent="0.25">
      <c r="A701">
        <v>700</v>
      </c>
      <c r="B701" s="2">
        <v>1</v>
      </c>
    </row>
    <row r="702" spans="1:5" x14ac:dyDescent="0.25">
      <c r="A702">
        <v>701</v>
      </c>
      <c r="B702" s="2">
        <v>1</v>
      </c>
      <c r="E702" s="3">
        <v>4</v>
      </c>
    </row>
    <row r="703" spans="1:5" x14ac:dyDescent="0.25">
      <c r="A703">
        <v>702</v>
      </c>
      <c r="E703" s="3">
        <v>4</v>
      </c>
    </row>
    <row r="704" spans="1:5" x14ac:dyDescent="0.25">
      <c r="A704">
        <v>703</v>
      </c>
      <c r="E704" s="3">
        <v>4</v>
      </c>
    </row>
    <row r="705" spans="1:5" x14ac:dyDescent="0.25">
      <c r="A705">
        <v>704</v>
      </c>
      <c r="E705" s="3">
        <v>4</v>
      </c>
    </row>
    <row r="706" spans="1:5" x14ac:dyDescent="0.25">
      <c r="A706">
        <v>705</v>
      </c>
      <c r="D706" s="4">
        <v>3</v>
      </c>
      <c r="E706" s="3">
        <v>4</v>
      </c>
    </row>
    <row r="707" spans="1:5" x14ac:dyDescent="0.25">
      <c r="A707">
        <v>706</v>
      </c>
      <c r="D707" s="4">
        <v>3</v>
      </c>
      <c r="E707" s="3">
        <v>4</v>
      </c>
    </row>
    <row r="708" spans="1:5" x14ac:dyDescent="0.25">
      <c r="A708">
        <v>707</v>
      </c>
      <c r="D708" s="4">
        <v>3</v>
      </c>
      <c r="E708" s="3">
        <v>4</v>
      </c>
    </row>
    <row r="709" spans="1:5" x14ac:dyDescent="0.25">
      <c r="A709">
        <v>708</v>
      </c>
      <c r="D709" s="4">
        <v>3</v>
      </c>
      <c r="E709" s="3">
        <v>4</v>
      </c>
    </row>
    <row r="710" spans="1:5" x14ac:dyDescent="0.25">
      <c r="A710">
        <v>709</v>
      </c>
      <c r="C710" s="5">
        <v>2</v>
      </c>
      <c r="D710" s="4">
        <v>3</v>
      </c>
      <c r="E710" s="3">
        <v>4</v>
      </c>
    </row>
    <row r="711" spans="1:5" x14ac:dyDescent="0.25">
      <c r="A711">
        <v>710</v>
      </c>
      <c r="C711" s="5">
        <v>2</v>
      </c>
      <c r="D711" s="4">
        <v>3</v>
      </c>
    </row>
    <row r="712" spans="1:5" x14ac:dyDescent="0.25">
      <c r="A712">
        <v>711</v>
      </c>
      <c r="C712" s="5">
        <v>2</v>
      </c>
      <c r="D712" s="4">
        <v>3</v>
      </c>
    </row>
    <row r="713" spans="1:5" x14ac:dyDescent="0.25">
      <c r="A713">
        <v>712</v>
      </c>
      <c r="C713" s="5">
        <v>2</v>
      </c>
      <c r="D713" s="4">
        <v>3</v>
      </c>
    </row>
    <row r="714" spans="1:5" x14ac:dyDescent="0.25">
      <c r="A714">
        <v>713</v>
      </c>
      <c r="C714" s="5">
        <v>2</v>
      </c>
    </row>
    <row r="715" spans="1:5" x14ac:dyDescent="0.25">
      <c r="A715">
        <v>714</v>
      </c>
      <c r="C715" s="5">
        <v>2</v>
      </c>
    </row>
    <row r="716" spans="1:5" x14ac:dyDescent="0.25">
      <c r="A716">
        <v>715</v>
      </c>
      <c r="C716" s="5">
        <v>2</v>
      </c>
    </row>
    <row r="717" spans="1:5" x14ac:dyDescent="0.25">
      <c r="A717">
        <v>716</v>
      </c>
      <c r="B717" s="2">
        <v>1</v>
      </c>
      <c r="C717" s="5">
        <v>2</v>
      </c>
    </row>
    <row r="718" spans="1:5" x14ac:dyDescent="0.25">
      <c r="A718">
        <v>717</v>
      </c>
      <c r="B718" s="2">
        <v>1</v>
      </c>
      <c r="C718" s="5">
        <v>2</v>
      </c>
    </row>
    <row r="719" spans="1:5" x14ac:dyDescent="0.25">
      <c r="A719">
        <v>718</v>
      </c>
      <c r="B719" s="2">
        <v>1</v>
      </c>
      <c r="C719" s="5">
        <v>2</v>
      </c>
    </row>
    <row r="720" spans="1:5" x14ac:dyDescent="0.25">
      <c r="A720">
        <v>719</v>
      </c>
      <c r="B720" s="2">
        <v>1</v>
      </c>
      <c r="C720" s="5">
        <v>2</v>
      </c>
    </row>
    <row r="721" spans="1:5" x14ac:dyDescent="0.25">
      <c r="A721">
        <v>720</v>
      </c>
      <c r="B721" s="2">
        <v>1</v>
      </c>
    </row>
    <row r="722" spans="1:5" x14ac:dyDescent="0.25">
      <c r="A722">
        <v>721</v>
      </c>
      <c r="B722" s="2">
        <v>1</v>
      </c>
    </row>
    <row r="723" spans="1:5" x14ac:dyDescent="0.25">
      <c r="A723">
        <v>722</v>
      </c>
      <c r="B723" s="2">
        <v>1</v>
      </c>
    </row>
    <row r="724" spans="1:5" x14ac:dyDescent="0.25">
      <c r="A724">
        <v>723</v>
      </c>
      <c r="B724" s="2">
        <v>1</v>
      </c>
      <c r="E724" s="3">
        <v>4</v>
      </c>
    </row>
    <row r="725" spans="1:5" x14ac:dyDescent="0.25">
      <c r="A725">
        <v>724</v>
      </c>
      <c r="B725" s="2">
        <v>1</v>
      </c>
      <c r="E725" s="3">
        <v>4</v>
      </c>
    </row>
    <row r="726" spans="1:5" x14ac:dyDescent="0.25">
      <c r="A726">
        <v>725</v>
      </c>
      <c r="B726" s="2">
        <v>1</v>
      </c>
      <c r="E726" s="3">
        <v>4</v>
      </c>
    </row>
    <row r="727" spans="1:5" x14ac:dyDescent="0.25">
      <c r="A727">
        <v>726</v>
      </c>
      <c r="D727" s="4">
        <v>3</v>
      </c>
      <c r="E727" s="3">
        <v>4</v>
      </c>
    </row>
    <row r="728" spans="1:5" x14ac:dyDescent="0.25">
      <c r="A728">
        <v>727</v>
      </c>
      <c r="D728" s="4">
        <v>3</v>
      </c>
      <c r="E728" s="3">
        <v>4</v>
      </c>
    </row>
    <row r="729" spans="1:5" x14ac:dyDescent="0.25">
      <c r="A729">
        <v>728</v>
      </c>
      <c r="D729" s="4">
        <v>3</v>
      </c>
      <c r="E729" s="3">
        <v>4</v>
      </c>
    </row>
    <row r="730" spans="1:5" x14ac:dyDescent="0.25">
      <c r="A730">
        <v>729</v>
      </c>
      <c r="D730" s="4">
        <v>3</v>
      </c>
      <c r="E730" s="3">
        <v>4</v>
      </c>
    </row>
    <row r="731" spans="1:5" x14ac:dyDescent="0.25">
      <c r="A731">
        <v>730</v>
      </c>
      <c r="D731" s="4">
        <v>3</v>
      </c>
      <c r="E731" s="3">
        <v>4</v>
      </c>
    </row>
    <row r="732" spans="1:5" x14ac:dyDescent="0.25">
      <c r="A732">
        <v>731</v>
      </c>
      <c r="D732" s="4">
        <v>3</v>
      </c>
      <c r="E732" s="3">
        <v>4</v>
      </c>
    </row>
    <row r="733" spans="1:5" x14ac:dyDescent="0.25">
      <c r="A733">
        <v>732</v>
      </c>
      <c r="C733" s="5">
        <v>2</v>
      </c>
      <c r="D733" s="4">
        <v>3</v>
      </c>
      <c r="E733" s="3">
        <v>4</v>
      </c>
    </row>
    <row r="734" spans="1:5" x14ac:dyDescent="0.25">
      <c r="A734">
        <v>733</v>
      </c>
      <c r="C734" s="5">
        <v>2</v>
      </c>
      <c r="D734" s="4">
        <v>3</v>
      </c>
    </row>
    <row r="735" spans="1:5" x14ac:dyDescent="0.25">
      <c r="A735">
        <v>734</v>
      </c>
      <c r="C735" s="5">
        <v>2</v>
      </c>
      <c r="D735" s="4">
        <v>3</v>
      </c>
    </row>
    <row r="736" spans="1:5" x14ac:dyDescent="0.25">
      <c r="A736">
        <v>735</v>
      </c>
      <c r="C736" s="5">
        <v>2</v>
      </c>
      <c r="D736" s="4">
        <v>3</v>
      </c>
    </row>
    <row r="737" spans="1:6" x14ac:dyDescent="0.25">
      <c r="A737">
        <v>736</v>
      </c>
      <c r="C737" s="5">
        <v>2</v>
      </c>
      <c r="D737" s="4">
        <v>3</v>
      </c>
    </row>
    <row r="738" spans="1:6" x14ac:dyDescent="0.25">
      <c r="A738">
        <v>737</v>
      </c>
      <c r="C738" s="5">
        <v>2</v>
      </c>
    </row>
    <row r="739" spans="1:6" x14ac:dyDescent="0.25">
      <c r="A739">
        <v>738</v>
      </c>
      <c r="C739" s="5">
        <v>2</v>
      </c>
    </row>
    <row r="740" spans="1:6" x14ac:dyDescent="0.25">
      <c r="A740">
        <v>739</v>
      </c>
      <c r="C740" s="5">
        <v>2</v>
      </c>
    </row>
    <row r="741" spans="1:6" x14ac:dyDescent="0.25">
      <c r="A741">
        <v>740</v>
      </c>
      <c r="C741" s="5">
        <v>2</v>
      </c>
    </row>
    <row r="742" spans="1:6" x14ac:dyDescent="0.25">
      <c r="A742">
        <v>741</v>
      </c>
      <c r="B742" s="2">
        <v>1</v>
      </c>
      <c r="C742" s="5">
        <v>2</v>
      </c>
    </row>
    <row r="743" spans="1:6" x14ac:dyDescent="0.25">
      <c r="A743">
        <v>742</v>
      </c>
      <c r="B743" s="2">
        <v>1</v>
      </c>
      <c r="C743" s="5">
        <v>2</v>
      </c>
    </row>
    <row r="744" spans="1:6" x14ac:dyDescent="0.25">
      <c r="A744">
        <v>743</v>
      </c>
      <c r="B744" s="2">
        <v>1</v>
      </c>
      <c r="C744" s="5">
        <v>2</v>
      </c>
    </row>
    <row r="745" spans="1:6" x14ac:dyDescent="0.25">
      <c r="A745">
        <v>744</v>
      </c>
      <c r="B745" s="2">
        <v>1</v>
      </c>
    </row>
    <row r="746" spans="1:6" x14ac:dyDescent="0.25">
      <c r="A746">
        <v>745</v>
      </c>
      <c r="B746" s="2">
        <v>1</v>
      </c>
      <c r="F746" t="s">
        <v>22</v>
      </c>
    </row>
    <row r="747" spans="1:6" x14ac:dyDescent="0.25">
      <c r="A747">
        <v>746</v>
      </c>
    </row>
    <row r="748" spans="1:6" x14ac:dyDescent="0.25">
      <c r="A748">
        <v>747</v>
      </c>
      <c r="B748" s="2">
        <v>1</v>
      </c>
      <c r="F748" t="s">
        <v>22</v>
      </c>
    </row>
    <row r="749" spans="1:6" x14ac:dyDescent="0.25">
      <c r="A749">
        <v>748</v>
      </c>
      <c r="B749" s="2">
        <v>1</v>
      </c>
    </row>
    <row r="750" spans="1:6" x14ac:dyDescent="0.25">
      <c r="A750">
        <v>749</v>
      </c>
      <c r="B750" s="2">
        <v>1</v>
      </c>
    </row>
    <row r="751" spans="1:6" x14ac:dyDescent="0.25">
      <c r="A751">
        <v>750</v>
      </c>
      <c r="B751" s="2">
        <v>1</v>
      </c>
      <c r="E751" s="3">
        <v>4</v>
      </c>
    </row>
    <row r="752" spans="1:6" x14ac:dyDescent="0.25">
      <c r="A752">
        <v>751</v>
      </c>
      <c r="B752" s="2">
        <v>1</v>
      </c>
      <c r="E752" s="3">
        <v>4</v>
      </c>
    </row>
    <row r="753" spans="1:5" x14ac:dyDescent="0.25">
      <c r="A753">
        <v>752</v>
      </c>
      <c r="B753" s="2">
        <v>1</v>
      </c>
      <c r="E753" s="3">
        <v>4</v>
      </c>
    </row>
    <row r="754" spans="1:5" x14ac:dyDescent="0.25">
      <c r="A754">
        <v>753</v>
      </c>
      <c r="B754" s="2">
        <v>1</v>
      </c>
      <c r="E754" s="3">
        <v>4</v>
      </c>
    </row>
    <row r="755" spans="1:5" x14ac:dyDescent="0.25">
      <c r="A755">
        <v>754</v>
      </c>
      <c r="B755" s="2">
        <v>1</v>
      </c>
      <c r="E755" s="3">
        <v>4</v>
      </c>
    </row>
    <row r="756" spans="1:5" x14ac:dyDescent="0.25">
      <c r="A756">
        <v>755</v>
      </c>
      <c r="B756" s="2">
        <v>1</v>
      </c>
      <c r="E756" s="3">
        <v>4</v>
      </c>
    </row>
    <row r="757" spans="1:5" x14ac:dyDescent="0.25">
      <c r="A757">
        <v>756</v>
      </c>
      <c r="B757" s="2">
        <v>1</v>
      </c>
      <c r="E757" s="3">
        <v>4</v>
      </c>
    </row>
    <row r="758" spans="1:5" x14ac:dyDescent="0.25">
      <c r="A758">
        <v>757</v>
      </c>
      <c r="B758" s="2">
        <v>1</v>
      </c>
      <c r="E758" s="3">
        <v>4</v>
      </c>
    </row>
    <row r="759" spans="1:5" x14ac:dyDescent="0.25">
      <c r="A759">
        <v>758</v>
      </c>
      <c r="B759" s="2">
        <v>1</v>
      </c>
      <c r="E759" s="3">
        <v>4</v>
      </c>
    </row>
    <row r="760" spans="1:5" x14ac:dyDescent="0.25">
      <c r="A760">
        <v>759</v>
      </c>
      <c r="B760" s="2">
        <v>1</v>
      </c>
      <c r="E760" s="3">
        <v>4</v>
      </c>
    </row>
    <row r="761" spans="1:5" x14ac:dyDescent="0.25">
      <c r="A761">
        <v>760</v>
      </c>
      <c r="B761" s="2">
        <v>1</v>
      </c>
      <c r="E761" s="3">
        <v>4</v>
      </c>
    </row>
    <row r="762" spans="1:5" x14ac:dyDescent="0.25">
      <c r="A762">
        <v>761</v>
      </c>
      <c r="B762" s="2">
        <v>1</v>
      </c>
      <c r="E762" s="3">
        <v>4</v>
      </c>
    </row>
    <row r="763" spans="1:5" x14ac:dyDescent="0.25">
      <c r="A763">
        <v>762</v>
      </c>
      <c r="B763" s="2">
        <v>1</v>
      </c>
      <c r="E763" s="3">
        <v>4</v>
      </c>
    </row>
    <row r="764" spans="1:5" x14ac:dyDescent="0.25">
      <c r="A764">
        <v>763</v>
      </c>
      <c r="B764" s="2">
        <v>1</v>
      </c>
      <c r="E764" s="3">
        <v>4</v>
      </c>
    </row>
    <row r="765" spans="1:5" x14ac:dyDescent="0.25">
      <c r="A765">
        <v>764</v>
      </c>
      <c r="C765" s="5">
        <v>2</v>
      </c>
      <c r="E765" s="3">
        <v>4</v>
      </c>
    </row>
    <row r="766" spans="1:5" x14ac:dyDescent="0.25">
      <c r="A766">
        <v>765</v>
      </c>
      <c r="C766" s="5">
        <v>2</v>
      </c>
      <c r="D766" s="4">
        <v>3</v>
      </c>
    </row>
    <row r="767" spans="1:5" x14ac:dyDescent="0.25">
      <c r="A767">
        <v>766</v>
      </c>
      <c r="C767" s="5">
        <v>2</v>
      </c>
      <c r="D767" s="4">
        <v>3</v>
      </c>
    </row>
    <row r="768" spans="1:5" x14ac:dyDescent="0.25">
      <c r="A768">
        <v>767</v>
      </c>
      <c r="C768" s="5">
        <v>2</v>
      </c>
      <c r="D768" s="4">
        <v>3</v>
      </c>
    </row>
    <row r="769" spans="1:5" x14ac:dyDescent="0.25">
      <c r="A769">
        <v>768</v>
      </c>
      <c r="C769" s="5">
        <v>2</v>
      </c>
      <c r="D769" s="4">
        <v>3</v>
      </c>
    </row>
    <row r="770" spans="1:5" x14ac:dyDescent="0.25">
      <c r="A770">
        <v>769</v>
      </c>
      <c r="C770" s="5">
        <v>2</v>
      </c>
      <c r="D770" s="4">
        <v>3</v>
      </c>
    </row>
    <row r="771" spans="1:5" x14ac:dyDescent="0.25">
      <c r="A771">
        <v>770</v>
      </c>
      <c r="C771" s="5">
        <v>2</v>
      </c>
      <c r="D771" s="4">
        <v>3</v>
      </c>
    </row>
    <row r="772" spans="1:5" x14ac:dyDescent="0.25">
      <c r="A772">
        <v>771</v>
      </c>
      <c r="C772" s="5">
        <v>2</v>
      </c>
      <c r="D772" s="4">
        <v>3</v>
      </c>
    </row>
    <row r="773" spans="1:5" x14ac:dyDescent="0.25">
      <c r="A773">
        <v>772</v>
      </c>
      <c r="C773" s="5">
        <v>2</v>
      </c>
      <c r="D773" s="4">
        <v>3</v>
      </c>
    </row>
    <row r="774" spans="1:5" x14ac:dyDescent="0.25">
      <c r="A774">
        <v>773</v>
      </c>
      <c r="C774" s="5">
        <v>2</v>
      </c>
      <c r="D774" s="4">
        <v>3</v>
      </c>
    </row>
    <row r="775" spans="1:5" x14ac:dyDescent="0.25">
      <c r="A775">
        <v>774</v>
      </c>
      <c r="C775" s="5">
        <v>2</v>
      </c>
      <c r="D775" s="4">
        <v>3</v>
      </c>
    </row>
    <row r="776" spans="1:5" x14ac:dyDescent="0.25">
      <c r="A776">
        <v>775</v>
      </c>
      <c r="C776" s="5">
        <v>2</v>
      </c>
      <c r="D776" s="4">
        <v>3</v>
      </c>
    </row>
    <row r="777" spans="1:5" x14ac:dyDescent="0.25">
      <c r="A777">
        <v>776</v>
      </c>
      <c r="C777" s="5">
        <v>2</v>
      </c>
      <c r="D777" s="4">
        <v>3</v>
      </c>
    </row>
    <row r="778" spans="1:5" x14ac:dyDescent="0.25">
      <c r="A778">
        <v>777</v>
      </c>
      <c r="C778" s="5">
        <v>2</v>
      </c>
      <c r="D778" s="4">
        <v>3</v>
      </c>
    </row>
    <row r="779" spans="1:5" x14ac:dyDescent="0.25">
      <c r="A779">
        <v>778</v>
      </c>
      <c r="D779" s="4">
        <v>3</v>
      </c>
    </row>
    <row r="780" spans="1:5" x14ac:dyDescent="0.25">
      <c r="A780">
        <v>779</v>
      </c>
      <c r="B780" s="2">
        <v>1</v>
      </c>
      <c r="E780" s="3">
        <v>4</v>
      </c>
    </row>
    <row r="781" spans="1:5" x14ac:dyDescent="0.25">
      <c r="A781">
        <v>780</v>
      </c>
      <c r="B781" s="2">
        <v>1</v>
      </c>
      <c r="E781" s="3">
        <v>4</v>
      </c>
    </row>
    <row r="782" spans="1:5" x14ac:dyDescent="0.25">
      <c r="A782">
        <v>781</v>
      </c>
      <c r="B782" s="2">
        <v>1</v>
      </c>
      <c r="E782" s="3">
        <v>4</v>
      </c>
    </row>
    <row r="783" spans="1:5" x14ac:dyDescent="0.25">
      <c r="A783">
        <v>782</v>
      </c>
      <c r="B783" s="2">
        <v>1</v>
      </c>
      <c r="E783" s="3">
        <v>4</v>
      </c>
    </row>
    <row r="784" spans="1:5" x14ac:dyDescent="0.25">
      <c r="A784">
        <v>783</v>
      </c>
      <c r="B784" s="2">
        <v>1</v>
      </c>
      <c r="E784" s="3">
        <v>4</v>
      </c>
    </row>
    <row r="785" spans="1:5" x14ac:dyDescent="0.25">
      <c r="A785">
        <v>784</v>
      </c>
      <c r="B785" s="2">
        <v>1</v>
      </c>
      <c r="E785" s="3">
        <v>4</v>
      </c>
    </row>
    <row r="786" spans="1:5" x14ac:dyDescent="0.25">
      <c r="A786">
        <v>785</v>
      </c>
      <c r="B786" s="2">
        <v>1</v>
      </c>
      <c r="E786" s="3">
        <v>4</v>
      </c>
    </row>
    <row r="787" spans="1:5" x14ac:dyDescent="0.25">
      <c r="A787">
        <v>786</v>
      </c>
      <c r="B787" s="2">
        <v>1</v>
      </c>
      <c r="E787" s="3">
        <v>4</v>
      </c>
    </row>
    <row r="788" spans="1:5" x14ac:dyDescent="0.25">
      <c r="A788">
        <v>787</v>
      </c>
      <c r="B788" s="2">
        <v>1</v>
      </c>
      <c r="E788" s="3">
        <v>4</v>
      </c>
    </row>
    <row r="789" spans="1:5" x14ac:dyDescent="0.25">
      <c r="A789">
        <v>788</v>
      </c>
      <c r="B789" s="2">
        <v>1</v>
      </c>
      <c r="E789" s="3">
        <v>4</v>
      </c>
    </row>
    <row r="790" spans="1:5" x14ac:dyDescent="0.25">
      <c r="A790">
        <v>789</v>
      </c>
      <c r="B790" s="2">
        <v>1</v>
      </c>
      <c r="E790" s="3">
        <v>4</v>
      </c>
    </row>
    <row r="791" spans="1:5" x14ac:dyDescent="0.25">
      <c r="A791">
        <v>790</v>
      </c>
      <c r="B791" s="2">
        <v>1</v>
      </c>
      <c r="E791" s="3">
        <v>4</v>
      </c>
    </row>
    <row r="792" spans="1:5" x14ac:dyDescent="0.25">
      <c r="A792">
        <v>791</v>
      </c>
      <c r="B792" s="2">
        <v>1</v>
      </c>
      <c r="E792" s="3">
        <v>4</v>
      </c>
    </row>
    <row r="793" spans="1:5" x14ac:dyDescent="0.25">
      <c r="A793">
        <v>792</v>
      </c>
    </row>
    <row r="794" spans="1:5" x14ac:dyDescent="0.25">
      <c r="A794">
        <v>793</v>
      </c>
      <c r="C794" s="5">
        <v>2</v>
      </c>
      <c r="D794" s="4">
        <v>3</v>
      </c>
    </row>
    <row r="795" spans="1:5" x14ac:dyDescent="0.25">
      <c r="A795">
        <v>794</v>
      </c>
      <c r="C795" s="5">
        <v>2</v>
      </c>
      <c r="D795" s="4">
        <v>3</v>
      </c>
    </row>
    <row r="796" spans="1:5" x14ac:dyDescent="0.25">
      <c r="A796">
        <v>795</v>
      </c>
      <c r="C796" s="5">
        <v>2</v>
      </c>
      <c r="D796" s="4">
        <v>3</v>
      </c>
    </row>
    <row r="797" spans="1:5" x14ac:dyDescent="0.25">
      <c r="A797">
        <v>796</v>
      </c>
      <c r="C797" s="5">
        <v>2</v>
      </c>
      <c r="D797" s="4">
        <v>3</v>
      </c>
    </row>
    <row r="798" spans="1:5" x14ac:dyDescent="0.25">
      <c r="A798">
        <v>797</v>
      </c>
      <c r="C798" s="5">
        <v>2</v>
      </c>
      <c r="D798" s="4">
        <v>3</v>
      </c>
    </row>
    <row r="799" spans="1:5" x14ac:dyDescent="0.25">
      <c r="A799">
        <v>798</v>
      </c>
      <c r="C799" s="5">
        <v>2</v>
      </c>
      <c r="D799" s="4">
        <v>3</v>
      </c>
    </row>
    <row r="800" spans="1:5" x14ac:dyDescent="0.25">
      <c r="A800">
        <v>799</v>
      </c>
      <c r="C800" s="5">
        <v>2</v>
      </c>
      <c r="D800" s="4">
        <v>3</v>
      </c>
    </row>
    <row r="801" spans="1:5" x14ac:dyDescent="0.25">
      <c r="A801">
        <v>800</v>
      </c>
      <c r="C801" s="5">
        <v>2</v>
      </c>
      <c r="D801" s="4">
        <v>3</v>
      </c>
    </row>
    <row r="802" spans="1:5" x14ac:dyDescent="0.25">
      <c r="A802">
        <v>801</v>
      </c>
      <c r="C802" s="5">
        <v>2</v>
      </c>
      <c r="D802" s="4">
        <v>3</v>
      </c>
    </row>
    <row r="803" spans="1:5" x14ac:dyDescent="0.25">
      <c r="A803">
        <v>802</v>
      </c>
      <c r="C803" s="5">
        <v>2</v>
      </c>
      <c r="D803" s="4">
        <v>3</v>
      </c>
    </row>
    <row r="804" spans="1:5" x14ac:dyDescent="0.25">
      <c r="A804">
        <v>803</v>
      </c>
      <c r="C804" s="5">
        <v>2</v>
      </c>
      <c r="D804" s="4">
        <v>3</v>
      </c>
    </row>
    <row r="805" spans="1:5" x14ac:dyDescent="0.25">
      <c r="A805">
        <v>804</v>
      </c>
    </row>
    <row r="806" spans="1:5" x14ac:dyDescent="0.25">
      <c r="A806">
        <v>805</v>
      </c>
      <c r="B806" s="2">
        <v>1</v>
      </c>
    </row>
    <row r="807" spans="1:5" x14ac:dyDescent="0.25">
      <c r="A807">
        <v>806</v>
      </c>
      <c r="B807" s="2">
        <v>1</v>
      </c>
      <c r="E807" s="3">
        <v>4</v>
      </c>
    </row>
    <row r="808" spans="1:5" x14ac:dyDescent="0.25">
      <c r="A808">
        <v>807</v>
      </c>
      <c r="B808" s="2">
        <v>1</v>
      </c>
      <c r="E808" s="3">
        <v>4</v>
      </c>
    </row>
    <row r="809" spans="1:5" x14ac:dyDescent="0.25">
      <c r="A809">
        <v>808</v>
      </c>
      <c r="B809" s="2">
        <v>1</v>
      </c>
      <c r="E809" s="3">
        <v>4</v>
      </c>
    </row>
    <row r="810" spans="1:5" x14ac:dyDescent="0.25">
      <c r="A810">
        <v>809</v>
      </c>
      <c r="B810" s="2">
        <v>1</v>
      </c>
      <c r="E810" s="3">
        <v>4</v>
      </c>
    </row>
    <row r="811" spans="1:5" x14ac:dyDescent="0.25">
      <c r="A811">
        <v>810</v>
      </c>
      <c r="B811" s="2">
        <v>1</v>
      </c>
      <c r="E811" s="3">
        <v>4</v>
      </c>
    </row>
    <row r="812" spans="1:5" x14ac:dyDescent="0.25">
      <c r="A812">
        <v>811</v>
      </c>
      <c r="B812" s="2">
        <v>1</v>
      </c>
      <c r="E812" s="3">
        <v>4</v>
      </c>
    </row>
    <row r="813" spans="1:5" x14ac:dyDescent="0.25">
      <c r="A813">
        <v>812</v>
      </c>
      <c r="B813" s="2">
        <v>1</v>
      </c>
      <c r="E813" s="3">
        <v>4</v>
      </c>
    </row>
    <row r="814" spans="1:5" x14ac:dyDescent="0.25">
      <c r="A814">
        <v>813</v>
      </c>
      <c r="B814" s="2">
        <v>1</v>
      </c>
      <c r="E814" s="3">
        <v>4</v>
      </c>
    </row>
    <row r="815" spans="1:5" x14ac:dyDescent="0.25">
      <c r="A815">
        <v>814</v>
      </c>
      <c r="B815" s="2">
        <v>1</v>
      </c>
      <c r="E815" s="3">
        <v>4</v>
      </c>
    </row>
    <row r="816" spans="1:5" x14ac:dyDescent="0.25">
      <c r="A816">
        <v>815</v>
      </c>
      <c r="E816" s="3">
        <v>4</v>
      </c>
    </row>
    <row r="817" spans="1:5" x14ac:dyDescent="0.25">
      <c r="A817">
        <v>816</v>
      </c>
    </row>
    <row r="818" spans="1:5" x14ac:dyDescent="0.25">
      <c r="A818">
        <v>817</v>
      </c>
    </row>
    <row r="819" spans="1:5" x14ac:dyDescent="0.25">
      <c r="A819">
        <v>818</v>
      </c>
      <c r="C819" s="5">
        <v>2</v>
      </c>
      <c r="D819" s="4">
        <v>3</v>
      </c>
    </row>
    <row r="820" spans="1:5" x14ac:dyDescent="0.25">
      <c r="A820">
        <v>819</v>
      </c>
      <c r="C820" s="5">
        <v>2</v>
      </c>
      <c r="D820" s="4">
        <v>3</v>
      </c>
    </row>
    <row r="821" spans="1:5" x14ac:dyDescent="0.25">
      <c r="A821">
        <v>820</v>
      </c>
      <c r="C821" s="5">
        <v>2</v>
      </c>
      <c r="D821" s="4">
        <v>3</v>
      </c>
    </row>
    <row r="822" spans="1:5" x14ac:dyDescent="0.25">
      <c r="A822">
        <v>821</v>
      </c>
      <c r="C822" s="5">
        <v>2</v>
      </c>
      <c r="D822" s="4">
        <v>3</v>
      </c>
    </row>
    <row r="823" spans="1:5" x14ac:dyDescent="0.25">
      <c r="A823">
        <v>822</v>
      </c>
      <c r="C823" s="5">
        <v>2</v>
      </c>
      <c r="D823" s="4">
        <v>3</v>
      </c>
    </row>
    <row r="824" spans="1:5" x14ac:dyDescent="0.25">
      <c r="A824">
        <v>823</v>
      </c>
      <c r="C824" s="5">
        <v>2</v>
      </c>
      <c r="D824" s="4">
        <v>3</v>
      </c>
    </row>
    <row r="825" spans="1:5" x14ac:dyDescent="0.25">
      <c r="A825">
        <v>824</v>
      </c>
      <c r="C825" s="5">
        <v>2</v>
      </c>
      <c r="D825" s="4">
        <v>3</v>
      </c>
    </row>
    <row r="826" spans="1:5" x14ac:dyDescent="0.25">
      <c r="A826">
        <v>825</v>
      </c>
      <c r="C826" s="5">
        <v>2</v>
      </c>
      <c r="D826" s="4">
        <v>3</v>
      </c>
    </row>
    <row r="827" spans="1:5" x14ac:dyDescent="0.25">
      <c r="A827">
        <v>826</v>
      </c>
      <c r="C827" s="5">
        <v>2</v>
      </c>
      <c r="D827" s="4">
        <v>3</v>
      </c>
    </row>
    <row r="828" spans="1:5" x14ac:dyDescent="0.25">
      <c r="A828">
        <v>827</v>
      </c>
      <c r="C828" s="5">
        <v>2</v>
      </c>
    </row>
    <row r="829" spans="1:5" x14ac:dyDescent="0.25">
      <c r="A829">
        <v>828</v>
      </c>
      <c r="B829" s="2">
        <v>1</v>
      </c>
    </row>
    <row r="830" spans="1:5" x14ac:dyDescent="0.25">
      <c r="A830">
        <v>829</v>
      </c>
      <c r="B830" s="2">
        <v>1</v>
      </c>
      <c r="E830" s="3">
        <v>4</v>
      </c>
    </row>
    <row r="831" spans="1:5" x14ac:dyDescent="0.25">
      <c r="A831">
        <v>830</v>
      </c>
      <c r="B831" s="2">
        <v>1</v>
      </c>
      <c r="E831" s="3">
        <v>4</v>
      </c>
    </row>
    <row r="832" spans="1:5" x14ac:dyDescent="0.25">
      <c r="A832">
        <v>831</v>
      </c>
      <c r="B832" s="2">
        <v>1</v>
      </c>
      <c r="E832" s="3">
        <v>4</v>
      </c>
    </row>
    <row r="833" spans="1:5" x14ac:dyDescent="0.25">
      <c r="A833">
        <v>832</v>
      </c>
      <c r="B833" s="2">
        <v>1</v>
      </c>
      <c r="E833" s="3">
        <v>4</v>
      </c>
    </row>
    <row r="834" spans="1:5" x14ac:dyDescent="0.25">
      <c r="A834">
        <v>833</v>
      </c>
      <c r="B834" s="2">
        <v>1</v>
      </c>
      <c r="E834" s="3">
        <v>4</v>
      </c>
    </row>
    <row r="835" spans="1:5" x14ac:dyDescent="0.25">
      <c r="A835">
        <v>834</v>
      </c>
      <c r="B835" s="2">
        <v>1</v>
      </c>
      <c r="E835" s="3">
        <v>4</v>
      </c>
    </row>
    <row r="836" spans="1:5" x14ac:dyDescent="0.25">
      <c r="A836">
        <v>835</v>
      </c>
      <c r="B836" s="2">
        <v>1</v>
      </c>
      <c r="E836" s="3">
        <v>4</v>
      </c>
    </row>
    <row r="837" spans="1:5" x14ac:dyDescent="0.25">
      <c r="A837">
        <v>836</v>
      </c>
      <c r="B837" s="2">
        <v>1</v>
      </c>
      <c r="E837" s="3">
        <v>4</v>
      </c>
    </row>
    <row r="838" spans="1:5" x14ac:dyDescent="0.25">
      <c r="A838">
        <v>837</v>
      </c>
      <c r="E838" s="3">
        <v>4</v>
      </c>
    </row>
    <row r="839" spans="1:5" x14ac:dyDescent="0.25">
      <c r="A839">
        <v>838</v>
      </c>
      <c r="E839" s="3">
        <v>4</v>
      </c>
    </row>
    <row r="840" spans="1:5" x14ac:dyDescent="0.25">
      <c r="A840">
        <v>839</v>
      </c>
    </row>
    <row r="841" spans="1:5" x14ac:dyDescent="0.25">
      <c r="A841">
        <v>840</v>
      </c>
    </row>
    <row r="842" spans="1:5" x14ac:dyDescent="0.25">
      <c r="A842">
        <v>841</v>
      </c>
      <c r="C842" s="5">
        <v>2</v>
      </c>
      <c r="D842" s="4">
        <v>3</v>
      </c>
    </row>
    <row r="843" spans="1:5" x14ac:dyDescent="0.25">
      <c r="A843">
        <v>842</v>
      </c>
      <c r="C843" s="5">
        <v>2</v>
      </c>
      <c r="D843" s="4">
        <v>3</v>
      </c>
    </row>
    <row r="844" spans="1:5" x14ac:dyDescent="0.25">
      <c r="A844">
        <v>843</v>
      </c>
      <c r="C844" s="5">
        <v>2</v>
      </c>
      <c r="D844" s="4">
        <v>3</v>
      </c>
    </row>
    <row r="845" spans="1:5" x14ac:dyDescent="0.25">
      <c r="A845">
        <v>844</v>
      </c>
      <c r="C845" s="5">
        <v>2</v>
      </c>
      <c r="D845" s="4">
        <v>3</v>
      </c>
    </row>
    <row r="846" spans="1:5" x14ac:dyDescent="0.25">
      <c r="A846">
        <v>845</v>
      </c>
      <c r="C846" s="5">
        <v>2</v>
      </c>
      <c r="D846" s="4">
        <v>3</v>
      </c>
    </row>
    <row r="847" spans="1:5" x14ac:dyDescent="0.25">
      <c r="A847">
        <v>846</v>
      </c>
      <c r="C847" s="5">
        <v>2</v>
      </c>
      <c r="D847" s="4">
        <v>3</v>
      </c>
    </row>
    <row r="848" spans="1:5" x14ac:dyDescent="0.25">
      <c r="A848">
        <v>847</v>
      </c>
      <c r="C848" s="5">
        <v>2</v>
      </c>
      <c r="D848" s="4">
        <v>3</v>
      </c>
    </row>
    <row r="849" spans="1:5" x14ac:dyDescent="0.25">
      <c r="A849">
        <v>848</v>
      </c>
      <c r="C849" s="5">
        <v>2</v>
      </c>
      <c r="D849" s="4">
        <v>3</v>
      </c>
    </row>
    <row r="850" spans="1:5" x14ac:dyDescent="0.25">
      <c r="A850">
        <v>849</v>
      </c>
      <c r="B850" s="2">
        <v>1</v>
      </c>
      <c r="C850" s="5">
        <v>2</v>
      </c>
    </row>
    <row r="851" spans="1:5" x14ac:dyDescent="0.25">
      <c r="A851">
        <v>850</v>
      </c>
      <c r="B851" s="2">
        <v>1</v>
      </c>
      <c r="C851" s="5">
        <v>2</v>
      </c>
    </row>
    <row r="852" spans="1:5" x14ac:dyDescent="0.25">
      <c r="A852">
        <v>851</v>
      </c>
      <c r="B852" s="2">
        <v>1</v>
      </c>
    </row>
    <row r="853" spans="1:5" x14ac:dyDescent="0.25">
      <c r="A853">
        <v>852</v>
      </c>
      <c r="B853" s="2">
        <v>1</v>
      </c>
    </row>
    <row r="854" spans="1:5" x14ac:dyDescent="0.25">
      <c r="A854">
        <v>853</v>
      </c>
      <c r="B854" s="2">
        <v>1</v>
      </c>
    </row>
    <row r="855" spans="1:5" x14ac:dyDescent="0.25">
      <c r="A855">
        <v>854</v>
      </c>
      <c r="B855" s="2">
        <v>1</v>
      </c>
      <c r="E855" s="3">
        <v>4</v>
      </c>
    </row>
    <row r="856" spans="1:5" x14ac:dyDescent="0.25">
      <c r="A856">
        <v>855</v>
      </c>
      <c r="B856" s="2">
        <v>1</v>
      </c>
      <c r="E856" s="3">
        <v>4</v>
      </c>
    </row>
    <row r="857" spans="1:5" x14ac:dyDescent="0.25">
      <c r="A857">
        <v>856</v>
      </c>
      <c r="B857" s="2">
        <v>1</v>
      </c>
      <c r="E857" s="3">
        <v>4</v>
      </c>
    </row>
    <row r="858" spans="1:5" x14ac:dyDescent="0.25">
      <c r="A858">
        <v>857</v>
      </c>
      <c r="B858" s="2">
        <v>1</v>
      </c>
      <c r="E858" s="3">
        <v>4</v>
      </c>
    </row>
    <row r="859" spans="1:5" x14ac:dyDescent="0.25">
      <c r="A859">
        <v>858</v>
      </c>
      <c r="E859" s="3">
        <v>4</v>
      </c>
    </row>
    <row r="860" spans="1:5" x14ac:dyDescent="0.25">
      <c r="A860">
        <v>859</v>
      </c>
      <c r="E860" s="3">
        <v>4</v>
      </c>
    </row>
    <row r="861" spans="1:5" x14ac:dyDescent="0.25">
      <c r="A861">
        <v>860</v>
      </c>
      <c r="E861" s="3">
        <v>4</v>
      </c>
    </row>
    <row r="862" spans="1:5" x14ac:dyDescent="0.25">
      <c r="A862">
        <v>861</v>
      </c>
      <c r="D862" s="4">
        <v>3</v>
      </c>
      <c r="E862" s="3">
        <v>4</v>
      </c>
    </row>
    <row r="863" spans="1:5" x14ac:dyDescent="0.25">
      <c r="A863">
        <v>862</v>
      </c>
      <c r="D863" s="4">
        <v>3</v>
      </c>
      <c r="E863" s="3">
        <v>4</v>
      </c>
    </row>
    <row r="864" spans="1:5" x14ac:dyDescent="0.25">
      <c r="A864">
        <v>863</v>
      </c>
      <c r="D864" s="4">
        <v>3</v>
      </c>
    </row>
    <row r="865" spans="1:5" x14ac:dyDescent="0.25">
      <c r="A865">
        <v>864</v>
      </c>
      <c r="D865" s="4">
        <v>3</v>
      </c>
    </row>
    <row r="866" spans="1:5" x14ac:dyDescent="0.25">
      <c r="A866">
        <v>865</v>
      </c>
      <c r="C866" s="5">
        <v>2</v>
      </c>
      <c r="D866" s="4">
        <v>3</v>
      </c>
    </row>
    <row r="867" spans="1:5" x14ac:dyDescent="0.25">
      <c r="A867">
        <v>866</v>
      </c>
      <c r="C867" s="5">
        <v>2</v>
      </c>
      <c r="D867" s="4">
        <v>3</v>
      </c>
    </row>
    <row r="868" spans="1:5" x14ac:dyDescent="0.25">
      <c r="A868">
        <v>867</v>
      </c>
      <c r="C868" s="5">
        <v>2</v>
      </c>
      <c r="D868" s="4">
        <v>3</v>
      </c>
    </row>
    <row r="869" spans="1:5" x14ac:dyDescent="0.25">
      <c r="A869">
        <v>868</v>
      </c>
      <c r="C869" s="5">
        <v>2</v>
      </c>
    </row>
    <row r="870" spans="1:5" x14ac:dyDescent="0.25">
      <c r="A870">
        <v>869</v>
      </c>
      <c r="C870" s="5">
        <v>2</v>
      </c>
    </row>
    <row r="871" spans="1:5" x14ac:dyDescent="0.25">
      <c r="A871">
        <v>870</v>
      </c>
      <c r="C871" s="5">
        <v>2</v>
      </c>
    </row>
    <row r="872" spans="1:5" x14ac:dyDescent="0.25">
      <c r="A872">
        <v>871</v>
      </c>
      <c r="C872" s="5">
        <v>2</v>
      </c>
    </row>
    <row r="873" spans="1:5" x14ac:dyDescent="0.25">
      <c r="A873">
        <v>872</v>
      </c>
      <c r="B873" s="2">
        <v>1</v>
      </c>
      <c r="C873" s="5">
        <v>2</v>
      </c>
    </row>
    <row r="874" spans="1:5" x14ac:dyDescent="0.25">
      <c r="A874">
        <v>873</v>
      </c>
      <c r="B874" s="2">
        <v>1</v>
      </c>
      <c r="C874" s="5">
        <v>2</v>
      </c>
    </row>
    <row r="875" spans="1:5" x14ac:dyDescent="0.25">
      <c r="A875">
        <v>874</v>
      </c>
      <c r="B875" s="2">
        <v>1</v>
      </c>
    </row>
    <row r="876" spans="1:5" x14ac:dyDescent="0.25">
      <c r="A876">
        <v>875</v>
      </c>
      <c r="B876" s="2">
        <v>1</v>
      </c>
    </row>
    <row r="877" spans="1:5" x14ac:dyDescent="0.25">
      <c r="A877">
        <v>876</v>
      </c>
      <c r="B877" s="2">
        <v>1</v>
      </c>
    </row>
    <row r="878" spans="1:5" x14ac:dyDescent="0.25">
      <c r="A878">
        <v>877</v>
      </c>
      <c r="B878" s="2">
        <v>1</v>
      </c>
    </row>
    <row r="879" spans="1:5" x14ac:dyDescent="0.25">
      <c r="A879">
        <v>878</v>
      </c>
      <c r="B879" s="2">
        <v>1</v>
      </c>
      <c r="E879" s="3">
        <v>4</v>
      </c>
    </row>
    <row r="880" spans="1:5" x14ac:dyDescent="0.25">
      <c r="A880">
        <v>879</v>
      </c>
      <c r="E880" s="3">
        <v>4</v>
      </c>
    </row>
    <row r="881" spans="1:5" x14ac:dyDescent="0.25">
      <c r="A881">
        <v>880</v>
      </c>
      <c r="D881" s="4">
        <v>3</v>
      </c>
      <c r="E881" s="3">
        <v>4</v>
      </c>
    </row>
    <row r="882" spans="1:5" x14ac:dyDescent="0.25">
      <c r="A882">
        <v>881</v>
      </c>
      <c r="D882" s="4">
        <v>3</v>
      </c>
      <c r="E882" s="3">
        <v>4</v>
      </c>
    </row>
    <row r="883" spans="1:5" x14ac:dyDescent="0.25">
      <c r="A883">
        <v>882</v>
      </c>
      <c r="D883" s="4">
        <v>3</v>
      </c>
      <c r="E883" s="3">
        <v>4</v>
      </c>
    </row>
    <row r="884" spans="1:5" x14ac:dyDescent="0.25">
      <c r="A884">
        <v>883</v>
      </c>
      <c r="D884" s="4">
        <v>3</v>
      </c>
      <c r="E884" s="3">
        <v>4</v>
      </c>
    </row>
    <row r="885" spans="1:5" x14ac:dyDescent="0.25">
      <c r="A885">
        <v>884</v>
      </c>
      <c r="D885" s="4">
        <v>3</v>
      </c>
      <c r="E885" s="3">
        <v>4</v>
      </c>
    </row>
    <row r="886" spans="1:5" x14ac:dyDescent="0.25">
      <c r="A886">
        <v>885</v>
      </c>
      <c r="D886" s="4">
        <v>3</v>
      </c>
      <c r="E886" s="3">
        <v>4</v>
      </c>
    </row>
    <row r="887" spans="1:5" x14ac:dyDescent="0.25">
      <c r="A887">
        <v>886</v>
      </c>
      <c r="D887" s="4">
        <v>3</v>
      </c>
    </row>
    <row r="888" spans="1:5" x14ac:dyDescent="0.25">
      <c r="A888">
        <v>887</v>
      </c>
    </row>
    <row r="889" spans="1:5" x14ac:dyDescent="0.25">
      <c r="A889">
        <v>888</v>
      </c>
    </row>
    <row r="890" spans="1:5" x14ac:dyDescent="0.25">
      <c r="A890">
        <v>889</v>
      </c>
      <c r="C890" s="5">
        <v>2</v>
      </c>
    </row>
    <row r="891" spans="1:5" x14ac:dyDescent="0.25">
      <c r="A891">
        <v>890</v>
      </c>
      <c r="C891" s="5">
        <v>2</v>
      </c>
    </row>
    <row r="892" spans="1:5" x14ac:dyDescent="0.25">
      <c r="A892">
        <v>891</v>
      </c>
      <c r="C892" s="5">
        <v>2</v>
      </c>
    </row>
    <row r="893" spans="1:5" x14ac:dyDescent="0.25">
      <c r="A893">
        <v>892</v>
      </c>
      <c r="C893" s="5">
        <v>2</v>
      </c>
    </row>
    <row r="894" spans="1:5" x14ac:dyDescent="0.25">
      <c r="A894">
        <v>893</v>
      </c>
      <c r="C894" s="5">
        <v>2</v>
      </c>
    </row>
    <row r="895" spans="1:5" x14ac:dyDescent="0.25">
      <c r="A895">
        <v>894</v>
      </c>
      <c r="B895" s="2">
        <v>1</v>
      </c>
      <c r="C895" s="5">
        <v>2</v>
      </c>
    </row>
    <row r="896" spans="1:5" x14ac:dyDescent="0.25">
      <c r="A896">
        <v>895</v>
      </c>
      <c r="B896" s="2">
        <v>1</v>
      </c>
      <c r="C896" s="5">
        <v>2</v>
      </c>
    </row>
    <row r="897" spans="1:5" x14ac:dyDescent="0.25">
      <c r="A897">
        <v>896</v>
      </c>
      <c r="B897" s="2">
        <v>1</v>
      </c>
      <c r="C897" s="5">
        <v>2</v>
      </c>
    </row>
    <row r="898" spans="1:5" x14ac:dyDescent="0.25">
      <c r="A898">
        <v>897</v>
      </c>
      <c r="B898" s="2">
        <v>1</v>
      </c>
    </row>
    <row r="899" spans="1:5" x14ac:dyDescent="0.25">
      <c r="A899">
        <v>898</v>
      </c>
      <c r="B899" s="2">
        <v>1</v>
      </c>
    </row>
    <row r="900" spans="1:5" x14ac:dyDescent="0.25">
      <c r="A900">
        <v>899</v>
      </c>
      <c r="B900" s="2">
        <v>1</v>
      </c>
    </row>
    <row r="901" spans="1:5" x14ac:dyDescent="0.25">
      <c r="A901">
        <v>900</v>
      </c>
      <c r="B901" s="2">
        <v>1</v>
      </c>
    </row>
    <row r="902" spans="1:5" x14ac:dyDescent="0.25">
      <c r="A902">
        <v>901</v>
      </c>
      <c r="B902" s="2">
        <v>1</v>
      </c>
      <c r="E902" s="3">
        <v>4</v>
      </c>
    </row>
    <row r="903" spans="1:5" x14ac:dyDescent="0.25">
      <c r="A903">
        <v>902</v>
      </c>
      <c r="D903" s="4">
        <v>3</v>
      </c>
      <c r="E903" s="3">
        <v>4</v>
      </c>
    </row>
    <row r="904" spans="1:5" x14ac:dyDescent="0.25">
      <c r="A904">
        <v>903</v>
      </c>
      <c r="D904" s="4">
        <v>3</v>
      </c>
      <c r="E904" s="3">
        <v>4</v>
      </c>
    </row>
    <row r="905" spans="1:5" x14ac:dyDescent="0.25">
      <c r="A905">
        <v>904</v>
      </c>
      <c r="D905" s="4">
        <v>3</v>
      </c>
      <c r="E905" s="3">
        <v>4</v>
      </c>
    </row>
    <row r="906" spans="1:5" x14ac:dyDescent="0.25">
      <c r="A906">
        <v>905</v>
      </c>
      <c r="D906" s="4">
        <v>3</v>
      </c>
      <c r="E906" s="3">
        <v>4</v>
      </c>
    </row>
    <row r="907" spans="1:5" x14ac:dyDescent="0.25">
      <c r="A907">
        <v>906</v>
      </c>
      <c r="D907" s="4">
        <v>3</v>
      </c>
      <c r="E907" s="3">
        <v>4</v>
      </c>
    </row>
    <row r="908" spans="1:5" x14ac:dyDescent="0.25">
      <c r="A908">
        <v>907</v>
      </c>
      <c r="D908" s="4">
        <v>3</v>
      </c>
      <c r="E908" s="3">
        <v>4</v>
      </c>
    </row>
    <row r="909" spans="1:5" x14ac:dyDescent="0.25">
      <c r="A909">
        <v>908</v>
      </c>
      <c r="D909" s="4">
        <v>3</v>
      </c>
      <c r="E909" s="3">
        <v>4</v>
      </c>
    </row>
    <row r="910" spans="1:5" x14ac:dyDescent="0.25">
      <c r="A910">
        <v>909</v>
      </c>
      <c r="C910" s="5">
        <v>2</v>
      </c>
      <c r="D910" s="4">
        <v>3</v>
      </c>
    </row>
    <row r="911" spans="1:5" x14ac:dyDescent="0.25">
      <c r="A911">
        <v>910</v>
      </c>
      <c r="C911" s="5">
        <v>2</v>
      </c>
      <c r="D911" s="4">
        <v>3</v>
      </c>
    </row>
    <row r="912" spans="1:5" x14ac:dyDescent="0.25">
      <c r="A912">
        <v>911</v>
      </c>
      <c r="C912" s="5">
        <v>2</v>
      </c>
    </row>
    <row r="913" spans="1:5" x14ac:dyDescent="0.25">
      <c r="A913">
        <v>912</v>
      </c>
      <c r="C913" s="5">
        <v>2</v>
      </c>
    </row>
    <row r="914" spans="1:5" x14ac:dyDescent="0.25">
      <c r="A914">
        <v>913</v>
      </c>
      <c r="C914" s="5">
        <v>2</v>
      </c>
    </row>
    <row r="915" spans="1:5" x14ac:dyDescent="0.25">
      <c r="A915">
        <v>914</v>
      </c>
      <c r="C915" s="5">
        <v>2</v>
      </c>
    </row>
    <row r="916" spans="1:5" x14ac:dyDescent="0.25">
      <c r="A916">
        <v>915</v>
      </c>
      <c r="B916" s="2">
        <v>1</v>
      </c>
      <c r="C916" s="5">
        <v>2</v>
      </c>
    </row>
    <row r="917" spans="1:5" x14ac:dyDescent="0.25">
      <c r="A917">
        <v>916</v>
      </c>
      <c r="B917" s="2">
        <v>1</v>
      </c>
      <c r="C917" s="5">
        <v>2</v>
      </c>
    </row>
    <row r="918" spans="1:5" x14ac:dyDescent="0.25">
      <c r="A918">
        <v>917</v>
      </c>
      <c r="B918" s="2">
        <v>1</v>
      </c>
      <c r="C918" s="5">
        <v>2</v>
      </c>
    </row>
    <row r="919" spans="1:5" x14ac:dyDescent="0.25">
      <c r="A919">
        <v>918</v>
      </c>
      <c r="B919" s="2">
        <v>1</v>
      </c>
      <c r="C919" s="5">
        <v>2</v>
      </c>
    </row>
    <row r="920" spans="1:5" x14ac:dyDescent="0.25">
      <c r="A920">
        <v>919</v>
      </c>
      <c r="B920" s="2">
        <v>1</v>
      </c>
    </row>
    <row r="921" spans="1:5" x14ac:dyDescent="0.25">
      <c r="A921">
        <v>920</v>
      </c>
      <c r="B921" s="2">
        <v>1</v>
      </c>
    </row>
    <row r="922" spans="1:5" x14ac:dyDescent="0.25">
      <c r="A922">
        <v>921</v>
      </c>
      <c r="B922" s="2">
        <v>1</v>
      </c>
    </row>
    <row r="923" spans="1:5" x14ac:dyDescent="0.25">
      <c r="A923">
        <v>922</v>
      </c>
      <c r="B923" s="2">
        <v>1</v>
      </c>
      <c r="E923" s="3">
        <v>4</v>
      </c>
    </row>
    <row r="924" spans="1:5" x14ac:dyDescent="0.25">
      <c r="A924">
        <v>923</v>
      </c>
      <c r="E924" s="3">
        <v>4</v>
      </c>
    </row>
    <row r="925" spans="1:5" x14ac:dyDescent="0.25">
      <c r="A925">
        <v>924</v>
      </c>
      <c r="D925" s="4">
        <v>3</v>
      </c>
      <c r="E925" s="3">
        <v>4</v>
      </c>
    </row>
    <row r="926" spans="1:5" x14ac:dyDescent="0.25">
      <c r="A926">
        <v>925</v>
      </c>
      <c r="D926" s="4">
        <v>3</v>
      </c>
      <c r="E926" s="3">
        <v>4</v>
      </c>
    </row>
    <row r="927" spans="1:5" x14ac:dyDescent="0.25">
      <c r="A927">
        <v>926</v>
      </c>
      <c r="D927" s="4">
        <v>3</v>
      </c>
      <c r="E927" s="3">
        <v>4</v>
      </c>
    </row>
    <row r="928" spans="1:5" x14ac:dyDescent="0.25">
      <c r="A928">
        <v>927</v>
      </c>
      <c r="D928" s="4">
        <v>3</v>
      </c>
      <c r="E928" s="3">
        <v>4</v>
      </c>
    </row>
    <row r="929" spans="1:5" x14ac:dyDescent="0.25">
      <c r="A929">
        <v>928</v>
      </c>
      <c r="D929" s="4">
        <v>3</v>
      </c>
      <c r="E929" s="3">
        <v>4</v>
      </c>
    </row>
    <row r="930" spans="1:5" x14ac:dyDescent="0.25">
      <c r="A930">
        <v>929</v>
      </c>
      <c r="D930" s="4">
        <v>3</v>
      </c>
      <c r="E930" s="3">
        <v>4</v>
      </c>
    </row>
    <row r="931" spans="1:5" x14ac:dyDescent="0.25">
      <c r="A931">
        <v>930</v>
      </c>
      <c r="C931" s="5">
        <v>2</v>
      </c>
      <c r="D931" s="4">
        <v>3</v>
      </c>
      <c r="E931" s="3">
        <v>4</v>
      </c>
    </row>
    <row r="932" spans="1:5" x14ac:dyDescent="0.25">
      <c r="A932">
        <v>931</v>
      </c>
      <c r="C932" s="5">
        <v>2</v>
      </c>
      <c r="D932" s="4">
        <v>3</v>
      </c>
    </row>
    <row r="933" spans="1:5" x14ac:dyDescent="0.25">
      <c r="A933">
        <v>932</v>
      </c>
      <c r="C933" s="5">
        <v>2</v>
      </c>
    </row>
    <row r="934" spans="1:5" x14ac:dyDescent="0.25">
      <c r="A934">
        <v>933</v>
      </c>
      <c r="C934" s="5">
        <v>2</v>
      </c>
    </row>
    <row r="935" spans="1:5" x14ac:dyDescent="0.25">
      <c r="A935">
        <v>934</v>
      </c>
      <c r="C935" s="5">
        <v>2</v>
      </c>
    </row>
    <row r="936" spans="1:5" x14ac:dyDescent="0.25">
      <c r="A936">
        <v>935</v>
      </c>
      <c r="C936" s="5">
        <v>2</v>
      </c>
    </row>
    <row r="937" spans="1:5" x14ac:dyDescent="0.25">
      <c r="A937">
        <v>936</v>
      </c>
      <c r="C937" s="5">
        <v>2</v>
      </c>
    </row>
    <row r="938" spans="1:5" x14ac:dyDescent="0.25">
      <c r="A938">
        <v>937</v>
      </c>
      <c r="B938" s="2">
        <v>1</v>
      </c>
      <c r="C938" s="5">
        <v>2</v>
      </c>
    </row>
    <row r="939" spans="1:5" x14ac:dyDescent="0.25">
      <c r="A939">
        <v>938</v>
      </c>
      <c r="B939" s="2">
        <v>1</v>
      </c>
      <c r="C939" s="5">
        <v>2</v>
      </c>
    </row>
    <row r="940" spans="1:5" x14ac:dyDescent="0.25">
      <c r="A940">
        <v>939</v>
      </c>
      <c r="B940" s="2">
        <v>1</v>
      </c>
      <c r="C940" s="5">
        <v>2</v>
      </c>
    </row>
    <row r="941" spans="1:5" x14ac:dyDescent="0.25">
      <c r="A941">
        <v>940</v>
      </c>
      <c r="B941" s="2">
        <v>1</v>
      </c>
    </row>
    <row r="942" spans="1:5" x14ac:dyDescent="0.25">
      <c r="A942">
        <v>941</v>
      </c>
      <c r="B942" s="2">
        <v>1</v>
      </c>
    </row>
    <row r="943" spans="1:5" x14ac:dyDescent="0.25">
      <c r="A943">
        <v>942</v>
      </c>
      <c r="B943" s="2">
        <v>1</v>
      </c>
    </row>
    <row r="944" spans="1:5" x14ac:dyDescent="0.25">
      <c r="A944">
        <v>943</v>
      </c>
      <c r="B944" s="2">
        <v>1</v>
      </c>
    </row>
    <row r="945" spans="1:5" x14ac:dyDescent="0.25">
      <c r="A945">
        <v>944</v>
      </c>
      <c r="B945" s="2">
        <v>1</v>
      </c>
      <c r="E945" s="3">
        <v>4</v>
      </c>
    </row>
    <row r="946" spans="1:5" x14ac:dyDescent="0.25">
      <c r="A946">
        <v>945</v>
      </c>
      <c r="B946" s="2">
        <v>1</v>
      </c>
      <c r="E946" s="3">
        <v>4</v>
      </c>
    </row>
    <row r="947" spans="1:5" x14ac:dyDescent="0.25">
      <c r="A947">
        <v>946</v>
      </c>
      <c r="E947" s="3">
        <v>4</v>
      </c>
    </row>
    <row r="948" spans="1:5" x14ac:dyDescent="0.25">
      <c r="A948">
        <v>947</v>
      </c>
      <c r="D948" s="4">
        <v>3</v>
      </c>
      <c r="E948" s="3">
        <v>4</v>
      </c>
    </row>
    <row r="949" spans="1:5" x14ac:dyDescent="0.25">
      <c r="A949">
        <v>948</v>
      </c>
      <c r="D949" s="4">
        <v>3</v>
      </c>
      <c r="E949" s="3">
        <v>4</v>
      </c>
    </row>
    <row r="950" spans="1:5" x14ac:dyDescent="0.25">
      <c r="A950">
        <v>949</v>
      </c>
      <c r="D950" s="4">
        <v>3</v>
      </c>
      <c r="E950" s="3">
        <v>4</v>
      </c>
    </row>
    <row r="951" spans="1:5" x14ac:dyDescent="0.25">
      <c r="A951">
        <v>950</v>
      </c>
      <c r="D951" s="4">
        <v>3</v>
      </c>
      <c r="E951" s="3">
        <v>4</v>
      </c>
    </row>
    <row r="952" spans="1:5" x14ac:dyDescent="0.25">
      <c r="A952">
        <v>951</v>
      </c>
      <c r="C952" s="5">
        <v>2</v>
      </c>
      <c r="D952" s="4">
        <v>3</v>
      </c>
      <c r="E952" s="3">
        <v>4</v>
      </c>
    </row>
    <row r="953" spans="1:5" x14ac:dyDescent="0.25">
      <c r="A953">
        <v>952</v>
      </c>
      <c r="C953" s="5">
        <v>2</v>
      </c>
      <c r="D953" s="4">
        <v>3</v>
      </c>
      <c r="E953" s="3">
        <v>4</v>
      </c>
    </row>
    <row r="954" spans="1:5" x14ac:dyDescent="0.25">
      <c r="A954">
        <v>953</v>
      </c>
      <c r="C954" s="5">
        <v>2</v>
      </c>
      <c r="D954" s="4">
        <v>3</v>
      </c>
      <c r="E954" s="3">
        <v>4</v>
      </c>
    </row>
    <row r="955" spans="1:5" x14ac:dyDescent="0.25">
      <c r="A955">
        <v>954</v>
      </c>
      <c r="C955" s="5">
        <v>2</v>
      </c>
      <c r="D955" s="4">
        <v>3</v>
      </c>
    </row>
    <row r="956" spans="1:5" x14ac:dyDescent="0.25">
      <c r="A956">
        <v>955</v>
      </c>
      <c r="C956" s="5">
        <v>2</v>
      </c>
      <c r="D956" s="4">
        <v>3</v>
      </c>
    </row>
    <row r="957" spans="1:5" x14ac:dyDescent="0.25">
      <c r="A957">
        <v>956</v>
      </c>
      <c r="C957" s="5">
        <v>2</v>
      </c>
      <c r="D957" s="4">
        <v>3</v>
      </c>
    </row>
    <row r="958" spans="1:5" x14ac:dyDescent="0.25">
      <c r="A958">
        <v>957</v>
      </c>
      <c r="C958" s="5">
        <v>2</v>
      </c>
      <c r="D958" s="4">
        <v>3</v>
      </c>
    </row>
    <row r="959" spans="1:5" x14ac:dyDescent="0.25">
      <c r="A959">
        <v>958</v>
      </c>
      <c r="C959" s="5">
        <v>2</v>
      </c>
      <c r="D959" s="4">
        <v>3</v>
      </c>
    </row>
    <row r="960" spans="1:5" x14ac:dyDescent="0.25">
      <c r="A960">
        <v>959</v>
      </c>
      <c r="B960" s="2">
        <v>1</v>
      </c>
      <c r="C960" s="5">
        <v>2</v>
      </c>
    </row>
    <row r="961" spans="1:6" x14ac:dyDescent="0.25">
      <c r="A961">
        <v>960</v>
      </c>
      <c r="B961" s="2">
        <v>1</v>
      </c>
      <c r="C961" s="5">
        <v>2</v>
      </c>
    </row>
    <row r="962" spans="1:6" x14ac:dyDescent="0.25">
      <c r="A962">
        <v>961</v>
      </c>
      <c r="B962" s="2">
        <v>1</v>
      </c>
      <c r="C962" s="5">
        <v>2</v>
      </c>
    </row>
    <row r="963" spans="1:6" x14ac:dyDescent="0.25">
      <c r="A963">
        <v>962</v>
      </c>
      <c r="B963" s="2">
        <v>1</v>
      </c>
      <c r="C963" s="5">
        <v>2</v>
      </c>
    </row>
    <row r="964" spans="1:6" x14ac:dyDescent="0.25">
      <c r="A964">
        <v>963</v>
      </c>
      <c r="B964" s="2">
        <v>1</v>
      </c>
      <c r="C964" s="5">
        <v>2</v>
      </c>
    </row>
    <row r="965" spans="1:6" x14ac:dyDescent="0.25">
      <c r="A965">
        <v>964</v>
      </c>
      <c r="B965" s="2">
        <v>1</v>
      </c>
    </row>
    <row r="966" spans="1:6" x14ac:dyDescent="0.25">
      <c r="A966">
        <v>965</v>
      </c>
      <c r="B966" s="2">
        <v>1</v>
      </c>
      <c r="F966" t="s">
        <v>22</v>
      </c>
    </row>
    <row r="967" spans="1:6" x14ac:dyDescent="0.25">
      <c r="A967">
        <v>966</v>
      </c>
    </row>
    <row r="968" spans="1:6" x14ac:dyDescent="0.25">
      <c r="A968">
        <v>967</v>
      </c>
      <c r="F968" t="s">
        <v>22</v>
      </c>
    </row>
    <row r="969" spans="1:6" x14ac:dyDescent="0.25">
      <c r="A969">
        <v>968</v>
      </c>
      <c r="C969" s="5">
        <v>2</v>
      </c>
    </row>
    <row r="970" spans="1:6" x14ac:dyDescent="0.25">
      <c r="A970">
        <v>969</v>
      </c>
      <c r="C970" s="5">
        <v>2</v>
      </c>
    </row>
    <row r="971" spans="1:6" x14ac:dyDescent="0.25">
      <c r="A971">
        <v>970</v>
      </c>
      <c r="C971" s="5">
        <v>2</v>
      </c>
    </row>
    <row r="972" spans="1:6" x14ac:dyDescent="0.25">
      <c r="A972">
        <v>971</v>
      </c>
      <c r="C972" s="5">
        <v>2</v>
      </c>
    </row>
    <row r="973" spans="1:6" x14ac:dyDescent="0.25">
      <c r="A973">
        <v>972</v>
      </c>
      <c r="C973" s="5">
        <v>2</v>
      </c>
      <c r="D973" s="4">
        <v>3</v>
      </c>
    </row>
    <row r="974" spans="1:6" x14ac:dyDescent="0.25">
      <c r="A974">
        <v>973</v>
      </c>
      <c r="C974" s="5">
        <v>2</v>
      </c>
      <c r="D974" s="4">
        <v>3</v>
      </c>
    </row>
    <row r="975" spans="1:6" x14ac:dyDescent="0.25">
      <c r="A975">
        <v>974</v>
      </c>
      <c r="C975" s="5">
        <v>2</v>
      </c>
      <c r="D975" s="4">
        <v>3</v>
      </c>
    </row>
    <row r="976" spans="1:6" x14ac:dyDescent="0.25">
      <c r="A976">
        <v>975</v>
      </c>
      <c r="C976" s="5">
        <v>2</v>
      </c>
      <c r="D976" s="4">
        <v>3</v>
      </c>
    </row>
    <row r="977" spans="1:5" x14ac:dyDescent="0.25">
      <c r="A977">
        <v>976</v>
      </c>
      <c r="C977" s="5">
        <v>2</v>
      </c>
      <c r="D977" s="4">
        <v>3</v>
      </c>
    </row>
    <row r="978" spans="1:5" x14ac:dyDescent="0.25">
      <c r="A978">
        <v>977</v>
      </c>
      <c r="C978" s="5">
        <v>2</v>
      </c>
      <c r="D978" s="4">
        <v>3</v>
      </c>
    </row>
    <row r="979" spans="1:5" x14ac:dyDescent="0.25">
      <c r="A979">
        <v>978</v>
      </c>
      <c r="C979" s="5">
        <v>2</v>
      </c>
      <c r="D979" s="4">
        <v>3</v>
      </c>
    </row>
    <row r="980" spans="1:5" x14ac:dyDescent="0.25">
      <c r="A980">
        <v>979</v>
      </c>
      <c r="C980" s="5">
        <v>2</v>
      </c>
      <c r="D980" s="4">
        <v>3</v>
      </c>
    </row>
    <row r="981" spans="1:5" x14ac:dyDescent="0.25">
      <c r="A981">
        <v>980</v>
      </c>
      <c r="C981" s="5">
        <v>2</v>
      </c>
      <c r="D981" s="4">
        <v>3</v>
      </c>
    </row>
    <row r="982" spans="1:5" x14ac:dyDescent="0.25">
      <c r="A982">
        <v>981</v>
      </c>
      <c r="C982" s="5">
        <v>2</v>
      </c>
      <c r="D982" s="4">
        <v>3</v>
      </c>
    </row>
    <row r="983" spans="1:5" x14ac:dyDescent="0.25">
      <c r="A983">
        <v>982</v>
      </c>
      <c r="C983" s="5">
        <v>2</v>
      </c>
      <c r="D983" s="4">
        <v>3</v>
      </c>
    </row>
    <row r="984" spans="1:5" x14ac:dyDescent="0.25">
      <c r="A984">
        <v>983</v>
      </c>
      <c r="B984" s="2">
        <v>1</v>
      </c>
      <c r="D984" s="4">
        <v>3</v>
      </c>
    </row>
    <row r="985" spans="1:5" x14ac:dyDescent="0.25">
      <c r="A985">
        <v>984</v>
      </c>
      <c r="B985" s="2">
        <v>1</v>
      </c>
      <c r="D985" s="4">
        <v>3</v>
      </c>
      <c r="E985" s="3">
        <v>4</v>
      </c>
    </row>
    <row r="986" spans="1:5" x14ac:dyDescent="0.25">
      <c r="A986">
        <v>985</v>
      </c>
      <c r="B986" s="2">
        <v>1</v>
      </c>
      <c r="D986" s="4">
        <v>3</v>
      </c>
      <c r="E986" s="3">
        <v>4</v>
      </c>
    </row>
    <row r="987" spans="1:5" x14ac:dyDescent="0.25">
      <c r="A987">
        <v>986</v>
      </c>
      <c r="B987" s="2">
        <v>1</v>
      </c>
      <c r="E987" s="3">
        <v>4</v>
      </c>
    </row>
    <row r="988" spans="1:5" x14ac:dyDescent="0.25">
      <c r="A988">
        <v>987</v>
      </c>
      <c r="B988" s="2">
        <v>1</v>
      </c>
      <c r="E988" s="3">
        <v>4</v>
      </c>
    </row>
    <row r="989" spans="1:5" x14ac:dyDescent="0.25">
      <c r="A989">
        <v>988</v>
      </c>
      <c r="B989" s="2">
        <v>1</v>
      </c>
      <c r="E989" s="3">
        <v>4</v>
      </c>
    </row>
    <row r="990" spans="1:5" x14ac:dyDescent="0.25">
      <c r="A990">
        <v>989</v>
      </c>
      <c r="B990" s="2">
        <v>1</v>
      </c>
      <c r="E990" s="3">
        <v>4</v>
      </c>
    </row>
    <row r="991" spans="1:5" x14ac:dyDescent="0.25">
      <c r="A991">
        <v>990</v>
      </c>
      <c r="B991" s="2">
        <v>1</v>
      </c>
      <c r="E991" s="3">
        <v>4</v>
      </c>
    </row>
    <row r="992" spans="1:5" x14ac:dyDescent="0.25">
      <c r="A992">
        <v>991</v>
      </c>
      <c r="B992" s="2">
        <v>1</v>
      </c>
      <c r="E992" s="3">
        <v>4</v>
      </c>
    </row>
    <row r="993" spans="1:5" x14ac:dyDescent="0.25">
      <c r="A993">
        <v>992</v>
      </c>
      <c r="B993" s="2">
        <v>1</v>
      </c>
      <c r="E993" s="3">
        <v>4</v>
      </c>
    </row>
    <row r="994" spans="1:5" x14ac:dyDescent="0.25">
      <c r="A994">
        <v>993</v>
      </c>
      <c r="B994" s="2">
        <v>1</v>
      </c>
      <c r="E994" s="3">
        <v>4</v>
      </c>
    </row>
    <row r="995" spans="1:5" x14ac:dyDescent="0.25">
      <c r="A995">
        <v>994</v>
      </c>
      <c r="B995" s="2">
        <v>1</v>
      </c>
      <c r="E995" s="3">
        <v>4</v>
      </c>
    </row>
    <row r="996" spans="1:5" x14ac:dyDescent="0.25">
      <c r="A996">
        <v>995</v>
      </c>
      <c r="B996" s="2">
        <v>1</v>
      </c>
      <c r="E996" s="3">
        <v>4</v>
      </c>
    </row>
    <row r="997" spans="1:5" x14ac:dyDescent="0.25">
      <c r="A997">
        <v>996</v>
      </c>
      <c r="B997" s="2">
        <v>1</v>
      </c>
      <c r="E997" s="3">
        <v>4</v>
      </c>
    </row>
    <row r="998" spans="1:5" x14ac:dyDescent="0.25">
      <c r="A998">
        <v>997</v>
      </c>
      <c r="B998" s="2">
        <v>1</v>
      </c>
      <c r="E998" s="3">
        <v>4</v>
      </c>
    </row>
    <row r="999" spans="1:5" x14ac:dyDescent="0.25">
      <c r="A999">
        <v>998</v>
      </c>
      <c r="C999" s="5">
        <v>2</v>
      </c>
    </row>
    <row r="1000" spans="1:5" x14ac:dyDescent="0.25">
      <c r="A1000">
        <v>999</v>
      </c>
      <c r="C1000" s="5">
        <v>2</v>
      </c>
    </row>
    <row r="1001" spans="1:5" x14ac:dyDescent="0.25">
      <c r="A1001">
        <v>1000</v>
      </c>
      <c r="C1001" s="5">
        <v>2</v>
      </c>
    </row>
    <row r="1002" spans="1:5" x14ac:dyDescent="0.25">
      <c r="A1002">
        <v>1001</v>
      </c>
      <c r="C1002" s="5">
        <v>2</v>
      </c>
      <c r="D1002" s="4">
        <v>3</v>
      </c>
    </row>
    <row r="1003" spans="1:5" x14ac:dyDescent="0.25">
      <c r="A1003">
        <v>1002</v>
      </c>
      <c r="C1003" s="5">
        <v>2</v>
      </c>
      <c r="D1003" s="4">
        <v>3</v>
      </c>
    </row>
    <row r="1004" spans="1:5" x14ac:dyDescent="0.25">
      <c r="A1004">
        <v>1003</v>
      </c>
      <c r="C1004" s="5">
        <v>2</v>
      </c>
      <c r="D1004" s="4">
        <v>3</v>
      </c>
    </row>
    <row r="1005" spans="1:5" x14ac:dyDescent="0.25">
      <c r="A1005">
        <v>1004</v>
      </c>
      <c r="C1005" s="5">
        <v>2</v>
      </c>
      <c r="D1005" s="4">
        <v>3</v>
      </c>
    </row>
    <row r="1006" spans="1:5" x14ac:dyDescent="0.25">
      <c r="A1006">
        <v>1005</v>
      </c>
      <c r="C1006" s="5">
        <v>2</v>
      </c>
      <c r="D1006" s="4">
        <v>3</v>
      </c>
    </row>
    <row r="1007" spans="1:5" x14ac:dyDescent="0.25">
      <c r="A1007">
        <v>1006</v>
      </c>
      <c r="C1007" s="5">
        <v>2</v>
      </c>
      <c r="D1007" s="4">
        <v>3</v>
      </c>
    </row>
    <row r="1008" spans="1:5" x14ac:dyDescent="0.25">
      <c r="A1008">
        <v>1007</v>
      </c>
      <c r="C1008" s="5">
        <v>2</v>
      </c>
      <c r="D1008" s="4">
        <v>3</v>
      </c>
    </row>
    <row r="1009" spans="1:5" x14ac:dyDescent="0.25">
      <c r="A1009">
        <v>1008</v>
      </c>
      <c r="C1009" s="5">
        <v>2</v>
      </c>
      <c r="D1009" s="4">
        <v>3</v>
      </c>
    </row>
    <row r="1010" spans="1:5" x14ac:dyDescent="0.25">
      <c r="A1010">
        <v>1009</v>
      </c>
      <c r="C1010" s="5">
        <v>2</v>
      </c>
      <c r="D1010" s="4">
        <v>3</v>
      </c>
    </row>
    <row r="1011" spans="1:5" x14ac:dyDescent="0.25">
      <c r="A1011">
        <v>1010</v>
      </c>
      <c r="C1011" s="5">
        <v>2</v>
      </c>
      <c r="D1011" s="4">
        <v>3</v>
      </c>
    </row>
    <row r="1012" spans="1:5" x14ac:dyDescent="0.25">
      <c r="A1012">
        <v>1011</v>
      </c>
      <c r="C1012" s="5">
        <v>2</v>
      </c>
      <c r="D1012" s="4">
        <v>3</v>
      </c>
    </row>
    <row r="1013" spans="1:5" x14ac:dyDescent="0.25">
      <c r="A1013">
        <v>1012</v>
      </c>
      <c r="C1013" s="5">
        <v>2</v>
      </c>
      <c r="D1013" s="4">
        <v>3</v>
      </c>
    </row>
    <row r="1014" spans="1:5" x14ac:dyDescent="0.25">
      <c r="A1014">
        <v>1013</v>
      </c>
      <c r="D1014" s="4">
        <v>3</v>
      </c>
      <c r="E1014" s="3">
        <v>4</v>
      </c>
    </row>
    <row r="1015" spans="1:5" x14ac:dyDescent="0.25">
      <c r="A1015">
        <v>1014</v>
      </c>
      <c r="B1015" s="2">
        <v>1</v>
      </c>
      <c r="E1015" s="3">
        <v>4</v>
      </c>
    </row>
    <row r="1016" spans="1:5" x14ac:dyDescent="0.25">
      <c r="A1016">
        <v>1015</v>
      </c>
      <c r="B1016" s="2">
        <v>1</v>
      </c>
      <c r="E1016" s="3">
        <v>4</v>
      </c>
    </row>
    <row r="1017" spans="1:5" x14ac:dyDescent="0.25">
      <c r="A1017">
        <v>1016</v>
      </c>
      <c r="B1017" s="2">
        <v>1</v>
      </c>
      <c r="E1017" s="3">
        <v>4</v>
      </c>
    </row>
    <row r="1018" spans="1:5" x14ac:dyDescent="0.25">
      <c r="A1018">
        <v>1017</v>
      </c>
      <c r="B1018" s="2">
        <v>1</v>
      </c>
      <c r="E1018" s="3">
        <v>4</v>
      </c>
    </row>
    <row r="1019" spans="1:5" x14ac:dyDescent="0.25">
      <c r="A1019">
        <v>1018</v>
      </c>
      <c r="B1019" s="2">
        <v>1</v>
      </c>
      <c r="E1019" s="3">
        <v>4</v>
      </c>
    </row>
    <row r="1020" spans="1:5" x14ac:dyDescent="0.25">
      <c r="A1020">
        <v>1019</v>
      </c>
      <c r="B1020" s="2">
        <v>1</v>
      </c>
      <c r="E1020" s="3">
        <v>4</v>
      </c>
    </row>
    <row r="1021" spans="1:5" x14ac:dyDescent="0.25">
      <c r="A1021">
        <v>1020</v>
      </c>
      <c r="B1021" s="2">
        <v>1</v>
      </c>
      <c r="E1021" s="3">
        <v>4</v>
      </c>
    </row>
    <row r="1022" spans="1:5" x14ac:dyDescent="0.25">
      <c r="A1022">
        <v>1021</v>
      </c>
      <c r="B1022" s="2">
        <v>1</v>
      </c>
      <c r="E1022" s="3">
        <v>4</v>
      </c>
    </row>
    <row r="1023" spans="1:5" x14ac:dyDescent="0.25">
      <c r="A1023">
        <v>1022</v>
      </c>
      <c r="B1023" s="2">
        <v>1</v>
      </c>
      <c r="E1023" s="3">
        <v>4</v>
      </c>
    </row>
    <row r="1024" spans="1:5" x14ac:dyDescent="0.25">
      <c r="A1024">
        <v>1023</v>
      </c>
      <c r="B1024" s="2">
        <v>1</v>
      </c>
      <c r="E1024" s="3">
        <v>4</v>
      </c>
    </row>
    <row r="1025" spans="1:5" x14ac:dyDescent="0.25">
      <c r="A1025">
        <v>1024</v>
      </c>
      <c r="B1025" s="2">
        <v>1</v>
      </c>
      <c r="E1025" s="3">
        <v>4</v>
      </c>
    </row>
    <row r="1026" spans="1:5" x14ac:dyDescent="0.25">
      <c r="A1026">
        <v>1025</v>
      </c>
      <c r="B1026" s="2">
        <v>1</v>
      </c>
      <c r="E1026" s="3">
        <v>4</v>
      </c>
    </row>
    <row r="1027" spans="1:5" x14ac:dyDescent="0.25">
      <c r="A1027">
        <v>1026</v>
      </c>
      <c r="B1027" s="2">
        <v>1</v>
      </c>
    </row>
    <row r="1028" spans="1:5" x14ac:dyDescent="0.25">
      <c r="A1028">
        <v>1027</v>
      </c>
      <c r="B1028" s="2">
        <v>1</v>
      </c>
      <c r="C1028" s="5">
        <v>2</v>
      </c>
    </row>
    <row r="1029" spans="1:5" x14ac:dyDescent="0.25">
      <c r="A1029">
        <v>1028</v>
      </c>
      <c r="C1029" s="5">
        <v>2</v>
      </c>
    </row>
    <row r="1030" spans="1:5" x14ac:dyDescent="0.25">
      <c r="A1030">
        <v>1029</v>
      </c>
      <c r="C1030" s="5">
        <v>2</v>
      </c>
    </row>
    <row r="1031" spans="1:5" x14ac:dyDescent="0.25">
      <c r="A1031">
        <v>1030</v>
      </c>
      <c r="C1031" s="5">
        <v>2</v>
      </c>
    </row>
    <row r="1032" spans="1:5" x14ac:dyDescent="0.25">
      <c r="A1032">
        <v>1031</v>
      </c>
      <c r="C1032" s="5">
        <v>2</v>
      </c>
      <c r="D1032" s="4">
        <v>3</v>
      </c>
    </row>
    <row r="1033" spans="1:5" x14ac:dyDescent="0.25">
      <c r="A1033">
        <v>1032</v>
      </c>
      <c r="C1033" s="5">
        <v>2</v>
      </c>
      <c r="D1033" s="4">
        <v>3</v>
      </c>
    </row>
    <row r="1034" spans="1:5" x14ac:dyDescent="0.25">
      <c r="A1034">
        <v>1033</v>
      </c>
      <c r="C1034" s="5">
        <v>2</v>
      </c>
      <c r="D1034" s="4">
        <v>3</v>
      </c>
    </row>
    <row r="1035" spans="1:5" x14ac:dyDescent="0.25">
      <c r="A1035">
        <v>1034</v>
      </c>
      <c r="C1035" s="5">
        <v>2</v>
      </c>
      <c r="D1035" s="4">
        <v>3</v>
      </c>
    </row>
    <row r="1036" spans="1:5" x14ac:dyDescent="0.25">
      <c r="A1036">
        <v>1035</v>
      </c>
      <c r="C1036" s="5">
        <v>2</v>
      </c>
      <c r="D1036" s="4">
        <v>3</v>
      </c>
    </row>
    <row r="1037" spans="1:5" x14ac:dyDescent="0.25">
      <c r="A1037">
        <v>1036</v>
      </c>
      <c r="C1037" s="5">
        <v>2</v>
      </c>
      <c r="D1037" s="4">
        <v>3</v>
      </c>
    </row>
    <row r="1038" spans="1:5" x14ac:dyDescent="0.25">
      <c r="A1038">
        <v>1037</v>
      </c>
      <c r="C1038" s="5">
        <v>2</v>
      </c>
      <c r="D1038" s="4">
        <v>3</v>
      </c>
    </row>
    <row r="1039" spans="1:5" x14ac:dyDescent="0.25">
      <c r="A1039">
        <v>1038</v>
      </c>
      <c r="C1039" s="5">
        <v>2</v>
      </c>
      <c r="D1039" s="4">
        <v>3</v>
      </c>
    </row>
    <row r="1040" spans="1:5" x14ac:dyDescent="0.25">
      <c r="A1040">
        <v>1039</v>
      </c>
      <c r="D1040" s="4">
        <v>3</v>
      </c>
      <c r="E1040" s="3">
        <v>4</v>
      </c>
    </row>
    <row r="1041" spans="1:5" x14ac:dyDescent="0.25">
      <c r="A1041">
        <v>1040</v>
      </c>
      <c r="D1041" s="4">
        <v>3</v>
      </c>
      <c r="E1041" s="3">
        <v>4</v>
      </c>
    </row>
    <row r="1042" spans="1:5" x14ac:dyDescent="0.25">
      <c r="A1042">
        <v>1041</v>
      </c>
      <c r="D1042" s="4">
        <v>3</v>
      </c>
      <c r="E1042" s="3">
        <v>4</v>
      </c>
    </row>
    <row r="1043" spans="1:5" x14ac:dyDescent="0.25">
      <c r="A1043">
        <v>1042</v>
      </c>
      <c r="B1043" s="2">
        <v>1</v>
      </c>
      <c r="D1043" s="4">
        <v>3</v>
      </c>
      <c r="E1043" s="3">
        <v>4</v>
      </c>
    </row>
    <row r="1044" spans="1:5" x14ac:dyDescent="0.25">
      <c r="A1044">
        <v>1043</v>
      </c>
      <c r="B1044" s="2">
        <v>1</v>
      </c>
      <c r="E1044" s="3">
        <v>4</v>
      </c>
    </row>
    <row r="1045" spans="1:5" x14ac:dyDescent="0.25">
      <c r="A1045">
        <v>1044</v>
      </c>
      <c r="B1045" s="2">
        <v>1</v>
      </c>
      <c r="E1045" s="3">
        <v>4</v>
      </c>
    </row>
    <row r="1046" spans="1:5" x14ac:dyDescent="0.25">
      <c r="A1046">
        <v>1045</v>
      </c>
      <c r="B1046" s="2">
        <v>1</v>
      </c>
      <c r="E1046" s="3">
        <v>4</v>
      </c>
    </row>
    <row r="1047" spans="1:5" x14ac:dyDescent="0.25">
      <c r="A1047">
        <v>1046</v>
      </c>
      <c r="B1047" s="2">
        <v>1</v>
      </c>
      <c r="E1047" s="3">
        <v>4</v>
      </c>
    </row>
    <row r="1048" spans="1:5" x14ac:dyDescent="0.25">
      <c r="A1048">
        <v>1047</v>
      </c>
      <c r="B1048" s="2">
        <v>1</v>
      </c>
      <c r="E1048" s="3">
        <v>4</v>
      </c>
    </row>
    <row r="1049" spans="1:5" x14ac:dyDescent="0.25">
      <c r="A1049">
        <v>1048</v>
      </c>
      <c r="B1049" s="2">
        <v>1</v>
      </c>
      <c r="E1049" s="3">
        <v>4</v>
      </c>
    </row>
    <row r="1050" spans="1:5" x14ac:dyDescent="0.25">
      <c r="A1050">
        <v>1049</v>
      </c>
      <c r="B1050" s="2">
        <v>1</v>
      </c>
      <c r="E1050" s="3">
        <v>4</v>
      </c>
    </row>
    <row r="1051" spans="1:5" x14ac:dyDescent="0.25">
      <c r="A1051">
        <v>1050</v>
      </c>
      <c r="B1051" s="2">
        <v>1</v>
      </c>
    </row>
    <row r="1052" spans="1:5" x14ac:dyDescent="0.25">
      <c r="A1052">
        <v>1051</v>
      </c>
      <c r="B1052" s="2">
        <v>1</v>
      </c>
    </row>
    <row r="1053" spans="1:5" x14ac:dyDescent="0.25">
      <c r="A1053">
        <v>1052</v>
      </c>
      <c r="B1053" s="2">
        <v>1</v>
      </c>
    </row>
    <row r="1054" spans="1:5" x14ac:dyDescent="0.25">
      <c r="A1054">
        <v>1053</v>
      </c>
      <c r="B1054" s="2">
        <v>1</v>
      </c>
    </row>
    <row r="1055" spans="1:5" x14ac:dyDescent="0.25">
      <c r="A1055">
        <v>1054</v>
      </c>
      <c r="B1055" s="2">
        <v>1</v>
      </c>
    </row>
    <row r="1056" spans="1:5" x14ac:dyDescent="0.25">
      <c r="A1056">
        <v>1055</v>
      </c>
      <c r="C1056" s="5">
        <v>2</v>
      </c>
    </row>
    <row r="1057" spans="1:5" x14ac:dyDescent="0.25">
      <c r="A1057">
        <v>1056</v>
      </c>
      <c r="C1057" s="5">
        <v>2</v>
      </c>
    </row>
    <row r="1058" spans="1:5" x14ac:dyDescent="0.25">
      <c r="A1058">
        <v>1057</v>
      </c>
      <c r="C1058" s="5">
        <v>2</v>
      </c>
      <c r="D1058" s="4">
        <v>3</v>
      </c>
    </row>
    <row r="1059" spans="1:5" x14ac:dyDescent="0.25">
      <c r="A1059">
        <v>1058</v>
      </c>
      <c r="C1059" s="5">
        <v>2</v>
      </c>
      <c r="D1059" s="4">
        <v>3</v>
      </c>
    </row>
    <row r="1060" spans="1:5" x14ac:dyDescent="0.25">
      <c r="A1060">
        <v>1059</v>
      </c>
      <c r="C1060" s="5">
        <v>2</v>
      </c>
      <c r="D1060" s="4">
        <v>3</v>
      </c>
    </row>
    <row r="1061" spans="1:5" x14ac:dyDescent="0.25">
      <c r="A1061">
        <v>1060</v>
      </c>
      <c r="C1061" s="5">
        <v>2</v>
      </c>
      <c r="D1061" s="4">
        <v>3</v>
      </c>
    </row>
    <row r="1062" spans="1:5" x14ac:dyDescent="0.25">
      <c r="A1062">
        <v>1061</v>
      </c>
      <c r="C1062" s="5">
        <v>2</v>
      </c>
      <c r="D1062" s="4">
        <v>3</v>
      </c>
    </row>
    <row r="1063" spans="1:5" x14ac:dyDescent="0.25">
      <c r="A1063">
        <v>1062</v>
      </c>
      <c r="C1063" s="5">
        <v>2</v>
      </c>
      <c r="D1063" s="4">
        <v>3</v>
      </c>
    </row>
    <row r="1064" spans="1:5" x14ac:dyDescent="0.25">
      <c r="A1064">
        <v>1063</v>
      </c>
      <c r="C1064" s="5">
        <v>2</v>
      </c>
      <c r="D1064" s="4">
        <v>3</v>
      </c>
    </row>
    <row r="1065" spans="1:5" x14ac:dyDescent="0.25">
      <c r="A1065">
        <v>1064</v>
      </c>
      <c r="C1065" s="5">
        <v>2</v>
      </c>
      <c r="D1065" s="4">
        <v>3</v>
      </c>
    </row>
    <row r="1066" spans="1:5" x14ac:dyDescent="0.25">
      <c r="A1066">
        <v>1065</v>
      </c>
      <c r="D1066" s="4">
        <v>3</v>
      </c>
      <c r="E1066" s="3">
        <v>4</v>
      </c>
    </row>
    <row r="1067" spans="1:5" x14ac:dyDescent="0.25">
      <c r="A1067">
        <v>1066</v>
      </c>
      <c r="D1067" s="4">
        <v>3</v>
      </c>
      <c r="E1067" s="3">
        <v>4</v>
      </c>
    </row>
    <row r="1068" spans="1:5" x14ac:dyDescent="0.25">
      <c r="A1068">
        <v>1067</v>
      </c>
      <c r="D1068" s="4">
        <v>3</v>
      </c>
      <c r="E1068" s="3">
        <v>4</v>
      </c>
    </row>
    <row r="1069" spans="1:5" x14ac:dyDescent="0.25">
      <c r="A1069">
        <v>1068</v>
      </c>
      <c r="E1069" s="3">
        <v>4</v>
      </c>
    </row>
    <row r="1070" spans="1:5" x14ac:dyDescent="0.25">
      <c r="A1070">
        <v>1069</v>
      </c>
      <c r="B1070" s="2">
        <v>1</v>
      </c>
      <c r="E1070" s="3">
        <v>4</v>
      </c>
    </row>
    <row r="1071" spans="1:5" x14ac:dyDescent="0.25">
      <c r="A1071">
        <v>1070</v>
      </c>
      <c r="B1071" s="2">
        <v>1</v>
      </c>
      <c r="E1071" s="3">
        <v>4</v>
      </c>
    </row>
    <row r="1072" spans="1:5" x14ac:dyDescent="0.25">
      <c r="A1072">
        <v>1071</v>
      </c>
      <c r="B1072" s="2">
        <v>1</v>
      </c>
      <c r="E1072" s="3">
        <v>4</v>
      </c>
    </row>
    <row r="1073" spans="1:5" x14ac:dyDescent="0.25">
      <c r="A1073">
        <v>1072</v>
      </c>
      <c r="B1073" s="2">
        <v>1</v>
      </c>
      <c r="E1073" s="3">
        <v>4</v>
      </c>
    </row>
    <row r="1074" spans="1:5" x14ac:dyDescent="0.25">
      <c r="A1074">
        <v>1073</v>
      </c>
      <c r="B1074" s="2">
        <v>1</v>
      </c>
      <c r="E1074" s="3">
        <v>4</v>
      </c>
    </row>
    <row r="1075" spans="1:5" x14ac:dyDescent="0.25">
      <c r="A1075">
        <v>1074</v>
      </c>
      <c r="B1075" s="2">
        <v>1</v>
      </c>
    </row>
    <row r="1076" spans="1:5" x14ac:dyDescent="0.25">
      <c r="A1076">
        <v>1075</v>
      </c>
      <c r="B1076" s="2">
        <v>1</v>
      </c>
    </row>
    <row r="1077" spans="1:5" x14ac:dyDescent="0.25">
      <c r="A1077">
        <v>1076</v>
      </c>
      <c r="B1077" s="2">
        <v>1</v>
      </c>
    </row>
    <row r="1078" spans="1:5" x14ac:dyDescent="0.25">
      <c r="A1078">
        <v>1077</v>
      </c>
      <c r="B1078" s="2">
        <v>1</v>
      </c>
    </row>
    <row r="1079" spans="1:5" x14ac:dyDescent="0.25">
      <c r="A1079">
        <v>1078</v>
      </c>
      <c r="B1079" s="2">
        <v>1</v>
      </c>
    </row>
    <row r="1080" spans="1:5" x14ac:dyDescent="0.25">
      <c r="A1080">
        <v>1079</v>
      </c>
      <c r="B1080" s="2">
        <v>1</v>
      </c>
      <c r="C1080" s="5">
        <v>2</v>
      </c>
    </row>
    <row r="1081" spans="1:5" x14ac:dyDescent="0.25">
      <c r="A1081">
        <v>1080</v>
      </c>
      <c r="B1081" s="2">
        <v>1</v>
      </c>
      <c r="C1081" s="5">
        <v>2</v>
      </c>
    </row>
    <row r="1082" spans="1:5" x14ac:dyDescent="0.25">
      <c r="A1082">
        <v>1081</v>
      </c>
      <c r="C1082" s="5">
        <v>2</v>
      </c>
    </row>
    <row r="1083" spans="1:5" x14ac:dyDescent="0.25">
      <c r="A1083">
        <v>1082</v>
      </c>
      <c r="C1083" s="5">
        <v>2</v>
      </c>
    </row>
    <row r="1084" spans="1:5" x14ac:dyDescent="0.25">
      <c r="A1084">
        <v>1083</v>
      </c>
      <c r="C1084" s="5">
        <v>2</v>
      </c>
      <c r="D1084" s="4">
        <v>3</v>
      </c>
    </row>
    <row r="1085" spans="1:5" x14ac:dyDescent="0.25">
      <c r="A1085">
        <v>1084</v>
      </c>
      <c r="C1085" s="5">
        <v>2</v>
      </c>
      <c r="D1085" s="4">
        <v>3</v>
      </c>
    </row>
    <row r="1086" spans="1:5" x14ac:dyDescent="0.25">
      <c r="A1086">
        <v>1085</v>
      </c>
      <c r="C1086" s="5">
        <v>2</v>
      </c>
      <c r="D1086" s="4">
        <v>3</v>
      </c>
    </row>
    <row r="1087" spans="1:5" x14ac:dyDescent="0.25">
      <c r="A1087">
        <v>1086</v>
      </c>
      <c r="C1087" s="5">
        <v>2</v>
      </c>
      <c r="D1087" s="4">
        <v>3</v>
      </c>
    </row>
    <row r="1088" spans="1:5" x14ac:dyDescent="0.25">
      <c r="A1088">
        <v>1087</v>
      </c>
      <c r="C1088" s="5">
        <v>2</v>
      </c>
      <c r="D1088" s="4">
        <v>3</v>
      </c>
    </row>
    <row r="1089" spans="1:5" x14ac:dyDescent="0.25">
      <c r="A1089">
        <v>1088</v>
      </c>
      <c r="C1089" s="5">
        <v>2</v>
      </c>
      <c r="D1089" s="4">
        <v>3</v>
      </c>
      <c r="E1089" s="3">
        <v>4</v>
      </c>
    </row>
    <row r="1090" spans="1:5" x14ac:dyDescent="0.25">
      <c r="A1090">
        <v>1089</v>
      </c>
      <c r="D1090" s="4">
        <v>3</v>
      </c>
      <c r="E1090" s="3">
        <v>4</v>
      </c>
    </row>
    <row r="1091" spans="1:5" x14ac:dyDescent="0.25">
      <c r="A1091">
        <v>1090</v>
      </c>
      <c r="D1091" s="4">
        <v>3</v>
      </c>
      <c r="E1091" s="3">
        <v>4</v>
      </c>
    </row>
    <row r="1092" spans="1:5" x14ac:dyDescent="0.25">
      <c r="A1092">
        <v>1091</v>
      </c>
      <c r="D1092" s="4">
        <v>3</v>
      </c>
      <c r="E1092" s="3">
        <v>4</v>
      </c>
    </row>
    <row r="1093" spans="1:5" x14ac:dyDescent="0.25">
      <c r="A1093">
        <v>1092</v>
      </c>
      <c r="D1093" s="4">
        <v>3</v>
      </c>
      <c r="E1093" s="3">
        <v>4</v>
      </c>
    </row>
    <row r="1094" spans="1:5" x14ac:dyDescent="0.25">
      <c r="A1094">
        <v>1093</v>
      </c>
      <c r="E1094" s="3">
        <v>4</v>
      </c>
    </row>
    <row r="1095" spans="1:5" x14ac:dyDescent="0.25">
      <c r="A1095">
        <v>1094</v>
      </c>
      <c r="E1095" s="3">
        <v>4</v>
      </c>
    </row>
    <row r="1096" spans="1:5" x14ac:dyDescent="0.25">
      <c r="A1096">
        <v>1095</v>
      </c>
      <c r="B1096" s="2">
        <v>1</v>
      </c>
      <c r="E1096" s="3">
        <v>4</v>
      </c>
    </row>
    <row r="1097" spans="1:5" x14ac:dyDescent="0.25">
      <c r="A1097">
        <v>1096</v>
      </c>
      <c r="B1097" s="2">
        <v>1</v>
      </c>
      <c r="E1097" s="3">
        <v>4</v>
      </c>
    </row>
    <row r="1098" spans="1:5" x14ac:dyDescent="0.25">
      <c r="A1098">
        <v>1097</v>
      </c>
      <c r="B1098" s="2">
        <v>1</v>
      </c>
      <c r="E1098" s="3">
        <v>4</v>
      </c>
    </row>
    <row r="1099" spans="1:5" x14ac:dyDescent="0.25">
      <c r="A1099">
        <v>1098</v>
      </c>
      <c r="B1099" s="2">
        <v>1</v>
      </c>
    </row>
    <row r="1100" spans="1:5" x14ac:dyDescent="0.25">
      <c r="A1100">
        <v>1099</v>
      </c>
      <c r="B1100" s="2">
        <v>1</v>
      </c>
    </row>
    <row r="1101" spans="1:5" x14ac:dyDescent="0.25">
      <c r="A1101">
        <v>1100</v>
      </c>
      <c r="B1101" s="2">
        <v>1</v>
      </c>
    </row>
    <row r="1102" spans="1:5" x14ac:dyDescent="0.25">
      <c r="A1102">
        <v>1101</v>
      </c>
      <c r="B1102" s="2">
        <v>1</v>
      </c>
    </row>
    <row r="1103" spans="1:5" x14ac:dyDescent="0.25">
      <c r="A1103">
        <v>1102</v>
      </c>
      <c r="B1103" s="2">
        <v>1</v>
      </c>
    </row>
    <row r="1104" spans="1:5" x14ac:dyDescent="0.25">
      <c r="A1104">
        <v>1103</v>
      </c>
      <c r="B1104" s="2">
        <v>1</v>
      </c>
    </row>
    <row r="1105" spans="1:5" x14ac:dyDescent="0.25">
      <c r="A1105">
        <v>1104</v>
      </c>
      <c r="B1105" s="2">
        <v>1</v>
      </c>
      <c r="C1105" s="5">
        <v>2</v>
      </c>
    </row>
    <row r="1106" spans="1:5" x14ac:dyDescent="0.25">
      <c r="A1106">
        <v>1105</v>
      </c>
      <c r="C1106" s="5">
        <v>2</v>
      </c>
    </row>
    <row r="1107" spans="1:5" x14ac:dyDescent="0.25">
      <c r="A1107">
        <v>1106</v>
      </c>
      <c r="C1107" s="5">
        <v>2</v>
      </c>
    </row>
    <row r="1108" spans="1:5" x14ac:dyDescent="0.25">
      <c r="A1108">
        <v>1107</v>
      </c>
      <c r="C1108" s="5">
        <v>2</v>
      </c>
      <c r="D1108" s="4">
        <v>3</v>
      </c>
    </row>
    <row r="1109" spans="1:5" x14ac:dyDescent="0.25">
      <c r="A1109">
        <v>1108</v>
      </c>
      <c r="C1109" s="5">
        <v>2</v>
      </c>
      <c r="D1109" s="4">
        <v>3</v>
      </c>
    </row>
    <row r="1110" spans="1:5" x14ac:dyDescent="0.25">
      <c r="A1110">
        <v>1109</v>
      </c>
      <c r="C1110" s="5">
        <v>2</v>
      </c>
      <c r="D1110" s="4">
        <v>3</v>
      </c>
    </row>
    <row r="1111" spans="1:5" x14ac:dyDescent="0.25">
      <c r="A1111">
        <v>1110</v>
      </c>
      <c r="C1111" s="5">
        <v>2</v>
      </c>
      <c r="D1111" s="4">
        <v>3</v>
      </c>
    </row>
    <row r="1112" spans="1:5" x14ac:dyDescent="0.25">
      <c r="A1112">
        <v>1111</v>
      </c>
      <c r="C1112" s="5">
        <v>2</v>
      </c>
      <c r="D1112" s="4">
        <v>3</v>
      </c>
      <c r="E1112" s="3">
        <v>4</v>
      </c>
    </row>
    <row r="1113" spans="1:5" x14ac:dyDescent="0.25">
      <c r="A1113">
        <v>1112</v>
      </c>
      <c r="D1113" s="4">
        <v>3</v>
      </c>
      <c r="E1113" s="3">
        <v>4</v>
      </c>
    </row>
    <row r="1114" spans="1:5" x14ac:dyDescent="0.25">
      <c r="A1114">
        <v>1113</v>
      </c>
      <c r="D1114" s="4">
        <v>3</v>
      </c>
      <c r="E1114" s="3">
        <v>4</v>
      </c>
    </row>
    <row r="1115" spans="1:5" x14ac:dyDescent="0.25">
      <c r="A1115">
        <v>1114</v>
      </c>
      <c r="D1115" s="4">
        <v>3</v>
      </c>
      <c r="E1115" s="3">
        <v>4</v>
      </c>
    </row>
    <row r="1116" spans="1:5" x14ac:dyDescent="0.25">
      <c r="A1116">
        <v>1115</v>
      </c>
      <c r="D1116" s="4">
        <v>3</v>
      </c>
      <c r="E1116" s="3">
        <v>4</v>
      </c>
    </row>
    <row r="1117" spans="1:5" x14ac:dyDescent="0.25">
      <c r="A1117">
        <v>1116</v>
      </c>
      <c r="D1117" s="4">
        <v>3</v>
      </c>
      <c r="E1117" s="3">
        <v>4</v>
      </c>
    </row>
    <row r="1118" spans="1:5" x14ac:dyDescent="0.25">
      <c r="A1118">
        <v>1117</v>
      </c>
      <c r="E1118" s="3">
        <v>4</v>
      </c>
    </row>
    <row r="1119" spans="1:5" x14ac:dyDescent="0.25">
      <c r="A1119">
        <v>1118</v>
      </c>
      <c r="E1119" s="3">
        <v>4</v>
      </c>
    </row>
    <row r="1120" spans="1:5" x14ac:dyDescent="0.25">
      <c r="A1120">
        <v>1119</v>
      </c>
      <c r="E1120" s="3">
        <v>4</v>
      </c>
    </row>
    <row r="1121" spans="1:5" x14ac:dyDescent="0.25">
      <c r="A1121">
        <v>1120</v>
      </c>
    </row>
    <row r="1122" spans="1:5" x14ac:dyDescent="0.25">
      <c r="A1122">
        <v>1121</v>
      </c>
    </row>
    <row r="1123" spans="1:5" x14ac:dyDescent="0.25">
      <c r="A1123">
        <v>1122</v>
      </c>
      <c r="B1123" s="2">
        <v>1</v>
      </c>
    </row>
    <row r="1124" spans="1:5" x14ac:dyDescent="0.25">
      <c r="A1124">
        <v>1123</v>
      </c>
      <c r="B1124" s="2">
        <v>1</v>
      </c>
    </row>
    <row r="1125" spans="1:5" x14ac:dyDescent="0.25">
      <c r="A1125">
        <v>1124</v>
      </c>
      <c r="B1125" s="2">
        <v>1</v>
      </c>
    </row>
    <row r="1126" spans="1:5" x14ac:dyDescent="0.25">
      <c r="A1126">
        <v>1125</v>
      </c>
      <c r="B1126" s="2">
        <v>1</v>
      </c>
    </row>
    <row r="1127" spans="1:5" x14ac:dyDescent="0.25">
      <c r="A1127">
        <v>1126</v>
      </c>
      <c r="B1127" s="2">
        <v>1</v>
      </c>
    </row>
    <row r="1128" spans="1:5" x14ac:dyDescent="0.25">
      <c r="A1128">
        <v>1127</v>
      </c>
      <c r="B1128" s="2">
        <v>1</v>
      </c>
    </row>
    <row r="1129" spans="1:5" x14ac:dyDescent="0.25">
      <c r="A1129">
        <v>1128</v>
      </c>
      <c r="B1129" s="2">
        <v>1</v>
      </c>
      <c r="C1129" s="5">
        <v>2</v>
      </c>
    </row>
    <row r="1130" spans="1:5" x14ac:dyDescent="0.25">
      <c r="A1130">
        <v>1129</v>
      </c>
      <c r="B1130" s="2">
        <v>1</v>
      </c>
      <c r="C1130" s="5">
        <v>2</v>
      </c>
    </row>
    <row r="1131" spans="1:5" x14ac:dyDescent="0.25">
      <c r="A1131">
        <v>1130</v>
      </c>
      <c r="B1131" s="2">
        <v>1</v>
      </c>
      <c r="C1131" s="5">
        <v>2</v>
      </c>
    </row>
    <row r="1132" spans="1:5" x14ac:dyDescent="0.25">
      <c r="A1132">
        <v>1131</v>
      </c>
      <c r="C1132" s="5">
        <v>2</v>
      </c>
    </row>
    <row r="1133" spans="1:5" x14ac:dyDescent="0.25">
      <c r="A1133">
        <v>1132</v>
      </c>
      <c r="C1133" s="5">
        <v>2</v>
      </c>
      <c r="D1133" s="4">
        <v>3</v>
      </c>
    </row>
    <row r="1134" spans="1:5" x14ac:dyDescent="0.25">
      <c r="A1134">
        <v>1133</v>
      </c>
      <c r="C1134" s="5">
        <v>2</v>
      </c>
      <c r="D1134" s="4">
        <v>3</v>
      </c>
    </row>
    <row r="1135" spans="1:5" x14ac:dyDescent="0.25">
      <c r="A1135">
        <v>1134</v>
      </c>
      <c r="C1135" s="5">
        <v>2</v>
      </c>
      <c r="D1135" s="4">
        <v>3</v>
      </c>
    </row>
    <row r="1136" spans="1:5" x14ac:dyDescent="0.25">
      <c r="A1136">
        <v>1135</v>
      </c>
      <c r="C1136" s="5">
        <v>2</v>
      </c>
      <c r="D1136" s="4">
        <v>3</v>
      </c>
      <c r="E1136" s="3">
        <v>4</v>
      </c>
    </row>
    <row r="1137" spans="1:5" x14ac:dyDescent="0.25">
      <c r="A1137">
        <v>1136</v>
      </c>
      <c r="D1137" s="4">
        <v>3</v>
      </c>
      <c r="E1137" s="3">
        <v>4</v>
      </c>
    </row>
    <row r="1138" spans="1:5" x14ac:dyDescent="0.25">
      <c r="A1138">
        <v>1137</v>
      </c>
      <c r="D1138" s="4">
        <v>3</v>
      </c>
      <c r="E1138" s="3">
        <v>4</v>
      </c>
    </row>
    <row r="1139" spans="1:5" x14ac:dyDescent="0.25">
      <c r="A1139">
        <v>1138</v>
      </c>
      <c r="D1139" s="4">
        <v>3</v>
      </c>
      <c r="E1139" s="3">
        <v>4</v>
      </c>
    </row>
    <row r="1140" spans="1:5" x14ac:dyDescent="0.25">
      <c r="A1140">
        <v>1139</v>
      </c>
      <c r="D1140" s="4">
        <v>3</v>
      </c>
      <c r="E1140" s="3">
        <v>4</v>
      </c>
    </row>
    <row r="1141" spans="1:5" x14ac:dyDescent="0.25">
      <c r="A1141">
        <v>1140</v>
      </c>
      <c r="D1141" s="4">
        <v>3</v>
      </c>
      <c r="E1141" s="3">
        <v>4</v>
      </c>
    </row>
    <row r="1142" spans="1:5" x14ac:dyDescent="0.25">
      <c r="A1142">
        <v>1141</v>
      </c>
      <c r="D1142" s="4">
        <v>3</v>
      </c>
      <c r="E1142" s="3">
        <v>4</v>
      </c>
    </row>
    <row r="1143" spans="1:5" x14ac:dyDescent="0.25">
      <c r="A1143">
        <v>1142</v>
      </c>
      <c r="E1143" s="3">
        <v>4</v>
      </c>
    </row>
    <row r="1144" spans="1:5" x14ac:dyDescent="0.25">
      <c r="A1144">
        <v>1143</v>
      </c>
    </row>
    <row r="1145" spans="1:5" x14ac:dyDescent="0.25">
      <c r="A1145">
        <v>1144</v>
      </c>
      <c r="B1145" s="2">
        <v>1</v>
      </c>
    </row>
    <row r="1146" spans="1:5" x14ac:dyDescent="0.25">
      <c r="A1146">
        <v>1145</v>
      </c>
      <c r="B1146" s="2">
        <v>1</v>
      </c>
    </row>
    <row r="1147" spans="1:5" x14ac:dyDescent="0.25">
      <c r="A1147">
        <v>1146</v>
      </c>
      <c r="B1147" s="2">
        <v>1</v>
      </c>
    </row>
    <row r="1148" spans="1:5" x14ac:dyDescent="0.25">
      <c r="A1148">
        <v>1147</v>
      </c>
      <c r="B1148" s="2">
        <v>1</v>
      </c>
    </row>
    <row r="1149" spans="1:5" x14ac:dyDescent="0.25">
      <c r="A1149">
        <v>1148</v>
      </c>
      <c r="B1149" s="2">
        <v>1</v>
      </c>
    </row>
    <row r="1150" spans="1:5" x14ac:dyDescent="0.25">
      <c r="A1150">
        <v>1149</v>
      </c>
      <c r="B1150" s="2">
        <v>1</v>
      </c>
    </row>
    <row r="1151" spans="1:5" x14ac:dyDescent="0.25">
      <c r="A1151">
        <v>1150</v>
      </c>
      <c r="B1151" s="2">
        <v>1</v>
      </c>
    </row>
    <row r="1152" spans="1:5" x14ac:dyDescent="0.25">
      <c r="A1152">
        <v>1151</v>
      </c>
      <c r="B1152" s="2">
        <v>1</v>
      </c>
      <c r="C1152" s="5">
        <v>2</v>
      </c>
    </row>
    <row r="1153" spans="1:5" x14ac:dyDescent="0.25">
      <c r="A1153">
        <v>1152</v>
      </c>
      <c r="B1153" s="2">
        <v>1</v>
      </c>
      <c r="C1153" s="5">
        <v>2</v>
      </c>
    </row>
    <row r="1154" spans="1:5" x14ac:dyDescent="0.25">
      <c r="A1154">
        <v>1153</v>
      </c>
      <c r="C1154" s="5">
        <v>2</v>
      </c>
    </row>
    <row r="1155" spans="1:5" x14ac:dyDescent="0.25">
      <c r="A1155">
        <v>1154</v>
      </c>
      <c r="C1155" s="5">
        <v>2</v>
      </c>
    </row>
    <row r="1156" spans="1:5" x14ac:dyDescent="0.25">
      <c r="A1156">
        <v>1155</v>
      </c>
      <c r="C1156" s="5">
        <v>2</v>
      </c>
    </row>
    <row r="1157" spans="1:5" x14ac:dyDescent="0.25">
      <c r="A1157">
        <v>1156</v>
      </c>
      <c r="C1157" s="5">
        <v>2</v>
      </c>
      <c r="D1157" s="4">
        <v>3</v>
      </c>
    </row>
    <row r="1158" spans="1:5" x14ac:dyDescent="0.25">
      <c r="A1158">
        <v>1157</v>
      </c>
      <c r="C1158" s="5">
        <v>2</v>
      </c>
      <c r="D1158" s="4">
        <v>3</v>
      </c>
    </row>
    <row r="1159" spans="1:5" x14ac:dyDescent="0.25">
      <c r="A1159">
        <v>1158</v>
      </c>
      <c r="C1159" s="5">
        <v>2</v>
      </c>
      <c r="D1159" s="4">
        <v>3</v>
      </c>
    </row>
    <row r="1160" spans="1:5" x14ac:dyDescent="0.25">
      <c r="A1160">
        <v>1159</v>
      </c>
      <c r="D1160" s="4">
        <v>3</v>
      </c>
      <c r="E1160" s="3">
        <v>4</v>
      </c>
    </row>
    <row r="1161" spans="1:5" x14ac:dyDescent="0.25">
      <c r="A1161">
        <v>1160</v>
      </c>
      <c r="D1161" s="4">
        <v>3</v>
      </c>
      <c r="E1161" s="3">
        <v>4</v>
      </c>
    </row>
    <row r="1162" spans="1:5" x14ac:dyDescent="0.25">
      <c r="A1162">
        <v>1161</v>
      </c>
      <c r="D1162" s="4">
        <v>3</v>
      </c>
      <c r="E1162" s="3">
        <v>4</v>
      </c>
    </row>
    <row r="1163" spans="1:5" x14ac:dyDescent="0.25">
      <c r="A1163">
        <v>1162</v>
      </c>
      <c r="D1163" s="4">
        <v>3</v>
      </c>
      <c r="E1163" s="3">
        <v>4</v>
      </c>
    </row>
    <row r="1164" spans="1:5" x14ac:dyDescent="0.25">
      <c r="A1164">
        <v>1163</v>
      </c>
      <c r="D1164" s="4">
        <v>3</v>
      </c>
      <c r="E1164" s="3">
        <v>4</v>
      </c>
    </row>
    <row r="1165" spans="1:5" x14ac:dyDescent="0.25">
      <c r="A1165">
        <v>1164</v>
      </c>
      <c r="D1165" s="4">
        <v>3</v>
      </c>
      <c r="E1165" s="3">
        <v>4</v>
      </c>
    </row>
    <row r="1166" spans="1:5" x14ac:dyDescent="0.25">
      <c r="A1166">
        <v>1165</v>
      </c>
      <c r="E1166" s="3">
        <v>4</v>
      </c>
    </row>
    <row r="1167" spans="1:5" x14ac:dyDescent="0.25">
      <c r="A1167">
        <v>1166</v>
      </c>
      <c r="B1167" s="2">
        <v>1</v>
      </c>
      <c r="E1167" s="3">
        <v>4</v>
      </c>
    </row>
    <row r="1168" spans="1:5" x14ac:dyDescent="0.25">
      <c r="A1168">
        <v>1167</v>
      </c>
      <c r="B1168" s="2">
        <v>1</v>
      </c>
      <c r="E1168" s="3">
        <v>4</v>
      </c>
    </row>
    <row r="1169" spans="1:5" x14ac:dyDescent="0.25">
      <c r="A1169">
        <v>1168</v>
      </c>
      <c r="B1169" s="2">
        <v>1</v>
      </c>
    </row>
    <row r="1170" spans="1:5" x14ac:dyDescent="0.25">
      <c r="A1170">
        <v>1169</v>
      </c>
      <c r="B1170" s="2">
        <v>1</v>
      </c>
    </row>
    <row r="1171" spans="1:5" x14ac:dyDescent="0.25">
      <c r="A1171">
        <v>1170</v>
      </c>
      <c r="B1171" s="2">
        <v>1</v>
      </c>
    </row>
    <row r="1172" spans="1:5" x14ac:dyDescent="0.25">
      <c r="A1172">
        <v>1171</v>
      </c>
      <c r="B1172" s="2">
        <v>1</v>
      </c>
    </row>
    <row r="1173" spans="1:5" x14ac:dyDescent="0.25">
      <c r="A1173">
        <v>1172</v>
      </c>
      <c r="B1173" s="2">
        <v>1</v>
      </c>
    </row>
    <row r="1174" spans="1:5" x14ac:dyDescent="0.25">
      <c r="A1174">
        <v>1173</v>
      </c>
      <c r="B1174" s="2">
        <v>1</v>
      </c>
      <c r="C1174" s="5">
        <v>2</v>
      </c>
    </row>
    <row r="1175" spans="1:5" x14ac:dyDescent="0.25">
      <c r="A1175">
        <v>1174</v>
      </c>
      <c r="B1175" s="2">
        <v>1</v>
      </c>
      <c r="C1175" s="5">
        <v>2</v>
      </c>
    </row>
    <row r="1176" spans="1:5" x14ac:dyDescent="0.25">
      <c r="A1176">
        <v>1175</v>
      </c>
      <c r="C1176" s="5">
        <v>2</v>
      </c>
    </row>
    <row r="1177" spans="1:5" x14ac:dyDescent="0.25">
      <c r="A1177">
        <v>1176</v>
      </c>
      <c r="C1177" s="5">
        <v>2</v>
      </c>
    </row>
    <row r="1178" spans="1:5" x14ac:dyDescent="0.25">
      <c r="A1178">
        <v>1177</v>
      </c>
      <c r="C1178" s="5">
        <v>2</v>
      </c>
    </row>
    <row r="1179" spans="1:5" x14ac:dyDescent="0.25">
      <c r="A1179">
        <v>1178</v>
      </c>
      <c r="C1179" s="5">
        <v>2</v>
      </c>
    </row>
    <row r="1180" spans="1:5" x14ac:dyDescent="0.25">
      <c r="A1180">
        <v>1179</v>
      </c>
      <c r="C1180" s="5">
        <v>2</v>
      </c>
      <c r="D1180" s="4">
        <v>3</v>
      </c>
    </row>
    <row r="1181" spans="1:5" x14ac:dyDescent="0.25">
      <c r="A1181">
        <v>1180</v>
      </c>
      <c r="C1181" s="5">
        <v>2</v>
      </c>
      <c r="D1181" s="4">
        <v>3</v>
      </c>
    </row>
    <row r="1182" spans="1:5" x14ac:dyDescent="0.25">
      <c r="A1182">
        <v>1181</v>
      </c>
      <c r="D1182" s="4">
        <v>3</v>
      </c>
    </row>
    <row r="1183" spans="1:5" x14ac:dyDescent="0.25">
      <c r="A1183">
        <v>1182</v>
      </c>
      <c r="D1183" s="4">
        <v>3</v>
      </c>
    </row>
    <row r="1184" spans="1:5" x14ac:dyDescent="0.25">
      <c r="A1184">
        <v>1183</v>
      </c>
      <c r="D1184" s="4">
        <v>3</v>
      </c>
      <c r="E1184" s="3">
        <v>4</v>
      </c>
    </row>
    <row r="1185" spans="1:5" x14ac:dyDescent="0.25">
      <c r="A1185">
        <v>1184</v>
      </c>
      <c r="D1185" s="4">
        <v>3</v>
      </c>
      <c r="E1185" s="3">
        <v>4</v>
      </c>
    </row>
    <row r="1186" spans="1:5" x14ac:dyDescent="0.25">
      <c r="A1186">
        <v>1185</v>
      </c>
      <c r="D1186" s="4">
        <v>3</v>
      </c>
      <c r="E1186" s="3">
        <v>4</v>
      </c>
    </row>
    <row r="1187" spans="1:5" x14ac:dyDescent="0.25">
      <c r="A1187">
        <v>1186</v>
      </c>
      <c r="D1187" s="4">
        <v>3</v>
      </c>
      <c r="E1187" s="3">
        <v>4</v>
      </c>
    </row>
    <row r="1188" spans="1:5" x14ac:dyDescent="0.25">
      <c r="A1188">
        <v>1187</v>
      </c>
      <c r="B1188" s="2">
        <v>1</v>
      </c>
      <c r="D1188" s="4">
        <v>3</v>
      </c>
      <c r="E1188" s="3">
        <v>4</v>
      </c>
    </row>
    <row r="1189" spans="1:5" x14ac:dyDescent="0.25">
      <c r="A1189">
        <v>1188</v>
      </c>
      <c r="B1189" s="2">
        <v>1</v>
      </c>
      <c r="D1189" s="4">
        <v>3</v>
      </c>
      <c r="E1189" s="3">
        <v>4</v>
      </c>
    </row>
    <row r="1190" spans="1:5" x14ac:dyDescent="0.25">
      <c r="A1190">
        <v>1189</v>
      </c>
      <c r="B1190" s="2">
        <v>1</v>
      </c>
      <c r="E1190" s="3">
        <v>4</v>
      </c>
    </row>
    <row r="1191" spans="1:5" x14ac:dyDescent="0.25">
      <c r="A1191">
        <v>1190</v>
      </c>
      <c r="B1191" s="2">
        <v>1</v>
      </c>
      <c r="E1191" s="3">
        <v>4</v>
      </c>
    </row>
    <row r="1192" spans="1:5" x14ac:dyDescent="0.25">
      <c r="A1192">
        <v>1191</v>
      </c>
      <c r="B1192" s="2">
        <v>1</v>
      </c>
      <c r="E1192" s="3">
        <v>4</v>
      </c>
    </row>
    <row r="1193" spans="1:5" x14ac:dyDescent="0.25">
      <c r="A1193">
        <v>1192</v>
      </c>
      <c r="B1193" s="2">
        <v>1</v>
      </c>
      <c r="E1193" s="3">
        <v>4</v>
      </c>
    </row>
    <row r="1194" spans="1:5" x14ac:dyDescent="0.25">
      <c r="A1194">
        <v>1193</v>
      </c>
      <c r="B1194" s="2">
        <v>1</v>
      </c>
    </row>
    <row r="1195" spans="1:5" x14ac:dyDescent="0.25">
      <c r="A1195">
        <v>1194</v>
      </c>
      <c r="B1195" s="2">
        <v>1</v>
      </c>
    </row>
    <row r="1196" spans="1:5" x14ac:dyDescent="0.25">
      <c r="A1196">
        <v>1195</v>
      </c>
      <c r="B1196" s="2">
        <v>1</v>
      </c>
    </row>
    <row r="1197" spans="1:5" x14ac:dyDescent="0.25">
      <c r="A1197">
        <v>1196</v>
      </c>
      <c r="B1197" s="2">
        <v>1</v>
      </c>
      <c r="C1197" s="5">
        <v>2</v>
      </c>
    </row>
    <row r="1198" spans="1:5" x14ac:dyDescent="0.25">
      <c r="A1198">
        <v>1197</v>
      </c>
      <c r="B1198" s="2">
        <v>1</v>
      </c>
      <c r="C1198" s="5">
        <v>2</v>
      </c>
    </row>
    <row r="1199" spans="1:5" x14ac:dyDescent="0.25">
      <c r="A1199">
        <v>1198</v>
      </c>
      <c r="C1199" s="5">
        <v>2</v>
      </c>
    </row>
    <row r="1200" spans="1:5" x14ac:dyDescent="0.25">
      <c r="A1200">
        <v>1199</v>
      </c>
      <c r="C1200" s="5">
        <v>2</v>
      </c>
    </row>
    <row r="1201" spans="1:6" x14ac:dyDescent="0.25">
      <c r="A1201">
        <v>1200</v>
      </c>
      <c r="C1201" s="5">
        <v>2</v>
      </c>
    </row>
    <row r="1202" spans="1:6" x14ac:dyDescent="0.25">
      <c r="A1202">
        <v>1201</v>
      </c>
      <c r="C1202" s="5">
        <v>2</v>
      </c>
    </row>
    <row r="1203" spans="1:6" x14ac:dyDescent="0.25">
      <c r="A1203">
        <v>1202</v>
      </c>
      <c r="C1203" s="5">
        <v>2</v>
      </c>
    </row>
    <row r="1204" spans="1:6" x14ac:dyDescent="0.25">
      <c r="A1204">
        <v>1203</v>
      </c>
      <c r="C1204" s="5">
        <v>2</v>
      </c>
      <c r="D1204" s="4">
        <v>3</v>
      </c>
    </row>
    <row r="1205" spans="1:6" x14ac:dyDescent="0.25">
      <c r="A1205">
        <v>1204</v>
      </c>
      <c r="C1205" s="5">
        <v>2</v>
      </c>
      <c r="D1205" s="4">
        <v>3</v>
      </c>
    </row>
    <row r="1206" spans="1:6" x14ac:dyDescent="0.25">
      <c r="A1206">
        <v>1205</v>
      </c>
      <c r="C1206" s="5">
        <v>2</v>
      </c>
      <c r="D1206" s="4">
        <v>3</v>
      </c>
    </row>
    <row r="1207" spans="1:6" x14ac:dyDescent="0.25">
      <c r="A1207">
        <v>1206</v>
      </c>
      <c r="D1207" s="4">
        <v>3</v>
      </c>
      <c r="E1207" s="3">
        <v>4</v>
      </c>
    </row>
    <row r="1208" spans="1:6" x14ac:dyDescent="0.25">
      <c r="A1208">
        <v>1207</v>
      </c>
      <c r="D1208" s="4">
        <v>3</v>
      </c>
      <c r="E1208" s="3">
        <v>4</v>
      </c>
      <c r="F1208" t="s">
        <v>22</v>
      </c>
    </row>
    <row r="1209" spans="1:6" x14ac:dyDescent="0.25">
      <c r="A1209">
        <v>1208</v>
      </c>
    </row>
    <row r="1210" spans="1:6" x14ac:dyDescent="0.25">
      <c r="A1210">
        <v>1209</v>
      </c>
      <c r="F1210" t="s">
        <v>22</v>
      </c>
    </row>
    <row r="1211" spans="1:6" x14ac:dyDescent="0.25">
      <c r="A1211">
        <v>1210</v>
      </c>
      <c r="B1211" s="2">
        <v>1</v>
      </c>
    </row>
    <row r="1212" spans="1:6" x14ac:dyDescent="0.25">
      <c r="A1212">
        <v>1211</v>
      </c>
      <c r="B1212" s="2">
        <v>1</v>
      </c>
    </row>
    <row r="1213" spans="1:6" x14ac:dyDescent="0.25">
      <c r="A1213">
        <v>1212</v>
      </c>
      <c r="B1213" s="2">
        <v>1</v>
      </c>
    </row>
    <row r="1214" spans="1:6" x14ac:dyDescent="0.25">
      <c r="A1214">
        <v>1213</v>
      </c>
      <c r="B1214" s="2">
        <v>1</v>
      </c>
    </row>
    <row r="1215" spans="1:6" x14ac:dyDescent="0.25">
      <c r="A1215">
        <v>1214</v>
      </c>
      <c r="B1215" s="2">
        <v>1</v>
      </c>
    </row>
    <row r="1216" spans="1:6" x14ac:dyDescent="0.25">
      <c r="A1216">
        <v>1215</v>
      </c>
      <c r="B1216" s="2">
        <v>1</v>
      </c>
    </row>
    <row r="1217" spans="1:5" x14ac:dyDescent="0.25">
      <c r="A1217">
        <v>1216</v>
      </c>
      <c r="B1217" s="2">
        <v>1</v>
      </c>
    </row>
    <row r="1218" spans="1:5" x14ac:dyDescent="0.25">
      <c r="A1218">
        <v>1217</v>
      </c>
      <c r="B1218" s="2">
        <v>1</v>
      </c>
    </row>
    <row r="1219" spans="1:5" x14ac:dyDescent="0.25">
      <c r="A1219">
        <v>1218</v>
      </c>
      <c r="B1219" s="2">
        <v>1</v>
      </c>
    </row>
    <row r="1220" spans="1:5" x14ac:dyDescent="0.25">
      <c r="A1220">
        <v>1219</v>
      </c>
      <c r="B1220" s="2">
        <v>1</v>
      </c>
    </row>
    <row r="1221" spans="1:5" x14ac:dyDescent="0.25">
      <c r="A1221">
        <v>1220</v>
      </c>
      <c r="B1221" s="2">
        <v>1</v>
      </c>
      <c r="C1221" s="5">
        <v>2</v>
      </c>
    </row>
    <row r="1222" spans="1:5" x14ac:dyDescent="0.25">
      <c r="A1222">
        <v>1221</v>
      </c>
      <c r="C1222" s="5">
        <v>2</v>
      </c>
    </row>
    <row r="1223" spans="1:5" x14ac:dyDescent="0.25">
      <c r="A1223">
        <v>1222</v>
      </c>
      <c r="C1223" s="5">
        <v>2</v>
      </c>
    </row>
    <row r="1224" spans="1:5" x14ac:dyDescent="0.25">
      <c r="A1224">
        <v>1223</v>
      </c>
      <c r="C1224" s="5">
        <v>2</v>
      </c>
      <c r="D1224" s="4">
        <v>3</v>
      </c>
    </row>
    <row r="1225" spans="1:5" x14ac:dyDescent="0.25">
      <c r="A1225">
        <v>1224</v>
      </c>
      <c r="C1225" s="5">
        <v>2</v>
      </c>
      <c r="D1225" s="4">
        <v>3</v>
      </c>
    </row>
    <row r="1226" spans="1:5" x14ac:dyDescent="0.25">
      <c r="A1226">
        <v>1225</v>
      </c>
      <c r="C1226" s="5">
        <v>2</v>
      </c>
      <c r="D1226" s="4">
        <v>3</v>
      </c>
    </row>
    <row r="1227" spans="1:5" x14ac:dyDescent="0.25">
      <c r="A1227">
        <v>1226</v>
      </c>
      <c r="C1227" s="5">
        <v>2</v>
      </c>
      <c r="D1227" s="4">
        <v>3</v>
      </c>
    </row>
    <row r="1228" spans="1:5" x14ac:dyDescent="0.25">
      <c r="A1228">
        <v>1227</v>
      </c>
      <c r="C1228" s="5">
        <v>2</v>
      </c>
      <c r="D1228" s="4">
        <v>3</v>
      </c>
    </row>
    <row r="1229" spans="1:5" x14ac:dyDescent="0.25">
      <c r="A1229">
        <v>1228</v>
      </c>
      <c r="C1229" s="5">
        <v>2</v>
      </c>
      <c r="D1229" s="4">
        <v>3</v>
      </c>
      <c r="E1229" s="3">
        <v>4</v>
      </c>
    </row>
    <row r="1230" spans="1:5" x14ac:dyDescent="0.25">
      <c r="A1230">
        <v>1229</v>
      </c>
      <c r="C1230" s="5">
        <v>2</v>
      </c>
      <c r="D1230" s="4">
        <v>3</v>
      </c>
      <c r="E1230" s="3">
        <v>4</v>
      </c>
    </row>
    <row r="1231" spans="1:5" x14ac:dyDescent="0.25">
      <c r="A1231">
        <v>1230</v>
      </c>
      <c r="C1231" s="5">
        <v>2</v>
      </c>
      <c r="D1231" s="4">
        <v>3</v>
      </c>
      <c r="E1231" s="3">
        <v>4</v>
      </c>
    </row>
    <row r="1232" spans="1:5" x14ac:dyDescent="0.25">
      <c r="A1232">
        <v>1231</v>
      </c>
      <c r="D1232" s="4">
        <v>3</v>
      </c>
      <c r="E1232" s="3">
        <v>4</v>
      </c>
    </row>
    <row r="1233" spans="1:5" x14ac:dyDescent="0.25">
      <c r="A1233">
        <v>1232</v>
      </c>
      <c r="B1233" s="2">
        <v>1</v>
      </c>
      <c r="D1233" s="4">
        <v>3</v>
      </c>
      <c r="E1233" s="3">
        <v>4</v>
      </c>
    </row>
    <row r="1234" spans="1:5" x14ac:dyDescent="0.25">
      <c r="A1234">
        <v>1233</v>
      </c>
      <c r="B1234" s="2">
        <v>1</v>
      </c>
      <c r="D1234" s="4">
        <v>3</v>
      </c>
      <c r="E1234" s="3">
        <v>4</v>
      </c>
    </row>
    <row r="1235" spans="1:5" x14ac:dyDescent="0.25">
      <c r="A1235">
        <v>1234</v>
      </c>
      <c r="B1235" s="2">
        <v>1</v>
      </c>
      <c r="D1235" s="4">
        <v>3</v>
      </c>
      <c r="E1235" s="3">
        <v>4</v>
      </c>
    </row>
    <row r="1236" spans="1:5" x14ac:dyDescent="0.25">
      <c r="A1236">
        <v>1235</v>
      </c>
      <c r="B1236" s="2">
        <v>1</v>
      </c>
      <c r="E1236" s="3">
        <v>4</v>
      </c>
    </row>
    <row r="1237" spans="1:5" x14ac:dyDescent="0.25">
      <c r="A1237">
        <v>1236</v>
      </c>
      <c r="B1237" s="2">
        <v>1</v>
      </c>
      <c r="E1237" s="3">
        <v>4</v>
      </c>
    </row>
    <row r="1238" spans="1:5" x14ac:dyDescent="0.25">
      <c r="A1238">
        <v>1237</v>
      </c>
      <c r="B1238" s="2">
        <v>1</v>
      </c>
      <c r="E1238" s="3">
        <v>4</v>
      </c>
    </row>
    <row r="1239" spans="1:5" x14ac:dyDescent="0.25">
      <c r="A1239">
        <v>1238</v>
      </c>
      <c r="B1239" s="2">
        <v>1</v>
      </c>
      <c r="E1239" s="3">
        <v>4</v>
      </c>
    </row>
    <row r="1240" spans="1:5" x14ac:dyDescent="0.25">
      <c r="A1240">
        <v>1239</v>
      </c>
      <c r="B1240" s="2">
        <v>1</v>
      </c>
      <c r="E1240" s="3">
        <v>4</v>
      </c>
    </row>
    <row r="1241" spans="1:5" x14ac:dyDescent="0.25">
      <c r="A1241">
        <v>1240</v>
      </c>
      <c r="B1241" s="2">
        <v>1</v>
      </c>
    </row>
    <row r="1242" spans="1:5" x14ac:dyDescent="0.25">
      <c r="A1242">
        <v>1241</v>
      </c>
      <c r="B1242" s="2">
        <v>1</v>
      </c>
    </row>
    <row r="1243" spans="1:5" x14ac:dyDescent="0.25">
      <c r="A1243">
        <v>1242</v>
      </c>
      <c r="B1243" s="2">
        <v>1</v>
      </c>
      <c r="C1243" s="5">
        <v>2</v>
      </c>
    </row>
    <row r="1244" spans="1:5" x14ac:dyDescent="0.25">
      <c r="A1244">
        <v>1243</v>
      </c>
      <c r="B1244" s="2">
        <v>1</v>
      </c>
      <c r="C1244" s="5">
        <v>2</v>
      </c>
    </row>
    <row r="1245" spans="1:5" x14ac:dyDescent="0.25">
      <c r="A1245">
        <v>1244</v>
      </c>
      <c r="B1245" s="2">
        <v>1</v>
      </c>
      <c r="C1245" s="5">
        <v>2</v>
      </c>
    </row>
    <row r="1246" spans="1:5" x14ac:dyDescent="0.25">
      <c r="A1246">
        <v>1245</v>
      </c>
      <c r="C1246" s="5">
        <v>2</v>
      </c>
    </row>
    <row r="1247" spans="1:5" x14ac:dyDescent="0.25">
      <c r="A1247">
        <v>1246</v>
      </c>
      <c r="C1247" s="5">
        <v>2</v>
      </c>
    </row>
    <row r="1248" spans="1:5" x14ac:dyDescent="0.25">
      <c r="A1248">
        <v>1247</v>
      </c>
      <c r="C1248" s="5">
        <v>2</v>
      </c>
    </row>
    <row r="1249" spans="1:5" x14ac:dyDescent="0.25">
      <c r="A1249">
        <v>1248</v>
      </c>
      <c r="C1249" s="5">
        <v>2</v>
      </c>
      <c r="D1249" s="4">
        <v>3</v>
      </c>
    </row>
    <row r="1250" spans="1:5" x14ac:dyDescent="0.25">
      <c r="A1250">
        <v>1249</v>
      </c>
      <c r="C1250" s="5">
        <v>2</v>
      </c>
      <c r="D1250" s="4">
        <v>3</v>
      </c>
    </row>
    <row r="1251" spans="1:5" x14ac:dyDescent="0.25">
      <c r="A1251">
        <v>1250</v>
      </c>
      <c r="C1251" s="5">
        <v>2</v>
      </c>
      <c r="D1251" s="4">
        <v>3</v>
      </c>
    </row>
    <row r="1252" spans="1:5" x14ac:dyDescent="0.25">
      <c r="A1252">
        <v>1251</v>
      </c>
      <c r="C1252" s="5">
        <v>2</v>
      </c>
      <c r="D1252" s="4">
        <v>3</v>
      </c>
    </row>
    <row r="1253" spans="1:5" x14ac:dyDescent="0.25">
      <c r="A1253">
        <v>1252</v>
      </c>
      <c r="C1253" s="5">
        <v>2</v>
      </c>
      <c r="D1253" s="4">
        <v>3</v>
      </c>
      <c r="E1253" s="3">
        <v>4</v>
      </c>
    </row>
    <row r="1254" spans="1:5" x14ac:dyDescent="0.25">
      <c r="A1254">
        <v>1253</v>
      </c>
      <c r="C1254" s="5">
        <v>2</v>
      </c>
      <c r="D1254" s="4">
        <v>3</v>
      </c>
      <c r="E1254" s="3">
        <v>4</v>
      </c>
    </row>
    <row r="1255" spans="1:5" x14ac:dyDescent="0.25">
      <c r="A1255">
        <v>1254</v>
      </c>
      <c r="C1255" s="5">
        <v>2</v>
      </c>
      <c r="D1255" s="4">
        <v>3</v>
      </c>
      <c r="E1255" s="3">
        <v>4</v>
      </c>
    </row>
    <row r="1256" spans="1:5" x14ac:dyDescent="0.25">
      <c r="A1256">
        <v>1255</v>
      </c>
      <c r="D1256" s="4">
        <v>3</v>
      </c>
      <c r="E1256" s="3">
        <v>4</v>
      </c>
    </row>
    <row r="1257" spans="1:5" x14ac:dyDescent="0.25">
      <c r="A1257">
        <v>1256</v>
      </c>
      <c r="D1257" s="4">
        <v>3</v>
      </c>
      <c r="E1257" s="3">
        <v>4</v>
      </c>
    </row>
    <row r="1258" spans="1:5" x14ac:dyDescent="0.25">
      <c r="A1258">
        <v>1257</v>
      </c>
      <c r="B1258" s="2">
        <v>1</v>
      </c>
      <c r="D1258" s="4">
        <v>3</v>
      </c>
      <c r="E1258" s="3">
        <v>4</v>
      </c>
    </row>
    <row r="1259" spans="1:5" x14ac:dyDescent="0.25">
      <c r="A1259">
        <v>1258</v>
      </c>
      <c r="B1259" s="2">
        <v>1</v>
      </c>
      <c r="D1259" s="4">
        <v>3</v>
      </c>
      <c r="E1259" s="3">
        <v>4</v>
      </c>
    </row>
    <row r="1260" spans="1:5" x14ac:dyDescent="0.25">
      <c r="A1260">
        <v>1259</v>
      </c>
      <c r="B1260" s="2">
        <v>1</v>
      </c>
      <c r="E1260" s="3">
        <v>4</v>
      </c>
    </row>
    <row r="1261" spans="1:5" x14ac:dyDescent="0.25">
      <c r="A1261">
        <v>1260</v>
      </c>
      <c r="B1261" s="2">
        <v>1</v>
      </c>
      <c r="E1261" s="3">
        <v>4</v>
      </c>
    </row>
    <row r="1262" spans="1:5" x14ac:dyDescent="0.25">
      <c r="A1262">
        <v>1261</v>
      </c>
      <c r="B1262" s="2">
        <v>1</v>
      </c>
      <c r="E1262" s="3">
        <v>4</v>
      </c>
    </row>
    <row r="1263" spans="1:5" x14ac:dyDescent="0.25">
      <c r="A1263">
        <v>1262</v>
      </c>
      <c r="B1263" s="2">
        <v>1</v>
      </c>
      <c r="E1263" s="3">
        <v>4</v>
      </c>
    </row>
    <row r="1264" spans="1:5" x14ac:dyDescent="0.25">
      <c r="A1264">
        <v>1263</v>
      </c>
      <c r="B1264" s="2">
        <v>1</v>
      </c>
      <c r="E1264" s="3">
        <v>4</v>
      </c>
    </row>
    <row r="1265" spans="1:5" x14ac:dyDescent="0.25">
      <c r="A1265">
        <v>1264</v>
      </c>
      <c r="B1265" s="2">
        <v>1</v>
      </c>
      <c r="E1265" s="3">
        <v>4</v>
      </c>
    </row>
    <row r="1266" spans="1:5" x14ac:dyDescent="0.25">
      <c r="A1266">
        <v>1265</v>
      </c>
      <c r="B1266" s="2">
        <v>1</v>
      </c>
      <c r="E1266" s="3">
        <v>4</v>
      </c>
    </row>
    <row r="1267" spans="1:5" x14ac:dyDescent="0.25">
      <c r="A1267">
        <v>1266</v>
      </c>
      <c r="B1267" s="2">
        <v>1</v>
      </c>
    </row>
    <row r="1268" spans="1:5" x14ac:dyDescent="0.25">
      <c r="A1268">
        <v>1267</v>
      </c>
      <c r="B1268" s="2">
        <v>1</v>
      </c>
    </row>
    <row r="1269" spans="1:5" x14ac:dyDescent="0.25">
      <c r="A1269">
        <v>1268</v>
      </c>
      <c r="B1269" s="2">
        <v>1</v>
      </c>
    </row>
    <row r="1270" spans="1:5" x14ac:dyDescent="0.25">
      <c r="A1270">
        <v>1269</v>
      </c>
      <c r="C1270" s="5">
        <v>2</v>
      </c>
    </row>
    <row r="1271" spans="1:5" x14ac:dyDescent="0.25">
      <c r="A1271">
        <v>1270</v>
      </c>
      <c r="C1271" s="5">
        <v>2</v>
      </c>
    </row>
    <row r="1272" spans="1:5" x14ac:dyDescent="0.25">
      <c r="A1272">
        <v>1271</v>
      </c>
      <c r="C1272" s="5">
        <v>2</v>
      </c>
    </row>
    <row r="1273" spans="1:5" x14ac:dyDescent="0.25">
      <c r="A1273">
        <v>1272</v>
      </c>
      <c r="C1273" s="5">
        <v>2</v>
      </c>
      <c r="D1273" s="4">
        <v>3</v>
      </c>
    </row>
    <row r="1274" spans="1:5" x14ac:dyDescent="0.25">
      <c r="A1274">
        <v>1273</v>
      </c>
      <c r="C1274" s="5">
        <v>2</v>
      </c>
      <c r="D1274" s="4">
        <v>3</v>
      </c>
    </row>
    <row r="1275" spans="1:5" x14ac:dyDescent="0.25">
      <c r="A1275">
        <v>1274</v>
      </c>
      <c r="C1275" s="5">
        <v>2</v>
      </c>
      <c r="D1275" s="4">
        <v>3</v>
      </c>
    </row>
    <row r="1276" spans="1:5" x14ac:dyDescent="0.25">
      <c r="A1276">
        <v>1275</v>
      </c>
      <c r="C1276" s="5">
        <v>2</v>
      </c>
      <c r="D1276" s="4">
        <v>3</v>
      </c>
    </row>
    <row r="1277" spans="1:5" x14ac:dyDescent="0.25">
      <c r="A1277">
        <v>1276</v>
      </c>
      <c r="C1277" s="5">
        <v>2</v>
      </c>
      <c r="D1277" s="4">
        <v>3</v>
      </c>
    </row>
    <row r="1278" spans="1:5" x14ac:dyDescent="0.25">
      <c r="A1278">
        <v>1277</v>
      </c>
      <c r="C1278" s="5">
        <v>2</v>
      </c>
      <c r="D1278" s="4">
        <v>3</v>
      </c>
      <c r="E1278" s="3">
        <v>4</v>
      </c>
    </row>
    <row r="1279" spans="1:5" x14ac:dyDescent="0.25">
      <c r="A1279">
        <v>1278</v>
      </c>
      <c r="C1279" s="5">
        <v>2</v>
      </c>
      <c r="D1279" s="4">
        <v>3</v>
      </c>
      <c r="E1279" s="3">
        <v>4</v>
      </c>
    </row>
    <row r="1280" spans="1:5" x14ac:dyDescent="0.25">
      <c r="A1280">
        <v>1279</v>
      </c>
      <c r="C1280" s="5">
        <v>2</v>
      </c>
      <c r="D1280" s="4">
        <v>3</v>
      </c>
      <c r="E1280" s="3">
        <v>4</v>
      </c>
    </row>
    <row r="1281" spans="1:5" x14ac:dyDescent="0.25">
      <c r="A1281">
        <v>1280</v>
      </c>
      <c r="D1281" s="4">
        <v>3</v>
      </c>
      <c r="E1281" s="3">
        <v>4</v>
      </c>
    </row>
    <row r="1282" spans="1:5" x14ac:dyDescent="0.25">
      <c r="A1282">
        <v>1281</v>
      </c>
      <c r="D1282" s="4">
        <v>3</v>
      </c>
      <c r="E1282" s="3">
        <v>4</v>
      </c>
    </row>
    <row r="1283" spans="1:5" x14ac:dyDescent="0.25">
      <c r="A1283">
        <v>1282</v>
      </c>
      <c r="D1283" s="4">
        <v>3</v>
      </c>
      <c r="E1283" s="3">
        <v>4</v>
      </c>
    </row>
    <row r="1284" spans="1:5" x14ac:dyDescent="0.25">
      <c r="A1284">
        <v>1283</v>
      </c>
      <c r="D1284" s="4">
        <v>3</v>
      </c>
      <c r="E1284" s="3">
        <v>4</v>
      </c>
    </row>
    <row r="1285" spans="1:5" x14ac:dyDescent="0.25">
      <c r="A1285">
        <v>1284</v>
      </c>
      <c r="B1285" s="2">
        <v>1</v>
      </c>
      <c r="E1285" s="3">
        <v>4</v>
      </c>
    </row>
    <row r="1286" spans="1:5" x14ac:dyDescent="0.25">
      <c r="A1286">
        <v>1285</v>
      </c>
      <c r="B1286" s="2">
        <v>1</v>
      </c>
      <c r="E1286" s="3">
        <v>4</v>
      </c>
    </row>
    <row r="1287" spans="1:5" x14ac:dyDescent="0.25">
      <c r="A1287">
        <v>1286</v>
      </c>
      <c r="B1287" s="2">
        <v>1</v>
      </c>
      <c r="E1287" s="3">
        <v>4</v>
      </c>
    </row>
    <row r="1288" spans="1:5" x14ac:dyDescent="0.25">
      <c r="A1288">
        <v>1287</v>
      </c>
      <c r="B1288" s="2">
        <v>1</v>
      </c>
      <c r="E1288" s="3">
        <v>4</v>
      </c>
    </row>
    <row r="1289" spans="1:5" x14ac:dyDescent="0.25">
      <c r="A1289">
        <v>1288</v>
      </c>
      <c r="B1289" s="2">
        <v>1</v>
      </c>
      <c r="E1289" s="3">
        <v>4</v>
      </c>
    </row>
    <row r="1290" spans="1:5" x14ac:dyDescent="0.25">
      <c r="A1290">
        <v>1289</v>
      </c>
      <c r="B1290" s="2">
        <v>1</v>
      </c>
    </row>
    <row r="1291" spans="1:5" x14ac:dyDescent="0.25">
      <c r="A1291">
        <v>1290</v>
      </c>
      <c r="B1291" s="2">
        <v>1</v>
      </c>
    </row>
    <row r="1292" spans="1:5" x14ac:dyDescent="0.25">
      <c r="A1292">
        <v>1291</v>
      </c>
      <c r="B1292" s="2">
        <v>1</v>
      </c>
    </row>
    <row r="1293" spans="1:5" x14ac:dyDescent="0.25">
      <c r="A1293">
        <v>1292</v>
      </c>
      <c r="B1293" s="2">
        <v>1</v>
      </c>
    </row>
    <row r="1294" spans="1:5" x14ac:dyDescent="0.25">
      <c r="A1294">
        <v>1293</v>
      </c>
      <c r="B1294" s="2">
        <v>1</v>
      </c>
      <c r="C1294" s="5">
        <v>2</v>
      </c>
    </row>
    <row r="1295" spans="1:5" x14ac:dyDescent="0.25">
      <c r="A1295">
        <v>1294</v>
      </c>
      <c r="B1295" s="2">
        <v>1</v>
      </c>
      <c r="C1295" s="5">
        <v>2</v>
      </c>
    </row>
    <row r="1296" spans="1:5" x14ac:dyDescent="0.25">
      <c r="A1296">
        <v>1295</v>
      </c>
      <c r="C1296" s="5">
        <v>2</v>
      </c>
    </row>
    <row r="1297" spans="1:5" x14ac:dyDescent="0.25">
      <c r="A1297">
        <v>1296</v>
      </c>
      <c r="C1297" s="5">
        <v>2</v>
      </c>
    </row>
    <row r="1298" spans="1:5" x14ac:dyDescent="0.25">
      <c r="A1298">
        <v>1297</v>
      </c>
      <c r="C1298" s="5">
        <v>2</v>
      </c>
      <c r="D1298" s="4">
        <v>3</v>
      </c>
    </row>
    <row r="1299" spans="1:5" x14ac:dyDescent="0.25">
      <c r="A1299">
        <v>1298</v>
      </c>
      <c r="C1299" s="5">
        <v>2</v>
      </c>
      <c r="D1299" s="4">
        <v>3</v>
      </c>
    </row>
    <row r="1300" spans="1:5" x14ac:dyDescent="0.25">
      <c r="A1300">
        <v>1299</v>
      </c>
      <c r="C1300" s="5">
        <v>2</v>
      </c>
      <c r="D1300" s="4">
        <v>3</v>
      </c>
    </row>
    <row r="1301" spans="1:5" x14ac:dyDescent="0.25">
      <c r="A1301">
        <v>1300</v>
      </c>
      <c r="C1301" s="5">
        <v>2</v>
      </c>
      <c r="D1301" s="4">
        <v>3</v>
      </c>
    </row>
    <row r="1302" spans="1:5" x14ac:dyDescent="0.25">
      <c r="A1302">
        <v>1301</v>
      </c>
      <c r="C1302" s="5">
        <v>2</v>
      </c>
      <c r="D1302" s="4">
        <v>3</v>
      </c>
    </row>
    <row r="1303" spans="1:5" x14ac:dyDescent="0.25">
      <c r="A1303">
        <v>1302</v>
      </c>
      <c r="C1303" s="5">
        <v>2</v>
      </c>
      <c r="D1303" s="4">
        <v>3</v>
      </c>
      <c r="E1303" s="3">
        <v>4</v>
      </c>
    </row>
    <row r="1304" spans="1:5" x14ac:dyDescent="0.25">
      <c r="A1304">
        <v>1303</v>
      </c>
      <c r="C1304" s="5">
        <v>2</v>
      </c>
      <c r="D1304" s="4">
        <v>3</v>
      </c>
      <c r="E1304" s="3">
        <v>4</v>
      </c>
    </row>
    <row r="1305" spans="1:5" x14ac:dyDescent="0.25">
      <c r="A1305">
        <v>1304</v>
      </c>
      <c r="D1305" s="4">
        <v>3</v>
      </c>
      <c r="E1305" s="3">
        <v>4</v>
      </c>
    </row>
    <row r="1306" spans="1:5" x14ac:dyDescent="0.25">
      <c r="A1306">
        <v>1305</v>
      </c>
      <c r="D1306" s="4">
        <v>3</v>
      </c>
      <c r="E1306" s="3">
        <v>4</v>
      </c>
    </row>
    <row r="1307" spans="1:5" x14ac:dyDescent="0.25">
      <c r="A1307">
        <v>1306</v>
      </c>
      <c r="D1307" s="4">
        <v>3</v>
      </c>
      <c r="E1307" s="3">
        <v>4</v>
      </c>
    </row>
    <row r="1308" spans="1:5" x14ac:dyDescent="0.25">
      <c r="A1308">
        <v>1307</v>
      </c>
      <c r="B1308" s="2">
        <v>1</v>
      </c>
      <c r="D1308" s="4">
        <v>3</v>
      </c>
      <c r="E1308" s="3">
        <v>4</v>
      </c>
    </row>
    <row r="1309" spans="1:5" x14ac:dyDescent="0.25">
      <c r="A1309">
        <v>1308</v>
      </c>
      <c r="B1309" s="2">
        <v>1</v>
      </c>
      <c r="E1309" s="3">
        <v>4</v>
      </c>
    </row>
    <row r="1310" spans="1:5" x14ac:dyDescent="0.25">
      <c r="A1310">
        <v>1309</v>
      </c>
      <c r="B1310" s="2">
        <v>1</v>
      </c>
      <c r="E1310" s="3">
        <v>4</v>
      </c>
    </row>
    <row r="1311" spans="1:5" x14ac:dyDescent="0.25">
      <c r="A1311">
        <v>1310</v>
      </c>
      <c r="B1311" s="2">
        <v>1</v>
      </c>
      <c r="E1311" s="3">
        <v>4</v>
      </c>
    </row>
    <row r="1312" spans="1:5" x14ac:dyDescent="0.25">
      <c r="A1312">
        <v>1311</v>
      </c>
      <c r="B1312" s="2">
        <v>1</v>
      </c>
      <c r="E1312" s="3">
        <v>4</v>
      </c>
    </row>
    <row r="1313" spans="1:5" x14ac:dyDescent="0.25">
      <c r="A1313">
        <v>1312</v>
      </c>
      <c r="B1313" s="2">
        <v>1</v>
      </c>
      <c r="E1313" s="3">
        <v>4</v>
      </c>
    </row>
    <row r="1314" spans="1:5" x14ac:dyDescent="0.25">
      <c r="A1314">
        <v>1313</v>
      </c>
      <c r="B1314" s="2">
        <v>1</v>
      </c>
    </row>
    <row r="1315" spans="1:5" x14ac:dyDescent="0.25">
      <c r="A1315">
        <v>1314</v>
      </c>
      <c r="B1315" s="2">
        <v>1</v>
      </c>
    </row>
    <row r="1316" spans="1:5" x14ac:dyDescent="0.25">
      <c r="A1316">
        <v>1315</v>
      </c>
      <c r="B1316" s="2">
        <v>1</v>
      </c>
    </row>
    <row r="1317" spans="1:5" x14ac:dyDescent="0.25">
      <c r="A1317">
        <v>1316</v>
      </c>
      <c r="B1317" s="2">
        <v>1</v>
      </c>
    </row>
    <row r="1318" spans="1:5" x14ac:dyDescent="0.25">
      <c r="A1318">
        <v>1317</v>
      </c>
      <c r="B1318" s="2">
        <v>1</v>
      </c>
      <c r="C1318" s="5">
        <v>2</v>
      </c>
    </row>
    <row r="1319" spans="1:5" x14ac:dyDescent="0.25">
      <c r="A1319">
        <v>1318</v>
      </c>
      <c r="B1319" s="2">
        <v>1</v>
      </c>
      <c r="C1319" s="5">
        <v>2</v>
      </c>
    </row>
    <row r="1320" spans="1:5" x14ac:dyDescent="0.25">
      <c r="A1320">
        <v>1319</v>
      </c>
      <c r="C1320" s="5">
        <v>2</v>
      </c>
    </row>
    <row r="1321" spans="1:5" x14ac:dyDescent="0.25">
      <c r="A1321">
        <v>1320</v>
      </c>
      <c r="C1321" s="5">
        <v>2</v>
      </c>
      <c r="D1321" s="4">
        <v>3</v>
      </c>
    </row>
    <row r="1322" spans="1:5" x14ac:dyDescent="0.25">
      <c r="A1322">
        <v>1321</v>
      </c>
      <c r="C1322" s="5">
        <v>2</v>
      </c>
      <c r="D1322" s="4">
        <v>3</v>
      </c>
    </row>
    <row r="1323" spans="1:5" x14ac:dyDescent="0.25">
      <c r="A1323">
        <v>1322</v>
      </c>
      <c r="C1323" s="5">
        <v>2</v>
      </c>
      <c r="D1323" s="4">
        <v>3</v>
      </c>
    </row>
    <row r="1324" spans="1:5" x14ac:dyDescent="0.25">
      <c r="A1324">
        <v>1323</v>
      </c>
      <c r="C1324" s="5">
        <v>2</v>
      </c>
      <c r="D1324" s="4">
        <v>3</v>
      </c>
    </row>
    <row r="1325" spans="1:5" x14ac:dyDescent="0.25">
      <c r="A1325">
        <v>1324</v>
      </c>
      <c r="C1325" s="5">
        <v>2</v>
      </c>
      <c r="D1325" s="4">
        <v>3</v>
      </c>
    </row>
    <row r="1326" spans="1:5" x14ac:dyDescent="0.25">
      <c r="A1326">
        <v>1325</v>
      </c>
      <c r="C1326" s="5">
        <v>2</v>
      </c>
      <c r="D1326" s="4">
        <v>3</v>
      </c>
      <c r="E1326" s="3">
        <v>4</v>
      </c>
    </row>
    <row r="1327" spans="1:5" x14ac:dyDescent="0.25">
      <c r="A1327">
        <v>1326</v>
      </c>
      <c r="C1327" s="5">
        <v>2</v>
      </c>
      <c r="D1327" s="4">
        <v>3</v>
      </c>
      <c r="E1327" s="3">
        <v>4</v>
      </c>
    </row>
    <row r="1328" spans="1:5" x14ac:dyDescent="0.25">
      <c r="A1328">
        <v>1327</v>
      </c>
      <c r="D1328" s="4">
        <v>3</v>
      </c>
      <c r="E1328" s="3">
        <v>4</v>
      </c>
    </row>
    <row r="1329" spans="1:5" x14ac:dyDescent="0.25">
      <c r="A1329">
        <v>1328</v>
      </c>
      <c r="D1329" s="4">
        <v>3</v>
      </c>
      <c r="E1329" s="3">
        <v>4</v>
      </c>
    </row>
    <row r="1330" spans="1:5" x14ac:dyDescent="0.25">
      <c r="A1330">
        <v>1329</v>
      </c>
      <c r="D1330" s="4">
        <v>3</v>
      </c>
      <c r="E1330" s="3">
        <v>4</v>
      </c>
    </row>
    <row r="1331" spans="1:5" x14ac:dyDescent="0.25">
      <c r="A1331">
        <v>1330</v>
      </c>
      <c r="D1331" s="4">
        <v>3</v>
      </c>
      <c r="E1331" s="3">
        <v>4</v>
      </c>
    </row>
    <row r="1332" spans="1:5" x14ac:dyDescent="0.25">
      <c r="A1332">
        <v>1331</v>
      </c>
      <c r="D1332" s="4">
        <v>3</v>
      </c>
      <c r="E1332" s="3">
        <v>4</v>
      </c>
    </row>
    <row r="1333" spans="1:5" x14ac:dyDescent="0.25">
      <c r="A1333">
        <v>1332</v>
      </c>
      <c r="E1333" s="3">
        <v>4</v>
      </c>
    </row>
    <row r="1334" spans="1:5" x14ac:dyDescent="0.25">
      <c r="A1334">
        <v>1333</v>
      </c>
      <c r="B1334" s="2">
        <v>1</v>
      </c>
      <c r="E1334" s="3">
        <v>4</v>
      </c>
    </row>
    <row r="1335" spans="1:5" x14ac:dyDescent="0.25">
      <c r="A1335">
        <v>1334</v>
      </c>
      <c r="B1335" s="2">
        <v>1</v>
      </c>
      <c r="E1335" s="3">
        <v>4</v>
      </c>
    </row>
    <row r="1336" spans="1:5" x14ac:dyDescent="0.25">
      <c r="A1336">
        <v>1335</v>
      </c>
      <c r="B1336" s="2">
        <v>1</v>
      </c>
    </row>
    <row r="1337" spans="1:5" x14ac:dyDescent="0.25">
      <c r="A1337">
        <v>1336</v>
      </c>
      <c r="B1337" s="2">
        <v>1</v>
      </c>
    </row>
    <row r="1338" spans="1:5" x14ac:dyDescent="0.25">
      <c r="A1338">
        <v>1337</v>
      </c>
      <c r="B1338" s="2">
        <v>1</v>
      </c>
    </row>
    <row r="1339" spans="1:5" x14ac:dyDescent="0.25">
      <c r="A1339">
        <v>1338</v>
      </c>
      <c r="B1339" s="2">
        <v>1</v>
      </c>
    </row>
    <row r="1340" spans="1:5" x14ac:dyDescent="0.25">
      <c r="A1340">
        <v>1339</v>
      </c>
      <c r="B1340" s="2">
        <v>1</v>
      </c>
    </row>
    <row r="1341" spans="1:5" x14ac:dyDescent="0.25">
      <c r="A1341">
        <v>1340</v>
      </c>
      <c r="B1341" s="2">
        <v>1</v>
      </c>
    </row>
    <row r="1342" spans="1:5" x14ac:dyDescent="0.25">
      <c r="A1342">
        <v>1341</v>
      </c>
      <c r="B1342" s="2">
        <v>1</v>
      </c>
      <c r="C1342" s="5">
        <v>2</v>
      </c>
    </row>
    <row r="1343" spans="1:5" x14ac:dyDescent="0.25">
      <c r="A1343">
        <v>1342</v>
      </c>
      <c r="B1343" s="2">
        <v>1</v>
      </c>
      <c r="C1343" s="5">
        <v>2</v>
      </c>
    </row>
    <row r="1344" spans="1:5" x14ac:dyDescent="0.25">
      <c r="A1344">
        <v>1343</v>
      </c>
      <c r="C1344" s="5">
        <v>2</v>
      </c>
    </row>
    <row r="1345" spans="1:5" x14ac:dyDescent="0.25">
      <c r="A1345">
        <v>1344</v>
      </c>
      <c r="C1345" s="5">
        <v>2</v>
      </c>
    </row>
    <row r="1346" spans="1:5" x14ac:dyDescent="0.25">
      <c r="A1346">
        <v>1345</v>
      </c>
      <c r="C1346" s="5">
        <v>2</v>
      </c>
      <c r="D1346" s="4">
        <v>3</v>
      </c>
    </row>
    <row r="1347" spans="1:5" x14ac:dyDescent="0.25">
      <c r="A1347">
        <v>1346</v>
      </c>
      <c r="C1347" s="5">
        <v>2</v>
      </c>
      <c r="D1347" s="4">
        <v>3</v>
      </c>
    </row>
    <row r="1348" spans="1:5" x14ac:dyDescent="0.25">
      <c r="A1348">
        <v>1347</v>
      </c>
      <c r="C1348" s="5">
        <v>2</v>
      </c>
      <c r="D1348" s="4">
        <v>3</v>
      </c>
    </row>
    <row r="1349" spans="1:5" x14ac:dyDescent="0.25">
      <c r="A1349">
        <v>1348</v>
      </c>
      <c r="C1349" s="5">
        <v>2</v>
      </c>
      <c r="D1349" s="4">
        <v>3</v>
      </c>
    </row>
    <row r="1350" spans="1:5" x14ac:dyDescent="0.25">
      <c r="A1350">
        <v>1349</v>
      </c>
      <c r="C1350" s="5">
        <v>2</v>
      </c>
      <c r="D1350" s="4">
        <v>3</v>
      </c>
      <c r="E1350" s="3">
        <v>4</v>
      </c>
    </row>
    <row r="1351" spans="1:5" x14ac:dyDescent="0.25">
      <c r="A1351">
        <v>1350</v>
      </c>
      <c r="D1351" s="4">
        <v>3</v>
      </c>
      <c r="E1351" s="3">
        <v>4</v>
      </c>
    </row>
    <row r="1352" spans="1:5" x14ac:dyDescent="0.25">
      <c r="A1352">
        <v>1351</v>
      </c>
      <c r="D1352" s="4">
        <v>3</v>
      </c>
      <c r="E1352" s="3">
        <v>4</v>
      </c>
    </row>
    <row r="1353" spans="1:5" x14ac:dyDescent="0.25">
      <c r="A1353">
        <v>1352</v>
      </c>
      <c r="D1353" s="4">
        <v>3</v>
      </c>
      <c r="E1353" s="3">
        <v>4</v>
      </c>
    </row>
    <row r="1354" spans="1:5" x14ac:dyDescent="0.25">
      <c r="A1354">
        <v>1353</v>
      </c>
      <c r="D1354" s="4">
        <v>3</v>
      </c>
      <c r="E1354" s="3">
        <v>4</v>
      </c>
    </row>
    <row r="1355" spans="1:5" x14ac:dyDescent="0.25">
      <c r="A1355">
        <v>1354</v>
      </c>
      <c r="D1355" s="4">
        <v>3</v>
      </c>
      <c r="E1355" s="3">
        <v>4</v>
      </c>
    </row>
    <row r="1356" spans="1:5" x14ac:dyDescent="0.25">
      <c r="A1356">
        <v>1355</v>
      </c>
      <c r="E1356" s="3">
        <v>4</v>
      </c>
    </row>
    <row r="1357" spans="1:5" x14ac:dyDescent="0.25">
      <c r="A1357">
        <v>1356</v>
      </c>
      <c r="E1357" s="3">
        <v>4</v>
      </c>
    </row>
    <row r="1358" spans="1:5" x14ac:dyDescent="0.25">
      <c r="A1358">
        <v>1357</v>
      </c>
      <c r="E1358" s="3">
        <v>4</v>
      </c>
    </row>
    <row r="1359" spans="1:5" x14ac:dyDescent="0.25">
      <c r="A1359">
        <v>1358</v>
      </c>
      <c r="B1359" s="2">
        <v>1</v>
      </c>
    </row>
    <row r="1360" spans="1:5" x14ac:dyDescent="0.25">
      <c r="A1360">
        <v>1359</v>
      </c>
      <c r="B1360" s="2">
        <v>1</v>
      </c>
    </row>
    <row r="1361" spans="1:5" x14ac:dyDescent="0.25">
      <c r="A1361">
        <v>1360</v>
      </c>
      <c r="B1361" s="2">
        <v>1</v>
      </c>
    </row>
    <row r="1362" spans="1:5" x14ac:dyDescent="0.25">
      <c r="A1362">
        <v>1361</v>
      </c>
      <c r="B1362" s="2">
        <v>1</v>
      </c>
    </row>
    <row r="1363" spans="1:5" x14ac:dyDescent="0.25">
      <c r="A1363">
        <v>1362</v>
      </c>
      <c r="B1363" s="2">
        <v>1</v>
      </c>
    </row>
    <row r="1364" spans="1:5" x14ac:dyDescent="0.25">
      <c r="A1364">
        <v>1363</v>
      </c>
      <c r="B1364" s="2">
        <v>1</v>
      </c>
    </row>
    <row r="1365" spans="1:5" x14ac:dyDescent="0.25">
      <c r="A1365">
        <v>1364</v>
      </c>
      <c r="B1365" s="2">
        <v>1</v>
      </c>
    </row>
    <row r="1366" spans="1:5" x14ac:dyDescent="0.25">
      <c r="A1366">
        <v>1365</v>
      </c>
      <c r="B1366" s="2">
        <v>1</v>
      </c>
      <c r="C1366" s="5">
        <v>2</v>
      </c>
    </row>
    <row r="1367" spans="1:5" x14ac:dyDescent="0.25">
      <c r="A1367">
        <v>1366</v>
      </c>
      <c r="B1367" s="2">
        <v>1</v>
      </c>
      <c r="C1367" s="5">
        <v>2</v>
      </c>
    </row>
    <row r="1368" spans="1:5" x14ac:dyDescent="0.25">
      <c r="A1368">
        <v>1367</v>
      </c>
      <c r="B1368" s="2">
        <v>1</v>
      </c>
      <c r="C1368" s="5">
        <v>2</v>
      </c>
    </row>
    <row r="1369" spans="1:5" x14ac:dyDescent="0.25">
      <c r="A1369">
        <v>1368</v>
      </c>
      <c r="C1369" s="5">
        <v>2</v>
      </c>
    </row>
    <row r="1370" spans="1:5" x14ac:dyDescent="0.25">
      <c r="A1370">
        <v>1369</v>
      </c>
      <c r="C1370" s="5">
        <v>2</v>
      </c>
    </row>
    <row r="1371" spans="1:5" x14ac:dyDescent="0.25">
      <c r="A1371">
        <v>1370</v>
      </c>
      <c r="C1371" s="5">
        <v>2</v>
      </c>
      <c r="D1371" s="4">
        <v>3</v>
      </c>
    </row>
    <row r="1372" spans="1:5" x14ac:dyDescent="0.25">
      <c r="A1372">
        <v>1371</v>
      </c>
      <c r="C1372" s="5">
        <v>2</v>
      </c>
      <c r="D1372" s="4">
        <v>3</v>
      </c>
    </row>
    <row r="1373" spans="1:5" x14ac:dyDescent="0.25">
      <c r="A1373">
        <v>1372</v>
      </c>
      <c r="C1373" s="5">
        <v>2</v>
      </c>
      <c r="D1373" s="4">
        <v>3</v>
      </c>
      <c r="E1373" s="3">
        <v>4</v>
      </c>
    </row>
    <row r="1374" spans="1:5" x14ac:dyDescent="0.25">
      <c r="A1374">
        <v>1373</v>
      </c>
      <c r="D1374" s="4">
        <v>3</v>
      </c>
      <c r="E1374" s="3">
        <v>4</v>
      </c>
    </row>
    <row r="1375" spans="1:5" x14ac:dyDescent="0.25">
      <c r="A1375">
        <v>1374</v>
      </c>
      <c r="D1375" s="4">
        <v>3</v>
      </c>
      <c r="E1375" s="3">
        <v>4</v>
      </c>
    </row>
    <row r="1376" spans="1:5" x14ac:dyDescent="0.25">
      <c r="A1376">
        <v>1375</v>
      </c>
      <c r="D1376" s="4">
        <v>3</v>
      </c>
      <c r="E1376" s="3">
        <v>4</v>
      </c>
    </row>
    <row r="1377" spans="1:5" x14ac:dyDescent="0.25">
      <c r="A1377">
        <v>1376</v>
      </c>
      <c r="D1377" s="4">
        <v>3</v>
      </c>
      <c r="E1377" s="3">
        <v>4</v>
      </c>
    </row>
    <row r="1378" spans="1:5" x14ac:dyDescent="0.25">
      <c r="A1378">
        <v>1377</v>
      </c>
      <c r="D1378" s="4">
        <v>3</v>
      </c>
      <c r="E1378" s="3">
        <v>4</v>
      </c>
    </row>
    <row r="1379" spans="1:5" x14ac:dyDescent="0.25">
      <c r="A1379">
        <v>1378</v>
      </c>
      <c r="D1379" s="4">
        <v>3</v>
      </c>
      <c r="E1379" s="3">
        <v>4</v>
      </c>
    </row>
    <row r="1380" spans="1:5" x14ac:dyDescent="0.25">
      <c r="A1380">
        <v>1379</v>
      </c>
      <c r="D1380" s="4">
        <v>3</v>
      </c>
      <c r="E1380" s="3">
        <v>4</v>
      </c>
    </row>
    <row r="1381" spans="1:5" x14ac:dyDescent="0.25">
      <c r="A1381">
        <v>1380</v>
      </c>
      <c r="E1381" s="3">
        <v>4</v>
      </c>
    </row>
    <row r="1382" spans="1:5" x14ac:dyDescent="0.25">
      <c r="A1382">
        <v>1381</v>
      </c>
      <c r="B1382" s="2">
        <v>1</v>
      </c>
    </row>
    <row r="1383" spans="1:5" x14ac:dyDescent="0.25">
      <c r="A1383">
        <v>1382</v>
      </c>
      <c r="B1383" s="2">
        <v>1</v>
      </c>
    </row>
    <row r="1384" spans="1:5" x14ac:dyDescent="0.25">
      <c r="A1384">
        <v>1383</v>
      </c>
      <c r="B1384" s="2">
        <v>1</v>
      </c>
    </row>
    <row r="1385" spans="1:5" x14ac:dyDescent="0.25">
      <c r="A1385">
        <v>1384</v>
      </c>
      <c r="B1385" s="2">
        <v>1</v>
      </c>
    </row>
    <row r="1386" spans="1:5" x14ac:dyDescent="0.25">
      <c r="A1386">
        <v>1385</v>
      </c>
      <c r="B1386" s="2">
        <v>1</v>
      </c>
    </row>
    <row r="1387" spans="1:5" x14ac:dyDescent="0.25">
      <c r="A1387">
        <v>1386</v>
      </c>
      <c r="B1387" s="2">
        <v>1</v>
      </c>
    </row>
    <row r="1388" spans="1:5" x14ac:dyDescent="0.25">
      <c r="A1388">
        <v>1387</v>
      </c>
      <c r="B1388" s="2">
        <v>1</v>
      </c>
    </row>
    <row r="1389" spans="1:5" x14ac:dyDescent="0.25">
      <c r="A1389">
        <v>1388</v>
      </c>
      <c r="B1389" s="2">
        <v>1</v>
      </c>
      <c r="C1389" s="5">
        <v>2</v>
      </c>
    </row>
    <row r="1390" spans="1:5" x14ac:dyDescent="0.25">
      <c r="A1390">
        <v>1389</v>
      </c>
      <c r="B1390" s="2">
        <v>1</v>
      </c>
      <c r="C1390" s="5">
        <v>2</v>
      </c>
    </row>
    <row r="1391" spans="1:5" x14ac:dyDescent="0.25">
      <c r="A1391">
        <v>1390</v>
      </c>
      <c r="C1391" s="5">
        <v>2</v>
      </c>
    </row>
    <row r="1392" spans="1:5" x14ac:dyDescent="0.25">
      <c r="A1392">
        <v>1391</v>
      </c>
      <c r="C1392" s="5">
        <v>2</v>
      </c>
    </row>
    <row r="1393" spans="1:5" x14ac:dyDescent="0.25">
      <c r="A1393">
        <v>1392</v>
      </c>
      <c r="C1393" s="5">
        <v>2</v>
      </c>
    </row>
    <row r="1394" spans="1:5" x14ac:dyDescent="0.25">
      <c r="A1394">
        <v>1393</v>
      </c>
      <c r="C1394" s="5">
        <v>2</v>
      </c>
      <c r="D1394" s="4">
        <v>3</v>
      </c>
    </row>
    <row r="1395" spans="1:5" x14ac:dyDescent="0.25">
      <c r="A1395">
        <v>1394</v>
      </c>
      <c r="C1395" s="5">
        <v>2</v>
      </c>
      <c r="D1395" s="4">
        <v>3</v>
      </c>
    </row>
    <row r="1396" spans="1:5" x14ac:dyDescent="0.25">
      <c r="A1396">
        <v>1395</v>
      </c>
      <c r="C1396" s="5">
        <v>2</v>
      </c>
      <c r="D1396" s="4">
        <v>3</v>
      </c>
      <c r="E1396" s="3">
        <v>4</v>
      </c>
    </row>
    <row r="1397" spans="1:5" x14ac:dyDescent="0.25">
      <c r="A1397">
        <v>1396</v>
      </c>
      <c r="D1397" s="4">
        <v>3</v>
      </c>
      <c r="E1397" s="3">
        <v>4</v>
      </c>
    </row>
    <row r="1398" spans="1:5" x14ac:dyDescent="0.25">
      <c r="A1398">
        <v>1397</v>
      </c>
      <c r="D1398" s="4">
        <v>3</v>
      </c>
      <c r="E1398" s="3">
        <v>4</v>
      </c>
    </row>
    <row r="1399" spans="1:5" x14ac:dyDescent="0.25">
      <c r="A1399">
        <v>1398</v>
      </c>
      <c r="D1399" s="4">
        <v>3</v>
      </c>
      <c r="E1399" s="3">
        <v>4</v>
      </c>
    </row>
    <row r="1400" spans="1:5" x14ac:dyDescent="0.25">
      <c r="A1400">
        <v>1399</v>
      </c>
      <c r="D1400" s="4">
        <v>3</v>
      </c>
      <c r="E1400" s="3">
        <v>4</v>
      </c>
    </row>
    <row r="1401" spans="1:5" x14ac:dyDescent="0.25">
      <c r="A1401">
        <v>1400</v>
      </c>
      <c r="D1401" s="4">
        <v>3</v>
      </c>
      <c r="E1401" s="3">
        <v>4</v>
      </c>
    </row>
    <row r="1402" spans="1:5" x14ac:dyDescent="0.25">
      <c r="A1402">
        <v>1401</v>
      </c>
      <c r="D1402" s="4">
        <v>3</v>
      </c>
      <c r="E1402" s="3">
        <v>4</v>
      </c>
    </row>
    <row r="1403" spans="1:5" x14ac:dyDescent="0.25">
      <c r="A1403">
        <v>1402</v>
      </c>
      <c r="B1403" s="2">
        <v>1</v>
      </c>
      <c r="E1403" s="3">
        <v>4</v>
      </c>
    </row>
    <row r="1404" spans="1:5" x14ac:dyDescent="0.25">
      <c r="A1404">
        <v>1403</v>
      </c>
      <c r="B1404" s="2">
        <v>1</v>
      </c>
      <c r="E1404" s="3">
        <v>4</v>
      </c>
    </row>
    <row r="1405" spans="1:5" x14ac:dyDescent="0.25">
      <c r="A1405">
        <v>1404</v>
      </c>
      <c r="B1405" s="2">
        <v>1</v>
      </c>
    </row>
    <row r="1406" spans="1:5" x14ac:dyDescent="0.25">
      <c r="A1406">
        <v>1405</v>
      </c>
      <c r="B1406" s="2">
        <v>1</v>
      </c>
    </row>
    <row r="1407" spans="1:5" x14ac:dyDescent="0.25">
      <c r="A1407">
        <v>1406</v>
      </c>
      <c r="B1407" s="2">
        <v>1</v>
      </c>
    </row>
    <row r="1408" spans="1:5" x14ac:dyDescent="0.25">
      <c r="A1408">
        <v>1407</v>
      </c>
      <c r="B1408" s="2">
        <v>1</v>
      </c>
    </row>
    <row r="1409" spans="1:5" x14ac:dyDescent="0.25">
      <c r="A1409">
        <v>1408</v>
      </c>
      <c r="B1409" s="2">
        <v>1</v>
      </c>
    </row>
    <row r="1410" spans="1:5" x14ac:dyDescent="0.25">
      <c r="A1410">
        <v>1409</v>
      </c>
      <c r="B1410" s="2">
        <v>1</v>
      </c>
    </row>
    <row r="1411" spans="1:5" x14ac:dyDescent="0.25">
      <c r="A1411">
        <v>1410</v>
      </c>
      <c r="B1411" s="2">
        <v>1</v>
      </c>
      <c r="C1411" s="5">
        <v>2</v>
      </c>
    </row>
    <row r="1412" spans="1:5" x14ac:dyDescent="0.25">
      <c r="A1412">
        <v>1411</v>
      </c>
      <c r="B1412" s="2">
        <v>1</v>
      </c>
      <c r="C1412" s="5">
        <v>2</v>
      </c>
    </row>
    <row r="1413" spans="1:5" x14ac:dyDescent="0.25">
      <c r="A1413">
        <v>1412</v>
      </c>
      <c r="C1413" s="5">
        <v>2</v>
      </c>
    </row>
    <row r="1414" spans="1:5" x14ac:dyDescent="0.25">
      <c r="A1414">
        <v>1413</v>
      </c>
      <c r="C1414" s="5">
        <v>2</v>
      </c>
    </row>
    <row r="1415" spans="1:5" x14ac:dyDescent="0.25">
      <c r="A1415">
        <v>1414</v>
      </c>
      <c r="C1415" s="5">
        <v>2</v>
      </c>
    </row>
    <row r="1416" spans="1:5" x14ac:dyDescent="0.25">
      <c r="A1416">
        <v>1415</v>
      </c>
      <c r="C1416" s="5">
        <v>2</v>
      </c>
      <c r="D1416" s="4">
        <v>3</v>
      </c>
    </row>
    <row r="1417" spans="1:5" x14ac:dyDescent="0.25">
      <c r="A1417">
        <v>1416</v>
      </c>
      <c r="C1417" s="5">
        <v>2</v>
      </c>
      <c r="D1417" s="4">
        <v>3</v>
      </c>
    </row>
    <row r="1418" spans="1:5" x14ac:dyDescent="0.25">
      <c r="A1418">
        <v>1417</v>
      </c>
      <c r="C1418" s="5">
        <v>2</v>
      </c>
      <c r="D1418" s="4">
        <v>3</v>
      </c>
    </row>
    <row r="1419" spans="1:5" x14ac:dyDescent="0.25">
      <c r="A1419">
        <v>1418</v>
      </c>
      <c r="C1419" s="5">
        <v>2</v>
      </c>
      <c r="D1419" s="4">
        <v>3</v>
      </c>
    </row>
    <row r="1420" spans="1:5" x14ac:dyDescent="0.25">
      <c r="A1420">
        <v>1419</v>
      </c>
      <c r="C1420" s="5">
        <v>2</v>
      </c>
      <c r="D1420" s="4">
        <v>3</v>
      </c>
    </row>
    <row r="1421" spans="1:5" x14ac:dyDescent="0.25">
      <c r="A1421">
        <v>1420</v>
      </c>
      <c r="D1421" s="4">
        <v>3</v>
      </c>
      <c r="E1421" s="3">
        <v>4</v>
      </c>
    </row>
    <row r="1422" spans="1:5" x14ac:dyDescent="0.25">
      <c r="A1422">
        <v>1421</v>
      </c>
      <c r="D1422" s="4">
        <v>3</v>
      </c>
      <c r="E1422" s="3">
        <v>4</v>
      </c>
    </row>
    <row r="1423" spans="1:5" x14ac:dyDescent="0.25">
      <c r="A1423">
        <v>1422</v>
      </c>
      <c r="D1423" s="4">
        <v>3</v>
      </c>
      <c r="E1423" s="3">
        <v>4</v>
      </c>
    </row>
    <row r="1424" spans="1:5" x14ac:dyDescent="0.25">
      <c r="A1424">
        <v>1423</v>
      </c>
      <c r="B1424" s="2">
        <v>1</v>
      </c>
      <c r="D1424" s="4">
        <v>3</v>
      </c>
      <c r="E1424" s="3">
        <v>4</v>
      </c>
    </row>
    <row r="1425" spans="1:5" x14ac:dyDescent="0.25">
      <c r="A1425">
        <v>1424</v>
      </c>
      <c r="B1425" s="2">
        <v>1</v>
      </c>
      <c r="D1425" s="4">
        <v>3</v>
      </c>
      <c r="E1425" s="3">
        <v>4</v>
      </c>
    </row>
    <row r="1426" spans="1:5" x14ac:dyDescent="0.25">
      <c r="A1426">
        <v>1425</v>
      </c>
      <c r="B1426" s="2">
        <v>1</v>
      </c>
      <c r="D1426" s="4">
        <v>3</v>
      </c>
      <c r="E1426" s="3">
        <v>4</v>
      </c>
    </row>
    <row r="1427" spans="1:5" x14ac:dyDescent="0.25">
      <c r="A1427">
        <v>1426</v>
      </c>
      <c r="B1427" s="2">
        <v>1</v>
      </c>
      <c r="E1427" s="3">
        <v>4</v>
      </c>
    </row>
    <row r="1428" spans="1:5" x14ac:dyDescent="0.25">
      <c r="A1428">
        <v>1427</v>
      </c>
      <c r="B1428" s="2">
        <v>1</v>
      </c>
      <c r="E1428" s="3">
        <v>4</v>
      </c>
    </row>
    <row r="1429" spans="1:5" x14ac:dyDescent="0.25">
      <c r="A1429">
        <v>1428</v>
      </c>
      <c r="B1429" s="2">
        <v>1</v>
      </c>
      <c r="E1429" s="3">
        <v>4</v>
      </c>
    </row>
    <row r="1430" spans="1:5" x14ac:dyDescent="0.25">
      <c r="A1430">
        <v>1429</v>
      </c>
      <c r="B1430" s="2">
        <v>1</v>
      </c>
      <c r="E1430" s="3">
        <v>4</v>
      </c>
    </row>
    <row r="1431" spans="1:5" x14ac:dyDescent="0.25">
      <c r="A1431">
        <v>1430</v>
      </c>
      <c r="B1431" s="2">
        <v>1</v>
      </c>
      <c r="E1431" s="3">
        <v>4</v>
      </c>
    </row>
    <row r="1432" spans="1:5" x14ac:dyDescent="0.25">
      <c r="A1432">
        <v>1431</v>
      </c>
      <c r="B1432" s="2">
        <v>1</v>
      </c>
    </row>
    <row r="1433" spans="1:5" x14ac:dyDescent="0.25">
      <c r="A1433">
        <v>1432</v>
      </c>
      <c r="B1433" s="2">
        <v>1</v>
      </c>
    </row>
    <row r="1434" spans="1:5" x14ac:dyDescent="0.25">
      <c r="A1434">
        <v>1433</v>
      </c>
      <c r="B1434" s="2">
        <v>1</v>
      </c>
    </row>
    <row r="1435" spans="1:5" x14ac:dyDescent="0.25">
      <c r="A1435">
        <v>1434</v>
      </c>
      <c r="B1435" s="2">
        <v>1</v>
      </c>
      <c r="C1435" s="5">
        <v>2</v>
      </c>
    </row>
    <row r="1436" spans="1:5" x14ac:dyDescent="0.25">
      <c r="A1436">
        <v>1435</v>
      </c>
      <c r="B1436" s="2">
        <v>1</v>
      </c>
      <c r="C1436" s="5">
        <v>2</v>
      </c>
    </row>
    <row r="1437" spans="1:5" x14ac:dyDescent="0.25">
      <c r="A1437">
        <v>1436</v>
      </c>
      <c r="B1437" s="2">
        <v>1</v>
      </c>
      <c r="C1437" s="5">
        <v>2</v>
      </c>
    </row>
    <row r="1438" spans="1:5" x14ac:dyDescent="0.25">
      <c r="A1438">
        <v>1437</v>
      </c>
      <c r="C1438" s="5">
        <v>2</v>
      </c>
    </row>
    <row r="1439" spans="1:5" x14ac:dyDescent="0.25">
      <c r="A1439">
        <v>1438</v>
      </c>
      <c r="C1439" s="5">
        <v>2</v>
      </c>
    </row>
    <row r="1440" spans="1:5" x14ac:dyDescent="0.25">
      <c r="A1440">
        <v>1439</v>
      </c>
      <c r="C1440" s="5">
        <v>2</v>
      </c>
      <c r="D1440" s="4">
        <v>3</v>
      </c>
    </row>
    <row r="1441" spans="1:6" x14ac:dyDescent="0.25">
      <c r="A1441">
        <v>1440</v>
      </c>
      <c r="C1441" s="5">
        <v>2</v>
      </c>
      <c r="D1441" s="4">
        <v>3</v>
      </c>
    </row>
    <row r="1442" spans="1:6" x14ac:dyDescent="0.25">
      <c r="A1442">
        <v>1441</v>
      </c>
      <c r="C1442" s="5">
        <v>2</v>
      </c>
      <c r="D1442" s="4">
        <v>3</v>
      </c>
    </row>
    <row r="1443" spans="1:6" x14ac:dyDescent="0.25">
      <c r="A1443">
        <v>1442</v>
      </c>
      <c r="C1443" s="5">
        <v>2</v>
      </c>
      <c r="D1443" s="4">
        <v>3</v>
      </c>
    </row>
    <row r="1444" spans="1:6" x14ac:dyDescent="0.25">
      <c r="A1444">
        <v>1443</v>
      </c>
      <c r="C1444" s="5">
        <v>2</v>
      </c>
      <c r="D1444" s="4">
        <v>3</v>
      </c>
    </row>
    <row r="1445" spans="1:6" x14ac:dyDescent="0.25">
      <c r="A1445">
        <v>1444</v>
      </c>
      <c r="C1445" s="5">
        <v>2</v>
      </c>
      <c r="D1445" s="4">
        <v>3</v>
      </c>
    </row>
    <row r="1446" spans="1:6" x14ac:dyDescent="0.25">
      <c r="A1446">
        <v>1445</v>
      </c>
      <c r="C1446" s="5">
        <v>2</v>
      </c>
      <c r="D1446" s="4">
        <v>3</v>
      </c>
    </row>
    <row r="1447" spans="1:6" x14ac:dyDescent="0.25">
      <c r="A1447">
        <v>1446</v>
      </c>
      <c r="C1447" s="5">
        <v>2</v>
      </c>
      <c r="D1447" s="4">
        <v>3</v>
      </c>
    </row>
    <row r="1448" spans="1:6" x14ac:dyDescent="0.25">
      <c r="A1448">
        <v>1447</v>
      </c>
      <c r="C1448" s="5">
        <v>2</v>
      </c>
      <c r="D1448" s="4">
        <v>3</v>
      </c>
    </row>
    <row r="1449" spans="1:6" x14ac:dyDescent="0.25">
      <c r="A1449">
        <v>1448</v>
      </c>
      <c r="B1449" s="2">
        <v>1</v>
      </c>
      <c r="D1449" s="4">
        <v>3</v>
      </c>
      <c r="E1449" s="3">
        <v>4</v>
      </c>
    </row>
    <row r="1450" spans="1:6" x14ac:dyDescent="0.25">
      <c r="A1450">
        <v>1449</v>
      </c>
      <c r="B1450" s="2">
        <v>1</v>
      </c>
      <c r="D1450" s="4">
        <v>3</v>
      </c>
      <c r="E1450" s="3">
        <v>4</v>
      </c>
      <c r="F1450" t="s">
        <v>22</v>
      </c>
    </row>
    <row r="1451" spans="1:6" x14ac:dyDescent="0.25">
      <c r="A1451">
        <v>1450</v>
      </c>
    </row>
    <row r="1452" spans="1:6" x14ac:dyDescent="0.25">
      <c r="A1452">
        <v>1451</v>
      </c>
      <c r="F1452" t="s">
        <v>22</v>
      </c>
    </row>
    <row r="1453" spans="1:6" x14ac:dyDescent="0.25">
      <c r="A1453">
        <v>1452</v>
      </c>
      <c r="B1453" s="2">
        <v>1</v>
      </c>
      <c r="E1453" s="3">
        <v>4</v>
      </c>
    </row>
    <row r="1454" spans="1:6" x14ac:dyDescent="0.25">
      <c r="A1454">
        <v>1453</v>
      </c>
      <c r="B1454" s="2">
        <v>1</v>
      </c>
      <c r="E1454" s="3">
        <v>4</v>
      </c>
    </row>
    <row r="1455" spans="1:6" x14ac:dyDescent="0.25">
      <c r="A1455">
        <v>1454</v>
      </c>
      <c r="B1455" s="2">
        <v>1</v>
      </c>
      <c r="E1455" s="3">
        <v>4</v>
      </c>
    </row>
    <row r="1456" spans="1:6" x14ac:dyDescent="0.25">
      <c r="A1456">
        <v>1455</v>
      </c>
      <c r="B1456" s="2">
        <v>1</v>
      </c>
      <c r="E1456" s="3">
        <v>4</v>
      </c>
    </row>
    <row r="1457" spans="1:5" x14ac:dyDescent="0.25">
      <c r="A1457">
        <v>1456</v>
      </c>
      <c r="B1457" s="2">
        <v>1</v>
      </c>
      <c r="E1457" s="3">
        <v>4</v>
      </c>
    </row>
    <row r="1458" spans="1:5" x14ac:dyDescent="0.25">
      <c r="A1458">
        <v>1457</v>
      </c>
      <c r="B1458" s="2">
        <v>1</v>
      </c>
      <c r="E1458" s="3">
        <v>4</v>
      </c>
    </row>
    <row r="1459" spans="1:5" x14ac:dyDescent="0.25">
      <c r="A1459">
        <v>1458</v>
      </c>
      <c r="B1459" s="2">
        <v>1</v>
      </c>
      <c r="E1459" s="3">
        <v>4</v>
      </c>
    </row>
    <row r="1460" spans="1:5" x14ac:dyDescent="0.25">
      <c r="A1460">
        <v>1459</v>
      </c>
      <c r="B1460" s="2">
        <v>1</v>
      </c>
      <c r="E1460" s="3">
        <v>4</v>
      </c>
    </row>
    <row r="1461" spans="1:5" x14ac:dyDescent="0.25">
      <c r="A1461">
        <v>1460</v>
      </c>
      <c r="B1461" s="2">
        <v>1</v>
      </c>
      <c r="E1461" s="3">
        <v>4</v>
      </c>
    </row>
    <row r="1462" spans="1:5" x14ac:dyDescent="0.25">
      <c r="A1462">
        <v>1461</v>
      </c>
      <c r="B1462" s="2">
        <v>1</v>
      </c>
      <c r="E1462" s="3">
        <v>4</v>
      </c>
    </row>
    <row r="1463" spans="1:5" x14ac:dyDescent="0.25">
      <c r="A1463">
        <v>1462</v>
      </c>
      <c r="B1463" s="2">
        <v>1</v>
      </c>
      <c r="E1463" s="3">
        <v>4</v>
      </c>
    </row>
    <row r="1464" spans="1:5" x14ac:dyDescent="0.25">
      <c r="A1464">
        <v>1463</v>
      </c>
      <c r="B1464" s="2">
        <v>1</v>
      </c>
      <c r="E1464" s="3">
        <v>4</v>
      </c>
    </row>
    <row r="1465" spans="1:5" x14ac:dyDescent="0.25">
      <c r="A1465">
        <v>1464</v>
      </c>
      <c r="B1465" s="2">
        <v>1</v>
      </c>
      <c r="E1465" s="3">
        <v>4</v>
      </c>
    </row>
    <row r="1466" spans="1:5" x14ac:dyDescent="0.25">
      <c r="A1466">
        <v>1465</v>
      </c>
    </row>
    <row r="1467" spans="1:5" x14ac:dyDescent="0.25">
      <c r="A1467">
        <v>1466</v>
      </c>
      <c r="D1467" s="4">
        <v>3</v>
      </c>
    </row>
    <row r="1468" spans="1:5" x14ac:dyDescent="0.25">
      <c r="A1468">
        <v>1467</v>
      </c>
      <c r="C1468" s="5">
        <v>2</v>
      </c>
      <c r="D1468" s="4">
        <v>3</v>
      </c>
    </row>
    <row r="1469" spans="1:5" x14ac:dyDescent="0.25">
      <c r="A1469">
        <v>1468</v>
      </c>
      <c r="C1469" s="5">
        <v>2</v>
      </c>
      <c r="D1469" s="4">
        <v>3</v>
      </c>
    </row>
    <row r="1470" spans="1:5" x14ac:dyDescent="0.25">
      <c r="A1470">
        <v>1469</v>
      </c>
      <c r="C1470" s="5">
        <v>2</v>
      </c>
      <c r="D1470" s="4">
        <v>3</v>
      </c>
    </row>
    <row r="1471" spans="1:5" x14ac:dyDescent="0.25">
      <c r="A1471">
        <v>1470</v>
      </c>
      <c r="C1471" s="5">
        <v>2</v>
      </c>
      <c r="D1471" s="4">
        <v>3</v>
      </c>
    </row>
    <row r="1472" spans="1:5" x14ac:dyDescent="0.25">
      <c r="A1472">
        <v>1471</v>
      </c>
      <c r="C1472" s="5">
        <v>2</v>
      </c>
      <c r="D1472" s="4">
        <v>3</v>
      </c>
    </row>
    <row r="1473" spans="1:5" x14ac:dyDescent="0.25">
      <c r="A1473">
        <v>1472</v>
      </c>
      <c r="C1473" s="5">
        <v>2</v>
      </c>
      <c r="D1473" s="4">
        <v>3</v>
      </c>
    </row>
    <row r="1474" spans="1:5" x14ac:dyDescent="0.25">
      <c r="A1474">
        <v>1473</v>
      </c>
      <c r="C1474" s="5">
        <v>2</v>
      </c>
      <c r="D1474" s="4">
        <v>3</v>
      </c>
    </row>
    <row r="1475" spans="1:5" x14ac:dyDescent="0.25">
      <c r="A1475">
        <v>1474</v>
      </c>
      <c r="C1475" s="5">
        <v>2</v>
      </c>
      <c r="D1475" s="4">
        <v>3</v>
      </c>
    </row>
    <row r="1476" spans="1:5" x14ac:dyDescent="0.25">
      <c r="A1476">
        <v>1475</v>
      </c>
      <c r="C1476" s="5">
        <v>2</v>
      </c>
      <c r="D1476" s="4">
        <v>3</v>
      </c>
    </row>
    <row r="1477" spans="1:5" x14ac:dyDescent="0.25">
      <c r="A1477">
        <v>1476</v>
      </c>
      <c r="C1477" s="5">
        <v>2</v>
      </c>
      <c r="D1477" s="4">
        <v>3</v>
      </c>
    </row>
    <row r="1478" spans="1:5" x14ac:dyDescent="0.25">
      <c r="A1478">
        <v>1477</v>
      </c>
      <c r="C1478" s="5">
        <v>2</v>
      </c>
      <c r="D1478" s="4">
        <v>3</v>
      </c>
    </row>
    <row r="1479" spans="1:5" x14ac:dyDescent="0.25">
      <c r="A1479">
        <v>1478</v>
      </c>
      <c r="B1479" s="2">
        <v>1</v>
      </c>
    </row>
    <row r="1480" spans="1:5" x14ac:dyDescent="0.25">
      <c r="A1480">
        <v>1479</v>
      </c>
      <c r="B1480" s="2">
        <v>1</v>
      </c>
    </row>
    <row r="1481" spans="1:5" x14ac:dyDescent="0.25">
      <c r="A1481">
        <v>1480</v>
      </c>
      <c r="B1481" s="2">
        <v>1</v>
      </c>
      <c r="E1481" s="3">
        <v>4</v>
      </c>
    </row>
    <row r="1482" spans="1:5" x14ac:dyDescent="0.25">
      <c r="A1482">
        <v>1481</v>
      </c>
      <c r="B1482" s="2">
        <v>1</v>
      </c>
      <c r="E1482" s="3">
        <v>4</v>
      </c>
    </row>
    <row r="1483" spans="1:5" x14ac:dyDescent="0.25">
      <c r="A1483">
        <v>1482</v>
      </c>
      <c r="B1483" s="2">
        <v>1</v>
      </c>
      <c r="E1483" s="3">
        <v>4</v>
      </c>
    </row>
    <row r="1484" spans="1:5" x14ac:dyDescent="0.25">
      <c r="A1484">
        <v>1483</v>
      </c>
      <c r="B1484" s="2">
        <v>1</v>
      </c>
      <c r="E1484" s="3">
        <v>4</v>
      </c>
    </row>
    <row r="1485" spans="1:5" x14ac:dyDescent="0.25">
      <c r="A1485">
        <v>1484</v>
      </c>
      <c r="B1485" s="2">
        <v>1</v>
      </c>
      <c r="E1485" s="3">
        <v>4</v>
      </c>
    </row>
    <row r="1486" spans="1:5" x14ac:dyDescent="0.25">
      <c r="A1486">
        <v>1485</v>
      </c>
      <c r="B1486" s="2">
        <v>1</v>
      </c>
      <c r="E1486" s="3">
        <v>4</v>
      </c>
    </row>
    <row r="1487" spans="1:5" x14ac:dyDescent="0.25">
      <c r="A1487">
        <v>1486</v>
      </c>
      <c r="B1487" s="2">
        <v>1</v>
      </c>
      <c r="E1487" s="3">
        <v>4</v>
      </c>
    </row>
    <row r="1488" spans="1:5" x14ac:dyDescent="0.25">
      <c r="A1488">
        <v>1487</v>
      </c>
      <c r="B1488" s="2">
        <v>1</v>
      </c>
      <c r="E1488" s="3">
        <v>4</v>
      </c>
    </row>
    <row r="1489" spans="1:5" x14ac:dyDescent="0.25">
      <c r="A1489">
        <v>1488</v>
      </c>
      <c r="B1489" s="2">
        <v>1</v>
      </c>
      <c r="E1489" s="3">
        <v>4</v>
      </c>
    </row>
    <row r="1490" spans="1:5" x14ac:dyDescent="0.25">
      <c r="A1490">
        <v>1489</v>
      </c>
      <c r="B1490" s="2">
        <v>1</v>
      </c>
      <c r="E1490" s="3">
        <v>4</v>
      </c>
    </row>
    <row r="1491" spans="1:5" x14ac:dyDescent="0.25">
      <c r="A1491">
        <v>1490</v>
      </c>
    </row>
    <row r="1492" spans="1:5" x14ac:dyDescent="0.25">
      <c r="A1492">
        <v>1491</v>
      </c>
      <c r="D1492" s="4">
        <v>3</v>
      </c>
    </row>
    <row r="1493" spans="1:5" x14ac:dyDescent="0.25">
      <c r="A1493">
        <v>1492</v>
      </c>
      <c r="C1493" s="5">
        <v>2</v>
      </c>
      <c r="D1493" s="4">
        <v>3</v>
      </c>
    </row>
    <row r="1494" spans="1:5" x14ac:dyDescent="0.25">
      <c r="A1494">
        <v>1493</v>
      </c>
      <c r="C1494" s="5">
        <v>2</v>
      </c>
      <c r="D1494" s="4">
        <v>3</v>
      </c>
    </row>
    <row r="1495" spans="1:5" x14ac:dyDescent="0.25">
      <c r="A1495">
        <v>1494</v>
      </c>
      <c r="C1495" s="5">
        <v>2</v>
      </c>
      <c r="D1495" s="4">
        <v>3</v>
      </c>
    </row>
    <row r="1496" spans="1:5" x14ac:dyDescent="0.25">
      <c r="A1496">
        <v>1495</v>
      </c>
      <c r="C1496" s="5">
        <v>2</v>
      </c>
      <c r="D1496" s="4">
        <v>3</v>
      </c>
    </row>
    <row r="1497" spans="1:5" x14ac:dyDescent="0.25">
      <c r="A1497">
        <v>1496</v>
      </c>
      <c r="C1497" s="5">
        <v>2</v>
      </c>
      <c r="D1497" s="4">
        <v>3</v>
      </c>
    </row>
    <row r="1498" spans="1:5" x14ac:dyDescent="0.25">
      <c r="A1498">
        <v>1497</v>
      </c>
      <c r="C1498" s="5">
        <v>2</v>
      </c>
      <c r="D1498" s="4">
        <v>3</v>
      </c>
    </row>
    <row r="1499" spans="1:5" x14ac:dyDescent="0.25">
      <c r="A1499">
        <v>1498</v>
      </c>
      <c r="C1499" s="5">
        <v>2</v>
      </c>
      <c r="D1499" s="4">
        <v>3</v>
      </c>
    </row>
    <row r="1500" spans="1:5" x14ac:dyDescent="0.25">
      <c r="A1500">
        <v>1499</v>
      </c>
      <c r="C1500" s="5">
        <v>2</v>
      </c>
      <c r="D1500" s="4">
        <v>3</v>
      </c>
    </row>
    <row r="1501" spans="1:5" x14ac:dyDescent="0.25">
      <c r="A1501">
        <v>1500</v>
      </c>
      <c r="C1501" s="5">
        <v>2</v>
      </c>
      <c r="D1501" s="4">
        <v>3</v>
      </c>
    </row>
    <row r="1502" spans="1:5" x14ac:dyDescent="0.25">
      <c r="A1502">
        <v>1501</v>
      </c>
      <c r="C1502" s="5">
        <v>2</v>
      </c>
      <c r="D1502" s="4">
        <v>3</v>
      </c>
    </row>
    <row r="1503" spans="1:5" x14ac:dyDescent="0.25">
      <c r="A1503">
        <v>1502</v>
      </c>
      <c r="C1503" s="5">
        <v>2</v>
      </c>
      <c r="D1503" s="4">
        <v>3</v>
      </c>
    </row>
    <row r="1504" spans="1:5" x14ac:dyDescent="0.25">
      <c r="A1504">
        <v>1503</v>
      </c>
    </row>
    <row r="1505" spans="1:5" x14ac:dyDescent="0.25">
      <c r="A1505">
        <v>1504</v>
      </c>
      <c r="B1505" s="2">
        <v>1</v>
      </c>
      <c r="E1505" s="3">
        <v>4</v>
      </c>
    </row>
    <row r="1506" spans="1:5" x14ac:dyDescent="0.25">
      <c r="A1506">
        <v>1505</v>
      </c>
      <c r="B1506" s="2">
        <v>1</v>
      </c>
      <c r="E1506" s="3">
        <v>4</v>
      </c>
    </row>
    <row r="1507" spans="1:5" x14ac:dyDescent="0.25">
      <c r="A1507">
        <v>1506</v>
      </c>
      <c r="B1507" s="2">
        <v>1</v>
      </c>
      <c r="E1507" s="3">
        <v>4</v>
      </c>
    </row>
    <row r="1508" spans="1:5" x14ac:dyDescent="0.25">
      <c r="A1508">
        <v>1507</v>
      </c>
      <c r="B1508" s="2">
        <v>1</v>
      </c>
      <c r="E1508" s="3">
        <v>4</v>
      </c>
    </row>
    <row r="1509" spans="1:5" x14ac:dyDescent="0.25">
      <c r="A1509">
        <v>1508</v>
      </c>
      <c r="B1509" s="2">
        <v>1</v>
      </c>
      <c r="E1509" s="3">
        <v>4</v>
      </c>
    </row>
    <row r="1510" spans="1:5" x14ac:dyDescent="0.25">
      <c r="A1510">
        <v>1509</v>
      </c>
      <c r="B1510" s="2">
        <v>1</v>
      </c>
      <c r="E1510" s="3">
        <v>4</v>
      </c>
    </row>
    <row r="1511" spans="1:5" x14ac:dyDescent="0.25">
      <c r="A1511">
        <v>1510</v>
      </c>
      <c r="B1511" s="2">
        <v>1</v>
      </c>
      <c r="E1511" s="3">
        <v>4</v>
      </c>
    </row>
    <row r="1512" spans="1:5" x14ac:dyDescent="0.25">
      <c r="A1512">
        <v>1511</v>
      </c>
      <c r="B1512" s="2">
        <v>1</v>
      </c>
      <c r="E1512" s="3">
        <v>4</v>
      </c>
    </row>
    <row r="1513" spans="1:5" x14ac:dyDescent="0.25">
      <c r="A1513">
        <v>1512</v>
      </c>
      <c r="B1513" s="2">
        <v>1</v>
      </c>
      <c r="E1513" s="3">
        <v>4</v>
      </c>
    </row>
    <row r="1514" spans="1:5" x14ac:dyDescent="0.25">
      <c r="A1514">
        <v>1513</v>
      </c>
      <c r="B1514" s="2">
        <v>1</v>
      </c>
      <c r="E1514" s="3">
        <v>4</v>
      </c>
    </row>
    <row r="1515" spans="1:5" x14ac:dyDescent="0.25">
      <c r="A1515">
        <v>1514</v>
      </c>
      <c r="E1515" s="3">
        <v>4</v>
      </c>
    </row>
    <row r="1516" spans="1:5" x14ac:dyDescent="0.25">
      <c r="A1516">
        <v>1515</v>
      </c>
      <c r="E1516" s="3">
        <v>4</v>
      </c>
    </row>
    <row r="1517" spans="1:5" x14ac:dyDescent="0.25">
      <c r="A1517">
        <v>1516</v>
      </c>
      <c r="D1517" s="4">
        <v>3</v>
      </c>
    </row>
    <row r="1518" spans="1:5" x14ac:dyDescent="0.25">
      <c r="A1518">
        <v>1517</v>
      </c>
      <c r="C1518" s="5">
        <v>2</v>
      </c>
      <c r="D1518" s="4">
        <v>3</v>
      </c>
    </row>
    <row r="1519" spans="1:5" x14ac:dyDescent="0.25">
      <c r="A1519">
        <v>1518</v>
      </c>
      <c r="C1519" s="5">
        <v>2</v>
      </c>
      <c r="D1519" s="4">
        <v>3</v>
      </c>
    </row>
    <row r="1520" spans="1:5" x14ac:dyDescent="0.25">
      <c r="A1520">
        <v>1519</v>
      </c>
      <c r="C1520" s="5">
        <v>2</v>
      </c>
      <c r="D1520" s="4">
        <v>3</v>
      </c>
    </row>
    <row r="1521" spans="1:5" x14ac:dyDescent="0.25">
      <c r="A1521">
        <v>1520</v>
      </c>
      <c r="C1521" s="5">
        <v>2</v>
      </c>
      <c r="D1521" s="4">
        <v>3</v>
      </c>
    </row>
    <row r="1522" spans="1:5" x14ac:dyDescent="0.25">
      <c r="A1522">
        <v>1521</v>
      </c>
      <c r="C1522" s="5">
        <v>2</v>
      </c>
      <c r="D1522" s="4">
        <v>3</v>
      </c>
    </row>
    <row r="1523" spans="1:5" x14ac:dyDescent="0.25">
      <c r="A1523">
        <v>1522</v>
      </c>
      <c r="C1523" s="5">
        <v>2</v>
      </c>
      <c r="D1523" s="4">
        <v>3</v>
      </c>
    </row>
    <row r="1524" spans="1:5" x14ac:dyDescent="0.25">
      <c r="A1524">
        <v>1523</v>
      </c>
      <c r="C1524" s="5">
        <v>2</v>
      </c>
      <c r="D1524" s="4">
        <v>3</v>
      </c>
    </row>
    <row r="1525" spans="1:5" x14ac:dyDescent="0.25">
      <c r="A1525">
        <v>1524</v>
      </c>
      <c r="C1525" s="5">
        <v>2</v>
      </c>
      <c r="D1525" s="4">
        <v>3</v>
      </c>
    </row>
    <row r="1526" spans="1:5" x14ac:dyDescent="0.25">
      <c r="A1526">
        <v>1525</v>
      </c>
      <c r="C1526" s="5">
        <v>2</v>
      </c>
      <c r="D1526" s="4">
        <v>3</v>
      </c>
    </row>
    <row r="1527" spans="1:5" x14ac:dyDescent="0.25">
      <c r="A1527">
        <v>1526</v>
      </c>
      <c r="C1527" s="5">
        <v>2</v>
      </c>
    </row>
    <row r="1528" spans="1:5" x14ac:dyDescent="0.25">
      <c r="A1528">
        <v>1527</v>
      </c>
      <c r="C1528" s="5">
        <v>2</v>
      </c>
    </row>
    <row r="1529" spans="1:5" x14ac:dyDescent="0.25">
      <c r="A1529">
        <v>1528</v>
      </c>
      <c r="B1529" s="2">
        <v>1</v>
      </c>
    </row>
    <row r="1530" spans="1:5" x14ac:dyDescent="0.25">
      <c r="A1530">
        <v>1529</v>
      </c>
      <c r="B1530" s="2">
        <v>1</v>
      </c>
    </row>
    <row r="1531" spans="1:5" x14ac:dyDescent="0.25">
      <c r="A1531">
        <v>1530</v>
      </c>
      <c r="B1531" s="2">
        <v>1</v>
      </c>
    </row>
    <row r="1532" spans="1:5" x14ac:dyDescent="0.25">
      <c r="A1532">
        <v>1531</v>
      </c>
      <c r="B1532" s="2">
        <v>1</v>
      </c>
      <c r="E1532" s="3">
        <v>4</v>
      </c>
    </row>
    <row r="1533" spans="1:5" x14ac:dyDescent="0.25">
      <c r="A1533">
        <v>1532</v>
      </c>
      <c r="B1533" s="2">
        <v>1</v>
      </c>
      <c r="E1533" s="3">
        <v>4</v>
      </c>
    </row>
    <row r="1534" spans="1:5" x14ac:dyDescent="0.25">
      <c r="A1534">
        <v>1533</v>
      </c>
      <c r="B1534" s="2">
        <v>1</v>
      </c>
      <c r="E1534" s="3">
        <v>4</v>
      </c>
    </row>
    <row r="1535" spans="1:5" x14ac:dyDescent="0.25">
      <c r="A1535">
        <v>1534</v>
      </c>
      <c r="B1535" s="2">
        <v>1</v>
      </c>
      <c r="E1535" s="3">
        <v>4</v>
      </c>
    </row>
    <row r="1536" spans="1:5" x14ac:dyDescent="0.25">
      <c r="A1536">
        <v>1535</v>
      </c>
      <c r="B1536" s="2">
        <v>1</v>
      </c>
      <c r="E1536" s="3">
        <v>4</v>
      </c>
    </row>
    <row r="1537" spans="1:5" x14ac:dyDescent="0.25">
      <c r="A1537">
        <v>1536</v>
      </c>
      <c r="B1537" s="2">
        <v>1</v>
      </c>
      <c r="E1537" s="3">
        <v>4</v>
      </c>
    </row>
    <row r="1538" spans="1:5" x14ac:dyDescent="0.25">
      <c r="A1538">
        <v>1537</v>
      </c>
      <c r="B1538" s="2">
        <v>1</v>
      </c>
      <c r="E1538" s="3">
        <v>4</v>
      </c>
    </row>
    <row r="1539" spans="1:5" x14ac:dyDescent="0.25">
      <c r="A1539">
        <v>1538</v>
      </c>
      <c r="E1539" s="3">
        <v>4</v>
      </c>
    </row>
    <row r="1540" spans="1:5" x14ac:dyDescent="0.25">
      <c r="A1540">
        <v>1539</v>
      </c>
      <c r="E1540" s="3">
        <v>4</v>
      </c>
    </row>
    <row r="1541" spans="1:5" x14ac:dyDescent="0.25">
      <c r="A1541">
        <v>1540</v>
      </c>
      <c r="D1541" s="4">
        <v>3</v>
      </c>
      <c r="E1541" s="3">
        <v>4</v>
      </c>
    </row>
    <row r="1542" spans="1:5" x14ac:dyDescent="0.25">
      <c r="A1542">
        <v>1541</v>
      </c>
      <c r="D1542" s="4">
        <v>3</v>
      </c>
    </row>
    <row r="1543" spans="1:5" x14ac:dyDescent="0.25">
      <c r="A1543">
        <v>1542</v>
      </c>
      <c r="C1543" s="5">
        <v>2</v>
      </c>
      <c r="D1543" s="4">
        <v>3</v>
      </c>
    </row>
    <row r="1544" spans="1:5" x14ac:dyDescent="0.25">
      <c r="A1544">
        <v>1543</v>
      </c>
      <c r="C1544" s="5">
        <v>2</v>
      </c>
      <c r="D1544" s="4">
        <v>3</v>
      </c>
    </row>
    <row r="1545" spans="1:5" x14ac:dyDescent="0.25">
      <c r="A1545">
        <v>1544</v>
      </c>
      <c r="C1545" s="5">
        <v>2</v>
      </c>
      <c r="D1545" s="4">
        <v>3</v>
      </c>
    </row>
    <row r="1546" spans="1:5" x14ac:dyDescent="0.25">
      <c r="A1546">
        <v>1545</v>
      </c>
      <c r="C1546" s="5">
        <v>2</v>
      </c>
      <c r="D1546" s="4">
        <v>3</v>
      </c>
    </row>
    <row r="1547" spans="1:5" x14ac:dyDescent="0.25">
      <c r="A1547">
        <v>1546</v>
      </c>
      <c r="C1547" s="5">
        <v>2</v>
      </c>
      <c r="D1547" s="4">
        <v>3</v>
      </c>
    </row>
    <row r="1548" spans="1:5" x14ac:dyDescent="0.25">
      <c r="A1548">
        <v>1547</v>
      </c>
      <c r="C1548" s="5">
        <v>2</v>
      </c>
      <c r="D1548" s="4">
        <v>3</v>
      </c>
    </row>
    <row r="1549" spans="1:5" x14ac:dyDescent="0.25">
      <c r="A1549">
        <v>1548</v>
      </c>
      <c r="C1549" s="5">
        <v>2</v>
      </c>
    </row>
    <row r="1550" spans="1:5" x14ac:dyDescent="0.25">
      <c r="A1550">
        <v>1549</v>
      </c>
      <c r="B1550" s="2">
        <v>1</v>
      </c>
      <c r="C1550" s="5">
        <v>2</v>
      </c>
    </row>
    <row r="1551" spans="1:5" x14ac:dyDescent="0.25">
      <c r="A1551">
        <v>1550</v>
      </c>
      <c r="B1551" s="2">
        <v>1</v>
      </c>
      <c r="C1551" s="5">
        <v>2</v>
      </c>
    </row>
    <row r="1552" spans="1:5" x14ac:dyDescent="0.25">
      <c r="A1552">
        <v>1551</v>
      </c>
      <c r="B1552" s="2">
        <v>1</v>
      </c>
      <c r="C1552" s="5">
        <v>2</v>
      </c>
    </row>
    <row r="1553" spans="1:5" x14ac:dyDescent="0.25">
      <c r="A1553">
        <v>1552</v>
      </c>
      <c r="B1553" s="2">
        <v>1</v>
      </c>
    </row>
    <row r="1554" spans="1:5" x14ac:dyDescent="0.25">
      <c r="A1554">
        <v>1553</v>
      </c>
      <c r="B1554" s="2">
        <v>1</v>
      </c>
    </row>
    <row r="1555" spans="1:5" x14ac:dyDescent="0.25">
      <c r="A1555">
        <v>1554</v>
      </c>
      <c r="B1555" s="2">
        <v>1</v>
      </c>
    </row>
    <row r="1556" spans="1:5" x14ac:dyDescent="0.25">
      <c r="A1556">
        <v>1555</v>
      </c>
      <c r="B1556" s="2">
        <v>1</v>
      </c>
    </row>
    <row r="1557" spans="1:5" x14ac:dyDescent="0.25">
      <c r="A1557">
        <v>1556</v>
      </c>
      <c r="B1557" s="2">
        <v>1</v>
      </c>
      <c r="E1557" s="3">
        <v>4</v>
      </c>
    </row>
    <row r="1558" spans="1:5" x14ac:dyDescent="0.25">
      <c r="A1558">
        <v>1557</v>
      </c>
      <c r="B1558" s="2">
        <v>1</v>
      </c>
      <c r="E1558" s="3">
        <v>4</v>
      </c>
    </row>
    <row r="1559" spans="1:5" x14ac:dyDescent="0.25">
      <c r="A1559">
        <v>1558</v>
      </c>
      <c r="B1559" s="2">
        <v>1</v>
      </c>
      <c r="D1559" s="4">
        <v>3</v>
      </c>
      <c r="E1559" s="3">
        <v>4</v>
      </c>
    </row>
    <row r="1560" spans="1:5" x14ac:dyDescent="0.25">
      <c r="A1560">
        <v>1559</v>
      </c>
      <c r="D1560" s="4">
        <v>3</v>
      </c>
      <c r="E1560" s="3">
        <v>4</v>
      </c>
    </row>
    <row r="1561" spans="1:5" x14ac:dyDescent="0.25">
      <c r="A1561">
        <v>1560</v>
      </c>
      <c r="D1561" s="4">
        <v>3</v>
      </c>
      <c r="E1561" s="3">
        <v>4</v>
      </c>
    </row>
    <row r="1562" spans="1:5" x14ac:dyDescent="0.25">
      <c r="A1562">
        <v>1561</v>
      </c>
      <c r="D1562" s="4">
        <v>3</v>
      </c>
      <c r="E1562" s="3">
        <v>4</v>
      </c>
    </row>
    <row r="1563" spans="1:5" x14ac:dyDescent="0.25">
      <c r="A1563">
        <v>1562</v>
      </c>
      <c r="D1563" s="4">
        <v>3</v>
      </c>
      <c r="E1563" s="3">
        <v>4</v>
      </c>
    </row>
    <row r="1564" spans="1:5" x14ac:dyDescent="0.25">
      <c r="A1564">
        <v>1563</v>
      </c>
      <c r="D1564" s="4">
        <v>3</v>
      </c>
      <c r="E1564" s="3">
        <v>4</v>
      </c>
    </row>
    <row r="1565" spans="1:5" x14ac:dyDescent="0.25">
      <c r="A1565">
        <v>1564</v>
      </c>
      <c r="D1565" s="4">
        <v>3</v>
      </c>
      <c r="E1565" s="3">
        <v>4</v>
      </c>
    </row>
    <row r="1566" spans="1:5" x14ac:dyDescent="0.25">
      <c r="A1566">
        <v>1565</v>
      </c>
      <c r="D1566" s="4">
        <v>3</v>
      </c>
    </row>
    <row r="1567" spans="1:5" x14ac:dyDescent="0.25">
      <c r="A1567">
        <v>1566</v>
      </c>
      <c r="D1567" s="4">
        <v>3</v>
      </c>
    </row>
    <row r="1568" spans="1:5" x14ac:dyDescent="0.25">
      <c r="A1568">
        <v>1567</v>
      </c>
      <c r="C1568" s="5">
        <v>2</v>
      </c>
    </row>
    <row r="1569" spans="1:5" x14ac:dyDescent="0.25">
      <c r="A1569">
        <v>1568</v>
      </c>
      <c r="C1569" s="5">
        <v>2</v>
      </c>
    </row>
    <row r="1570" spans="1:5" x14ac:dyDescent="0.25">
      <c r="A1570">
        <v>1569</v>
      </c>
      <c r="C1570" s="5">
        <v>2</v>
      </c>
    </row>
    <row r="1571" spans="1:5" x14ac:dyDescent="0.25">
      <c r="A1571">
        <v>1570</v>
      </c>
      <c r="C1571" s="5">
        <v>2</v>
      </c>
    </row>
    <row r="1572" spans="1:5" x14ac:dyDescent="0.25">
      <c r="A1572">
        <v>1571</v>
      </c>
      <c r="C1572" s="5">
        <v>2</v>
      </c>
    </row>
    <row r="1573" spans="1:5" x14ac:dyDescent="0.25">
      <c r="A1573">
        <v>1572</v>
      </c>
      <c r="B1573" s="2">
        <v>1</v>
      </c>
      <c r="C1573" s="5">
        <v>2</v>
      </c>
    </row>
    <row r="1574" spans="1:5" x14ac:dyDescent="0.25">
      <c r="A1574">
        <v>1573</v>
      </c>
      <c r="B1574" s="2">
        <v>1</v>
      </c>
      <c r="C1574" s="5">
        <v>2</v>
      </c>
    </row>
    <row r="1575" spans="1:5" x14ac:dyDescent="0.25">
      <c r="A1575">
        <v>1574</v>
      </c>
      <c r="B1575" s="2">
        <v>1</v>
      </c>
      <c r="C1575" s="5">
        <v>2</v>
      </c>
    </row>
    <row r="1576" spans="1:5" x14ac:dyDescent="0.25">
      <c r="A1576">
        <v>1575</v>
      </c>
      <c r="B1576" s="2">
        <v>1</v>
      </c>
    </row>
    <row r="1577" spans="1:5" x14ac:dyDescent="0.25">
      <c r="A1577">
        <v>1576</v>
      </c>
      <c r="B1577" s="2">
        <v>1</v>
      </c>
    </row>
    <row r="1578" spans="1:5" x14ac:dyDescent="0.25">
      <c r="A1578">
        <v>1577</v>
      </c>
      <c r="B1578" s="2">
        <v>1</v>
      </c>
    </row>
    <row r="1579" spans="1:5" x14ac:dyDescent="0.25">
      <c r="A1579">
        <v>1578</v>
      </c>
      <c r="B1579" s="2">
        <v>1</v>
      </c>
    </row>
    <row r="1580" spans="1:5" x14ac:dyDescent="0.25">
      <c r="A1580">
        <v>1579</v>
      </c>
      <c r="B1580" s="2">
        <v>1</v>
      </c>
      <c r="E1580" s="3">
        <v>4</v>
      </c>
    </row>
    <row r="1581" spans="1:5" x14ac:dyDescent="0.25">
      <c r="A1581">
        <v>1580</v>
      </c>
      <c r="D1581" s="4">
        <v>3</v>
      </c>
      <c r="E1581" s="3">
        <v>4</v>
      </c>
    </row>
    <row r="1582" spans="1:5" x14ac:dyDescent="0.25">
      <c r="A1582">
        <v>1581</v>
      </c>
      <c r="D1582" s="4">
        <v>3</v>
      </c>
      <c r="E1582" s="3">
        <v>4</v>
      </c>
    </row>
    <row r="1583" spans="1:5" x14ac:dyDescent="0.25">
      <c r="A1583">
        <v>1582</v>
      </c>
      <c r="D1583" s="4">
        <v>3</v>
      </c>
      <c r="E1583" s="3">
        <v>4</v>
      </c>
    </row>
    <row r="1584" spans="1:5" x14ac:dyDescent="0.25">
      <c r="A1584">
        <v>1583</v>
      </c>
      <c r="D1584" s="4">
        <v>3</v>
      </c>
      <c r="E1584" s="3">
        <v>4</v>
      </c>
    </row>
    <row r="1585" spans="1:5" x14ac:dyDescent="0.25">
      <c r="A1585">
        <v>1584</v>
      </c>
      <c r="D1585" s="4">
        <v>3</v>
      </c>
      <c r="E1585" s="3">
        <v>4</v>
      </c>
    </row>
    <row r="1586" spans="1:5" x14ac:dyDescent="0.25">
      <c r="A1586">
        <v>1585</v>
      </c>
      <c r="D1586" s="4">
        <v>3</v>
      </c>
      <c r="E1586" s="3">
        <v>4</v>
      </c>
    </row>
    <row r="1587" spans="1:5" x14ac:dyDescent="0.25">
      <c r="A1587">
        <v>1586</v>
      </c>
      <c r="D1587" s="4">
        <v>3</v>
      </c>
      <c r="E1587" s="3">
        <v>4</v>
      </c>
    </row>
    <row r="1588" spans="1:5" x14ac:dyDescent="0.25">
      <c r="A1588">
        <v>1587</v>
      </c>
      <c r="D1588" s="4">
        <v>3</v>
      </c>
      <c r="E1588" s="3">
        <v>4</v>
      </c>
    </row>
    <row r="1589" spans="1:5" x14ac:dyDescent="0.25">
      <c r="A1589">
        <v>1588</v>
      </c>
      <c r="D1589" s="4">
        <v>3</v>
      </c>
      <c r="E1589" s="3">
        <v>4</v>
      </c>
    </row>
    <row r="1590" spans="1:5" x14ac:dyDescent="0.25">
      <c r="A1590">
        <v>1589</v>
      </c>
    </row>
    <row r="1591" spans="1:5" x14ac:dyDescent="0.25">
      <c r="A1591">
        <v>1590</v>
      </c>
      <c r="C1591" s="5">
        <v>2</v>
      </c>
    </row>
    <row r="1592" spans="1:5" x14ac:dyDescent="0.25">
      <c r="A1592">
        <v>1591</v>
      </c>
      <c r="C1592" s="5">
        <v>2</v>
      </c>
    </row>
    <row r="1593" spans="1:5" x14ac:dyDescent="0.25">
      <c r="A1593">
        <v>1592</v>
      </c>
      <c r="C1593" s="5">
        <v>2</v>
      </c>
    </row>
    <row r="1594" spans="1:5" x14ac:dyDescent="0.25">
      <c r="A1594">
        <v>1593</v>
      </c>
      <c r="C1594" s="5">
        <v>2</v>
      </c>
    </row>
    <row r="1595" spans="1:5" x14ac:dyDescent="0.25">
      <c r="A1595">
        <v>1594</v>
      </c>
      <c r="C1595" s="5">
        <v>2</v>
      </c>
    </row>
    <row r="1596" spans="1:5" x14ac:dyDescent="0.25">
      <c r="A1596">
        <v>1595</v>
      </c>
      <c r="B1596" s="2">
        <v>1</v>
      </c>
      <c r="C1596" s="5">
        <v>2</v>
      </c>
    </row>
    <row r="1597" spans="1:5" x14ac:dyDescent="0.25">
      <c r="A1597">
        <v>1596</v>
      </c>
      <c r="B1597" s="2">
        <v>1</v>
      </c>
      <c r="C1597" s="5">
        <v>2</v>
      </c>
    </row>
    <row r="1598" spans="1:5" x14ac:dyDescent="0.25">
      <c r="A1598">
        <v>1597</v>
      </c>
      <c r="B1598" s="2">
        <v>1</v>
      </c>
      <c r="C1598" s="5">
        <v>2</v>
      </c>
    </row>
    <row r="1599" spans="1:5" x14ac:dyDescent="0.25">
      <c r="A1599">
        <v>1598</v>
      </c>
      <c r="B1599" s="2">
        <v>1</v>
      </c>
      <c r="C1599" s="5">
        <v>2</v>
      </c>
    </row>
    <row r="1600" spans="1:5" x14ac:dyDescent="0.25">
      <c r="A1600">
        <v>1599</v>
      </c>
      <c r="B1600" s="2">
        <v>1</v>
      </c>
    </row>
    <row r="1601" spans="1:5" x14ac:dyDescent="0.25">
      <c r="A1601">
        <v>1600</v>
      </c>
      <c r="B1601" s="2">
        <v>1</v>
      </c>
    </row>
    <row r="1602" spans="1:5" x14ac:dyDescent="0.25">
      <c r="A1602">
        <v>1601</v>
      </c>
      <c r="B1602" s="2">
        <v>1</v>
      </c>
    </row>
    <row r="1603" spans="1:5" x14ac:dyDescent="0.25">
      <c r="A1603">
        <v>1602</v>
      </c>
      <c r="B1603" s="2">
        <v>1</v>
      </c>
    </row>
    <row r="1604" spans="1:5" x14ac:dyDescent="0.25">
      <c r="A1604">
        <v>1603</v>
      </c>
      <c r="E1604" s="3">
        <v>4</v>
      </c>
    </row>
    <row r="1605" spans="1:5" x14ac:dyDescent="0.25">
      <c r="A1605">
        <v>1604</v>
      </c>
      <c r="E1605" s="3">
        <v>4</v>
      </c>
    </row>
    <row r="1606" spans="1:5" x14ac:dyDescent="0.25">
      <c r="A1606">
        <v>1605</v>
      </c>
      <c r="D1606" s="4">
        <v>3</v>
      </c>
      <c r="E1606" s="3">
        <v>4</v>
      </c>
    </row>
    <row r="1607" spans="1:5" x14ac:dyDescent="0.25">
      <c r="A1607">
        <v>1606</v>
      </c>
      <c r="D1607" s="4">
        <v>3</v>
      </c>
      <c r="E1607" s="3">
        <v>4</v>
      </c>
    </row>
    <row r="1608" spans="1:5" x14ac:dyDescent="0.25">
      <c r="A1608">
        <v>1607</v>
      </c>
      <c r="D1608" s="4">
        <v>3</v>
      </c>
      <c r="E1608" s="3">
        <v>4</v>
      </c>
    </row>
    <row r="1609" spans="1:5" x14ac:dyDescent="0.25">
      <c r="A1609">
        <v>1608</v>
      </c>
      <c r="D1609" s="4">
        <v>3</v>
      </c>
      <c r="E1609" s="3">
        <v>4</v>
      </c>
    </row>
    <row r="1610" spans="1:5" x14ac:dyDescent="0.25">
      <c r="A1610">
        <v>1609</v>
      </c>
      <c r="D1610" s="4">
        <v>3</v>
      </c>
      <c r="E1610" s="3">
        <v>4</v>
      </c>
    </row>
    <row r="1611" spans="1:5" x14ac:dyDescent="0.25">
      <c r="A1611">
        <v>1610</v>
      </c>
      <c r="C1611" s="5">
        <v>2</v>
      </c>
      <c r="D1611" s="4">
        <v>3</v>
      </c>
      <c r="E1611" s="3">
        <v>4</v>
      </c>
    </row>
    <row r="1612" spans="1:5" x14ac:dyDescent="0.25">
      <c r="A1612">
        <v>1611</v>
      </c>
      <c r="C1612" s="5">
        <v>2</v>
      </c>
      <c r="D1612" s="4">
        <v>3</v>
      </c>
      <c r="E1612" s="3">
        <v>4</v>
      </c>
    </row>
    <row r="1613" spans="1:5" x14ac:dyDescent="0.25">
      <c r="A1613">
        <v>1612</v>
      </c>
      <c r="C1613" s="5">
        <v>2</v>
      </c>
      <c r="D1613" s="4">
        <v>3</v>
      </c>
    </row>
    <row r="1614" spans="1:5" x14ac:dyDescent="0.25">
      <c r="A1614">
        <v>1613</v>
      </c>
      <c r="C1614" s="5">
        <v>2</v>
      </c>
    </row>
    <row r="1615" spans="1:5" x14ac:dyDescent="0.25">
      <c r="A1615">
        <v>1614</v>
      </c>
      <c r="C1615" s="5">
        <v>2</v>
      </c>
    </row>
    <row r="1616" spans="1:5" x14ac:dyDescent="0.25">
      <c r="A1616">
        <v>1615</v>
      </c>
      <c r="C1616" s="5">
        <v>2</v>
      </c>
    </row>
    <row r="1617" spans="1:5" x14ac:dyDescent="0.25">
      <c r="A1617">
        <v>1616</v>
      </c>
      <c r="C1617" s="5">
        <v>2</v>
      </c>
    </row>
    <row r="1618" spans="1:5" x14ac:dyDescent="0.25">
      <c r="A1618">
        <v>1617</v>
      </c>
      <c r="B1618" s="2">
        <v>1</v>
      </c>
      <c r="C1618" s="5">
        <v>2</v>
      </c>
    </row>
    <row r="1619" spans="1:5" x14ac:dyDescent="0.25">
      <c r="A1619">
        <v>1618</v>
      </c>
      <c r="B1619" s="2">
        <v>1</v>
      </c>
      <c r="C1619" s="5">
        <v>2</v>
      </c>
    </row>
    <row r="1620" spans="1:5" x14ac:dyDescent="0.25">
      <c r="A1620">
        <v>1619</v>
      </c>
      <c r="B1620" s="2">
        <v>1</v>
      </c>
      <c r="C1620" s="5">
        <v>2</v>
      </c>
    </row>
    <row r="1621" spans="1:5" x14ac:dyDescent="0.25">
      <c r="A1621">
        <v>1620</v>
      </c>
      <c r="B1621" s="2">
        <v>1</v>
      </c>
    </row>
    <row r="1622" spans="1:5" x14ac:dyDescent="0.25">
      <c r="A1622">
        <v>1621</v>
      </c>
      <c r="B1622" s="2">
        <v>1</v>
      </c>
    </row>
    <row r="1623" spans="1:5" x14ac:dyDescent="0.25">
      <c r="A1623">
        <v>1622</v>
      </c>
      <c r="B1623" s="2">
        <v>1</v>
      </c>
    </row>
    <row r="1624" spans="1:5" x14ac:dyDescent="0.25">
      <c r="A1624">
        <v>1623</v>
      </c>
      <c r="B1624" s="2">
        <v>1</v>
      </c>
    </row>
    <row r="1625" spans="1:5" x14ac:dyDescent="0.25">
      <c r="A1625">
        <v>1624</v>
      </c>
      <c r="B1625" s="2">
        <v>1</v>
      </c>
      <c r="E1625" s="3">
        <v>4</v>
      </c>
    </row>
    <row r="1626" spans="1:5" x14ac:dyDescent="0.25">
      <c r="A1626">
        <v>1625</v>
      </c>
      <c r="B1626" s="2">
        <v>1</v>
      </c>
      <c r="D1626" s="4">
        <v>3</v>
      </c>
      <c r="E1626" s="3">
        <v>4</v>
      </c>
    </row>
    <row r="1627" spans="1:5" x14ac:dyDescent="0.25">
      <c r="A1627">
        <v>1626</v>
      </c>
      <c r="D1627" s="4">
        <v>3</v>
      </c>
      <c r="E1627" s="3">
        <v>4</v>
      </c>
    </row>
    <row r="1628" spans="1:5" x14ac:dyDescent="0.25">
      <c r="A1628">
        <v>1627</v>
      </c>
      <c r="D1628" s="4">
        <v>3</v>
      </c>
      <c r="E1628" s="3">
        <v>4</v>
      </c>
    </row>
    <row r="1629" spans="1:5" x14ac:dyDescent="0.25">
      <c r="A1629">
        <v>1628</v>
      </c>
      <c r="D1629" s="4">
        <v>3</v>
      </c>
      <c r="E1629" s="3">
        <v>4</v>
      </c>
    </row>
    <row r="1630" spans="1:5" x14ac:dyDescent="0.25">
      <c r="A1630">
        <v>1629</v>
      </c>
      <c r="D1630" s="4">
        <v>3</v>
      </c>
      <c r="E1630" s="3">
        <v>4</v>
      </c>
    </row>
    <row r="1631" spans="1:5" x14ac:dyDescent="0.25">
      <c r="A1631">
        <v>1630</v>
      </c>
      <c r="D1631" s="4">
        <v>3</v>
      </c>
      <c r="E1631" s="3">
        <v>4</v>
      </c>
    </row>
    <row r="1632" spans="1:5" x14ac:dyDescent="0.25">
      <c r="A1632">
        <v>1631</v>
      </c>
      <c r="D1632" s="4">
        <v>3</v>
      </c>
      <c r="E1632" s="3">
        <v>4</v>
      </c>
    </row>
    <row r="1633" spans="1:5" x14ac:dyDescent="0.25">
      <c r="A1633">
        <v>1632</v>
      </c>
      <c r="C1633" s="5">
        <v>2</v>
      </c>
      <c r="D1633" s="4">
        <v>3</v>
      </c>
      <c r="E1633" s="3">
        <v>4</v>
      </c>
    </row>
    <row r="1634" spans="1:5" x14ac:dyDescent="0.25">
      <c r="A1634">
        <v>1633</v>
      </c>
      <c r="C1634" s="5">
        <v>2</v>
      </c>
      <c r="D1634" s="4">
        <v>3</v>
      </c>
      <c r="E1634" s="3">
        <v>4</v>
      </c>
    </row>
    <row r="1635" spans="1:5" x14ac:dyDescent="0.25">
      <c r="A1635">
        <v>1634</v>
      </c>
      <c r="C1635" s="5">
        <v>2</v>
      </c>
      <c r="D1635" s="4">
        <v>3</v>
      </c>
    </row>
    <row r="1636" spans="1:5" x14ac:dyDescent="0.25">
      <c r="A1636">
        <v>1635</v>
      </c>
      <c r="C1636" s="5">
        <v>2</v>
      </c>
    </row>
    <row r="1637" spans="1:5" x14ac:dyDescent="0.25">
      <c r="A1637">
        <v>1636</v>
      </c>
      <c r="C1637" s="5">
        <v>2</v>
      </c>
    </row>
    <row r="1638" spans="1:5" x14ac:dyDescent="0.25">
      <c r="A1638">
        <v>1637</v>
      </c>
      <c r="C1638" s="5">
        <v>2</v>
      </c>
    </row>
    <row r="1639" spans="1:5" x14ac:dyDescent="0.25">
      <c r="A1639">
        <v>1638</v>
      </c>
      <c r="C1639" s="5">
        <v>2</v>
      </c>
    </row>
    <row r="1640" spans="1:5" x14ac:dyDescent="0.25">
      <c r="A1640">
        <v>1639</v>
      </c>
      <c r="B1640" s="2">
        <v>1</v>
      </c>
      <c r="C1640" s="5">
        <v>2</v>
      </c>
    </row>
    <row r="1641" spans="1:5" x14ac:dyDescent="0.25">
      <c r="A1641">
        <v>1640</v>
      </c>
      <c r="B1641" s="2">
        <v>1</v>
      </c>
      <c r="C1641" s="5">
        <v>2</v>
      </c>
    </row>
    <row r="1642" spans="1:5" x14ac:dyDescent="0.25">
      <c r="A1642">
        <v>1641</v>
      </c>
      <c r="B1642" s="2">
        <v>1</v>
      </c>
      <c r="C1642" s="5">
        <v>2</v>
      </c>
    </row>
    <row r="1643" spans="1:5" x14ac:dyDescent="0.25">
      <c r="A1643">
        <v>1642</v>
      </c>
      <c r="B1643" s="2">
        <v>1</v>
      </c>
      <c r="C1643" s="5">
        <v>2</v>
      </c>
    </row>
    <row r="1644" spans="1:5" x14ac:dyDescent="0.25">
      <c r="A1644">
        <v>1643</v>
      </c>
      <c r="B1644" s="2">
        <v>1</v>
      </c>
    </row>
    <row r="1645" spans="1:5" x14ac:dyDescent="0.25">
      <c r="A1645">
        <v>1644</v>
      </c>
      <c r="B1645" s="2">
        <v>1</v>
      </c>
    </row>
    <row r="1646" spans="1:5" x14ac:dyDescent="0.25">
      <c r="A1646">
        <v>1645</v>
      </c>
      <c r="B1646" s="2">
        <v>1</v>
      </c>
    </row>
    <row r="1647" spans="1:5" x14ac:dyDescent="0.25">
      <c r="A1647">
        <v>1646</v>
      </c>
      <c r="B1647" s="2">
        <v>1</v>
      </c>
    </row>
    <row r="1648" spans="1:5" x14ac:dyDescent="0.25">
      <c r="A1648">
        <v>1647</v>
      </c>
      <c r="B1648" s="2">
        <v>1</v>
      </c>
      <c r="E1648" s="3">
        <v>4</v>
      </c>
    </row>
    <row r="1649" spans="1:5" x14ac:dyDescent="0.25">
      <c r="A1649">
        <v>1648</v>
      </c>
      <c r="E1649" s="3">
        <v>4</v>
      </c>
    </row>
    <row r="1650" spans="1:5" x14ac:dyDescent="0.25">
      <c r="A1650">
        <v>1649</v>
      </c>
      <c r="E1650" s="3">
        <v>4</v>
      </c>
    </row>
    <row r="1651" spans="1:5" x14ac:dyDescent="0.25">
      <c r="A1651">
        <v>1650</v>
      </c>
      <c r="D1651" s="4">
        <v>3</v>
      </c>
      <c r="E1651" s="3">
        <v>4</v>
      </c>
    </row>
    <row r="1652" spans="1:5" x14ac:dyDescent="0.25">
      <c r="A1652">
        <v>1651</v>
      </c>
      <c r="D1652" s="4">
        <v>3</v>
      </c>
      <c r="E1652" s="3">
        <v>4</v>
      </c>
    </row>
    <row r="1653" spans="1:5" x14ac:dyDescent="0.25">
      <c r="A1653">
        <v>1652</v>
      </c>
      <c r="D1653" s="4">
        <v>3</v>
      </c>
      <c r="E1653" s="3">
        <v>4</v>
      </c>
    </row>
    <row r="1654" spans="1:5" x14ac:dyDescent="0.25">
      <c r="A1654">
        <v>1653</v>
      </c>
      <c r="C1654" s="5">
        <v>2</v>
      </c>
      <c r="D1654" s="4">
        <v>3</v>
      </c>
      <c r="E1654" s="3">
        <v>4</v>
      </c>
    </row>
    <row r="1655" spans="1:5" x14ac:dyDescent="0.25">
      <c r="A1655">
        <v>1654</v>
      </c>
      <c r="C1655" s="5">
        <v>2</v>
      </c>
      <c r="D1655" s="4">
        <v>3</v>
      </c>
      <c r="E1655" s="3">
        <v>4</v>
      </c>
    </row>
    <row r="1656" spans="1:5" x14ac:dyDescent="0.25">
      <c r="A1656">
        <v>1655</v>
      </c>
      <c r="C1656" s="5">
        <v>2</v>
      </c>
      <c r="D1656" s="4">
        <v>3</v>
      </c>
      <c r="E1656" s="3">
        <v>4</v>
      </c>
    </row>
    <row r="1657" spans="1:5" x14ac:dyDescent="0.25">
      <c r="A1657">
        <v>1656</v>
      </c>
      <c r="C1657" s="5">
        <v>2</v>
      </c>
      <c r="D1657" s="4">
        <v>3</v>
      </c>
      <c r="E1657" s="3">
        <v>4</v>
      </c>
    </row>
    <row r="1658" spans="1:5" x14ac:dyDescent="0.25">
      <c r="A1658">
        <v>1657</v>
      </c>
      <c r="C1658" s="5">
        <v>2</v>
      </c>
      <c r="D1658" s="4">
        <v>3</v>
      </c>
    </row>
    <row r="1659" spans="1:5" x14ac:dyDescent="0.25">
      <c r="A1659">
        <v>1658</v>
      </c>
      <c r="C1659" s="5">
        <v>2</v>
      </c>
      <c r="D1659" s="4">
        <v>3</v>
      </c>
    </row>
    <row r="1660" spans="1:5" x14ac:dyDescent="0.25">
      <c r="A1660">
        <v>1659</v>
      </c>
      <c r="C1660" s="5">
        <v>2</v>
      </c>
      <c r="D1660" s="4">
        <v>3</v>
      </c>
    </row>
    <row r="1661" spans="1:5" x14ac:dyDescent="0.25">
      <c r="A1661">
        <v>1660</v>
      </c>
      <c r="C1661" s="5">
        <v>2</v>
      </c>
      <c r="D1661" s="4">
        <v>3</v>
      </c>
    </row>
    <row r="1662" spans="1:5" x14ac:dyDescent="0.25">
      <c r="A1662">
        <v>1661</v>
      </c>
      <c r="B1662" s="2">
        <v>1</v>
      </c>
      <c r="C1662" s="5">
        <v>2</v>
      </c>
    </row>
    <row r="1663" spans="1:5" x14ac:dyDescent="0.25">
      <c r="A1663">
        <v>1662</v>
      </c>
      <c r="B1663" s="2">
        <v>1</v>
      </c>
      <c r="C1663" s="5">
        <v>2</v>
      </c>
    </row>
    <row r="1664" spans="1:5" x14ac:dyDescent="0.25">
      <c r="A1664">
        <v>1663</v>
      </c>
      <c r="B1664" s="2">
        <v>1</v>
      </c>
      <c r="C1664" s="5">
        <v>2</v>
      </c>
    </row>
    <row r="1665" spans="1:6" x14ac:dyDescent="0.25">
      <c r="A1665">
        <v>1664</v>
      </c>
      <c r="B1665" s="2">
        <v>1</v>
      </c>
      <c r="C1665" s="5">
        <v>2</v>
      </c>
    </row>
    <row r="1666" spans="1:6" x14ac:dyDescent="0.25">
      <c r="A1666">
        <v>1665</v>
      </c>
      <c r="B1666" s="2">
        <v>1</v>
      </c>
      <c r="C1666" s="5">
        <v>2</v>
      </c>
    </row>
    <row r="1667" spans="1:6" x14ac:dyDescent="0.25">
      <c r="A1667">
        <v>1666</v>
      </c>
      <c r="B1667" s="2">
        <v>1</v>
      </c>
    </row>
    <row r="1668" spans="1:6" x14ac:dyDescent="0.25">
      <c r="A1668">
        <v>1667</v>
      </c>
      <c r="B1668" s="2">
        <v>1</v>
      </c>
      <c r="F1668" t="s">
        <v>22</v>
      </c>
    </row>
    <row r="1669" spans="1:6" x14ac:dyDescent="0.25">
      <c r="A1669">
        <v>1668</v>
      </c>
    </row>
    <row r="1670" spans="1:6" x14ac:dyDescent="0.25">
      <c r="A1670">
        <v>1669</v>
      </c>
      <c r="F1670" t="s">
        <v>22</v>
      </c>
    </row>
    <row r="1671" spans="1:6" x14ac:dyDescent="0.25">
      <c r="A1671">
        <v>1670</v>
      </c>
      <c r="E1671" s="3">
        <v>4</v>
      </c>
    </row>
    <row r="1672" spans="1:6" x14ac:dyDescent="0.25">
      <c r="A1672">
        <v>1671</v>
      </c>
      <c r="E1672" s="3">
        <v>4</v>
      </c>
    </row>
    <row r="1673" spans="1:6" x14ac:dyDescent="0.25">
      <c r="A1673">
        <v>1672</v>
      </c>
      <c r="B1673" s="2">
        <v>1</v>
      </c>
      <c r="E1673" s="3">
        <v>4</v>
      </c>
    </row>
    <row r="1674" spans="1:6" x14ac:dyDescent="0.25">
      <c r="A1674">
        <v>1673</v>
      </c>
      <c r="B1674" s="2">
        <v>1</v>
      </c>
      <c r="E1674" s="3">
        <v>4</v>
      </c>
    </row>
    <row r="1675" spans="1:6" x14ac:dyDescent="0.25">
      <c r="A1675">
        <v>1674</v>
      </c>
      <c r="B1675" s="2">
        <v>1</v>
      </c>
      <c r="E1675" s="3">
        <v>4</v>
      </c>
    </row>
    <row r="1676" spans="1:6" x14ac:dyDescent="0.25">
      <c r="A1676">
        <v>1675</v>
      </c>
      <c r="B1676" s="2">
        <v>1</v>
      </c>
      <c r="E1676" s="3">
        <v>4</v>
      </c>
    </row>
    <row r="1677" spans="1:6" x14ac:dyDescent="0.25">
      <c r="A1677">
        <v>1676</v>
      </c>
      <c r="B1677" s="2">
        <v>1</v>
      </c>
      <c r="E1677" s="3">
        <v>4</v>
      </c>
    </row>
    <row r="1678" spans="1:6" x14ac:dyDescent="0.25">
      <c r="A1678">
        <v>1677</v>
      </c>
      <c r="B1678" s="2">
        <v>1</v>
      </c>
      <c r="E1678" s="3">
        <v>4</v>
      </c>
    </row>
    <row r="1679" spans="1:6" x14ac:dyDescent="0.25">
      <c r="A1679">
        <v>1678</v>
      </c>
      <c r="B1679" s="2">
        <v>1</v>
      </c>
      <c r="E1679" s="3">
        <v>4</v>
      </c>
    </row>
    <row r="1680" spans="1:6" x14ac:dyDescent="0.25">
      <c r="A1680">
        <v>1679</v>
      </c>
      <c r="B1680" s="2">
        <v>1</v>
      </c>
      <c r="E1680" s="3">
        <v>4</v>
      </c>
    </row>
    <row r="1681" spans="1:5" x14ac:dyDescent="0.25">
      <c r="A1681">
        <v>1680</v>
      </c>
      <c r="B1681" s="2">
        <v>1</v>
      </c>
      <c r="E1681" s="3">
        <v>4</v>
      </c>
    </row>
    <row r="1682" spans="1:5" x14ac:dyDescent="0.25">
      <c r="A1682">
        <v>1681</v>
      </c>
      <c r="B1682" s="2">
        <v>1</v>
      </c>
      <c r="E1682" s="3">
        <v>4</v>
      </c>
    </row>
    <row r="1683" spans="1:5" x14ac:dyDescent="0.25">
      <c r="A1683">
        <v>1682</v>
      </c>
      <c r="B1683" s="2">
        <v>1</v>
      </c>
      <c r="E1683" s="3">
        <v>4</v>
      </c>
    </row>
    <row r="1684" spans="1:5" x14ac:dyDescent="0.25">
      <c r="A1684">
        <v>1683</v>
      </c>
      <c r="B1684" s="2">
        <v>1</v>
      </c>
      <c r="E1684" s="3">
        <v>4</v>
      </c>
    </row>
    <row r="1685" spans="1:5" x14ac:dyDescent="0.25">
      <c r="A1685">
        <v>1684</v>
      </c>
      <c r="B1685" s="2">
        <v>1</v>
      </c>
      <c r="E1685" s="3">
        <v>4</v>
      </c>
    </row>
    <row r="1686" spans="1:5" x14ac:dyDescent="0.25">
      <c r="A1686">
        <v>1685</v>
      </c>
      <c r="B1686" s="2">
        <v>1</v>
      </c>
      <c r="E1686" s="3">
        <v>4</v>
      </c>
    </row>
    <row r="1687" spans="1:5" x14ac:dyDescent="0.25">
      <c r="A1687">
        <v>1686</v>
      </c>
      <c r="B1687" s="2">
        <v>1</v>
      </c>
    </row>
    <row r="1688" spans="1:5" x14ac:dyDescent="0.25">
      <c r="A1688">
        <v>1687</v>
      </c>
      <c r="B1688" s="2">
        <v>1</v>
      </c>
    </row>
    <row r="1689" spans="1:5" x14ac:dyDescent="0.25">
      <c r="A1689">
        <v>1688</v>
      </c>
      <c r="C1689" s="5">
        <v>2</v>
      </c>
    </row>
    <row r="1690" spans="1:5" x14ac:dyDescent="0.25">
      <c r="A1690">
        <v>1689</v>
      </c>
      <c r="C1690" s="5">
        <v>2</v>
      </c>
      <c r="D1690" s="4">
        <v>3</v>
      </c>
    </row>
    <row r="1691" spans="1:5" x14ac:dyDescent="0.25">
      <c r="A1691">
        <v>1690</v>
      </c>
      <c r="C1691" s="5">
        <v>2</v>
      </c>
      <c r="D1691" s="4">
        <v>3</v>
      </c>
    </row>
    <row r="1692" spans="1:5" x14ac:dyDescent="0.25">
      <c r="A1692">
        <v>1691</v>
      </c>
      <c r="C1692" s="5">
        <v>2</v>
      </c>
      <c r="D1692" s="4">
        <v>3</v>
      </c>
    </row>
    <row r="1693" spans="1:5" x14ac:dyDescent="0.25">
      <c r="A1693">
        <v>1692</v>
      </c>
      <c r="C1693" s="5">
        <v>2</v>
      </c>
      <c r="D1693" s="4">
        <v>3</v>
      </c>
    </row>
    <row r="1694" spans="1:5" x14ac:dyDescent="0.25">
      <c r="A1694">
        <v>1693</v>
      </c>
      <c r="C1694" s="5">
        <v>2</v>
      </c>
      <c r="D1694" s="4">
        <v>3</v>
      </c>
    </row>
    <row r="1695" spans="1:5" x14ac:dyDescent="0.25">
      <c r="A1695">
        <v>1694</v>
      </c>
      <c r="C1695" s="5">
        <v>2</v>
      </c>
      <c r="D1695" s="4">
        <v>3</v>
      </c>
    </row>
    <row r="1696" spans="1:5" x14ac:dyDescent="0.25">
      <c r="A1696">
        <v>1695</v>
      </c>
      <c r="C1696" s="5">
        <v>2</v>
      </c>
      <c r="D1696" s="4">
        <v>3</v>
      </c>
    </row>
    <row r="1697" spans="1:5" x14ac:dyDescent="0.25">
      <c r="A1697">
        <v>1696</v>
      </c>
      <c r="C1697" s="5">
        <v>2</v>
      </c>
      <c r="D1697" s="4">
        <v>3</v>
      </c>
    </row>
    <row r="1698" spans="1:5" x14ac:dyDescent="0.25">
      <c r="A1698">
        <v>1697</v>
      </c>
      <c r="C1698" s="5">
        <v>2</v>
      </c>
      <c r="D1698" s="4">
        <v>3</v>
      </c>
    </row>
    <row r="1699" spans="1:5" x14ac:dyDescent="0.25">
      <c r="A1699">
        <v>1698</v>
      </c>
      <c r="C1699" s="5">
        <v>2</v>
      </c>
      <c r="D1699" s="4">
        <v>3</v>
      </c>
    </row>
    <row r="1700" spans="1:5" x14ac:dyDescent="0.25">
      <c r="A1700">
        <v>1699</v>
      </c>
      <c r="C1700" s="5">
        <v>2</v>
      </c>
      <c r="D1700" s="4">
        <v>3</v>
      </c>
    </row>
    <row r="1701" spans="1:5" x14ac:dyDescent="0.25">
      <c r="A1701">
        <v>1700</v>
      </c>
      <c r="C1701" s="5">
        <v>2</v>
      </c>
      <c r="D1701" s="4">
        <v>3</v>
      </c>
    </row>
    <row r="1702" spans="1:5" x14ac:dyDescent="0.25">
      <c r="A1702">
        <v>1701</v>
      </c>
      <c r="C1702" s="5">
        <v>2</v>
      </c>
      <c r="D1702" s="4">
        <v>3</v>
      </c>
    </row>
    <row r="1703" spans="1:5" x14ac:dyDescent="0.25">
      <c r="A1703">
        <v>1702</v>
      </c>
      <c r="C1703" s="5">
        <v>2</v>
      </c>
      <c r="D1703" s="4">
        <v>3</v>
      </c>
    </row>
    <row r="1704" spans="1:5" x14ac:dyDescent="0.25">
      <c r="A1704">
        <v>1703</v>
      </c>
      <c r="B1704" s="2">
        <v>1</v>
      </c>
      <c r="E1704" s="3">
        <v>4</v>
      </c>
    </row>
    <row r="1705" spans="1:5" x14ac:dyDescent="0.25">
      <c r="A1705">
        <v>1704</v>
      </c>
      <c r="B1705" s="2">
        <v>1</v>
      </c>
      <c r="E1705" s="3">
        <v>4</v>
      </c>
    </row>
    <row r="1706" spans="1:5" x14ac:dyDescent="0.25">
      <c r="A1706">
        <v>1705</v>
      </c>
      <c r="B1706" s="2">
        <v>1</v>
      </c>
      <c r="E1706" s="3">
        <v>4</v>
      </c>
    </row>
    <row r="1707" spans="1:5" x14ac:dyDescent="0.25">
      <c r="A1707">
        <v>1706</v>
      </c>
      <c r="B1707" s="2">
        <v>1</v>
      </c>
      <c r="E1707" s="3">
        <v>4</v>
      </c>
    </row>
    <row r="1708" spans="1:5" x14ac:dyDescent="0.25">
      <c r="A1708">
        <v>1707</v>
      </c>
      <c r="B1708" s="2">
        <v>1</v>
      </c>
      <c r="E1708" s="3">
        <v>4</v>
      </c>
    </row>
    <row r="1709" spans="1:5" x14ac:dyDescent="0.25">
      <c r="A1709">
        <v>1708</v>
      </c>
      <c r="B1709" s="2">
        <v>1</v>
      </c>
      <c r="E1709" s="3">
        <v>4</v>
      </c>
    </row>
    <row r="1710" spans="1:5" x14ac:dyDescent="0.25">
      <c r="A1710">
        <v>1709</v>
      </c>
      <c r="B1710" s="2">
        <v>1</v>
      </c>
      <c r="E1710" s="3">
        <v>4</v>
      </c>
    </row>
    <row r="1711" spans="1:5" x14ac:dyDescent="0.25">
      <c r="A1711">
        <v>1710</v>
      </c>
      <c r="B1711" s="2">
        <v>1</v>
      </c>
      <c r="E1711" s="3">
        <v>4</v>
      </c>
    </row>
    <row r="1712" spans="1:5" x14ac:dyDescent="0.25">
      <c r="A1712">
        <v>1711</v>
      </c>
      <c r="B1712" s="2">
        <v>1</v>
      </c>
      <c r="E1712" s="3">
        <v>4</v>
      </c>
    </row>
    <row r="1713" spans="1:5" x14ac:dyDescent="0.25">
      <c r="A1713">
        <v>1712</v>
      </c>
      <c r="B1713" s="2">
        <v>1</v>
      </c>
      <c r="E1713" s="3">
        <v>4</v>
      </c>
    </row>
    <row r="1714" spans="1:5" x14ac:dyDescent="0.25">
      <c r="A1714">
        <v>1713</v>
      </c>
      <c r="B1714" s="2">
        <v>1</v>
      </c>
      <c r="E1714" s="3">
        <v>4</v>
      </c>
    </row>
    <row r="1715" spans="1:5" x14ac:dyDescent="0.25">
      <c r="A1715">
        <v>1714</v>
      </c>
      <c r="B1715" s="2">
        <v>1</v>
      </c>
      <c r="E1715" s="3">
        <v>4</v>
      </c>
    </row>
    <row r="1716" spans="1:5" x14ac:dyDescent="0.25">
      <c r="A1716">
        <v>1715</v>
      </c>
      <c r="B1716" s="2">
        <v>1</v>
      </c>
      <c r="E1716" s="3">
        <v>4</v>
      </c>
    </row>
    <row r="1717" spans="1:5" x14ac:dyDescent="0.25">
      <c r="A1717">
        <v>1716</v>
      </c>
      <c r="B1717" s="2">
        <v>1</v>
      </c>
      <c r="E1717" s="3">
        <v>4</v>
      </c>
    </row>
    <row r="1718" spans="1:5" x14ac:dyDescent="0.25">
      <c r="A1718">
        <v>1717</v>
      </c>
      <c r="B1718" s="2">
        <v>1</v>
      </c>
    </row>
    <row r="1719" spans="1:5" x14ac:dyDescent="0.25">
      <c r="A1719">
        <v>1718</v>
      </c>
      <c r="D1719" s="4">
        <v>3</v>
      </c>
    </row>
    <row r="1720" spans="1:5" x14ac:dyDescent="0.25">
      <c r="A1720">
        <v>1719</v>
      </c>
      <c r="C1720" s="5">
        <v>2</v>
      </c>
      <c r="D1720" s="4">
        <v>3</v>
      </c>
    </row>
    <row r="1721" spans="1:5" x14ac:dyDescent="0.25">
      <c r="A1721">
        <v>1720</v>
      </c>
      <c r="C1721" s="5">
        <v>2</v>
      </c>
      <c r="D1721" s="4">
        <v>3</v>
      </c>
    </row>
    <row r="1722" spans="1:5" x14ac:dyDescent="0.25">
      <c r="A1722">
        <v>1721</v>
      </c>
      <c r="C1722" s="5">
        <v>2</v>
      </c>
      <c r="D1722" s="4">
        <v>3</v>
      </c>
    </row>
    <row r="1723" spans="1:5" x14ac:dyDescent="0.25">
      <c r="A1723">
        <v>1722</v>
      </c>
      <c r="C1723" s="5">
        <v>2</v>
      </c>
      <c r="D1723" s="4">
        <v>3</v>
      </c>
    </row>
    <row r="1724" spans="1:5" x14ac:dyDescent="0.25">
      <c r="A1724">
        <v>1723</v>
      </c>
      <c r="C1724" s="5">
        <v>2</v>
      </c>
      <c r="D1724" s="4">
        <v>3</v>
      </c>
    </row>
    <row r="1725" spans="1:5" x14ac:dyDescent="0.25">
      <c r="A1725">
        <v>1724</v>
      </c>
      <c r="C1725" s="5">
        <v>2</v>
      </c>
      <c r="D1725" s="4">
        <v>3</v>
      </c>
    </row>
    <row r="1726" spans="1:5" x14ac:dyDescent="0.25">
      <c r="A1726">
        <v>1725</v>
      </c>
      <c r="C1726" s="5">
        <v>2</v>
      </c>
      <c r="D1726" s="4">
        <v>3</v>
      </c>
    </row>
    <row r="1727" spans="1:5" x14ac:dyDescent="0.25">
      <c r="A1727">
        <v>1726</v>
      </c>
      <c r="C1727" s="5">
        <v>2</v>
      </c>
      <c r="D1727" s="4">
        <v>3</v>
      </c>
    </row>
    <row r="1728" spans="1:5" x14ac:dyDescent="0.25">
      <c r="A1728">
        <v>1727</v>
      </c>
      <c r="C1728" s="5">
        <v>2</v>
      </c>
      <c r="D1728" s="4">
        <v>3</v>
      </c>
    </row>
    <row r="1729" spans="1:5" x14ac:dyDescent="0.25">
      <c r="A1729">
        <v>1728</v>
      </c>
      <c r="C1729" s="5">
        <v>2</v>
      </c>
      <c r="D1729" s="4">
        <v>3</v>
      </c>
    </row>
    <row r="1730" spans="1:5" x14ac:dyDescent="0.25">
      <c r="A1730">
        <v>1729</v>
      </c>
      <c r="C1730" s="5">
        <v>2</v>
      </c>
      <c r="D1730" s="4">
        <v>3</v>
      </c>
    </row>
    <row r="1731" spans="1:5" x14ac:dyDescent="0.25">
      <c r="A1731">
        <v>1730</v>
      </c>
      <c r="C1731" s="5">
        <v>2</v>
      </c>
      <c r="D1731" s="4">
        <v>3</v>
      </c>
    </row>
    <row r="1732" spans="1:5" x14ac:dyDescent="0.25">
      <c r="A1732">
        <v>1731</v>
      </c>
    </row>
    <row r="1733" spans="1:5" x14ac:dyDescent="0.25">
      <c r="A1733">
        <v>1732</v>
      </c>
      <c r="B1733" s="2">
        <v>1</v>
      </c>
      <c r="E1733" s="3">
        <v>4</v>
      </c>
    </row>
    <row r="1734" spans="1:5" x14ac:dyDescent="0.25">
      <c r="A1734">
        <v>1733</v>
      </c>
      <c r="B1734" s="2">
        <v>1</v>
      </c>
      <c r="E1734" s="3">
        <v>4</v>
      </c>
    </row>
    <row r="1735" spans="1:5" x14ac:dyDescent="0.25">
      <c r="A1735">
        <v>1734</v>
      </c>
      <c r="B1735" s="2">
        <v>1</v>
      </c>
      <c r="E1735" s="3">
        <v>4</v>
      </c>
    </row>
    <row r="1736" spans="1:5" x14ac:dyDescent="0.25">
      <c r="A1736">
        <v>1735</v>
      </c>
      <c r="B1736" s="2">
        <v>1</v>
      </c>
      <c r="E1736" s="3">
        <v>4</v>
      </c>
    </row>
    <row r="1737" spans="1:5" x14ac:dyDescent="0.25">
      <c r="A1737">
        <v>1736</v>
      </c>
      <c r="B1737" s="2">
        <v>1</v>
      </c>
      <c r="E1737" s="3">
        <v>4</v>
      </c>
    </row>
    <row r="1738" spans="1:5" x14ac:dyDescent="0.25">
      <c r="A1738">
        <v>1737</v>
      </c>
      <c r="B1738" s="2">
        <v>1</v>
      </c>
      <c r="E1738" s="3">
        <v>4</v>
      </c>
    </row>
    <row r="1739" spans="1:5" x14ac:dyDescent="0.25">
      <c r="A1739">
        <v>1738</v>
      </c>
      <c r="B1739" s="2">
        <v>1</v>
      </c>
      <c r="E1739" s="3">
        <v>4</v>
      </c>
    </row>
    <row r="1740" spans="1:5" x14ac:dyDescent="0.25">
      <c r="A1740">
        <v>1739</v>
      </c>
      <c r="B1740" s="2">
        <v>1</v>
      </c>
      <c r="E1740" s="3">
        <v>4</v>
      </c>
    </row>
    <row r="1741" spans="1:5" x14ac:dyDescent="0.25">
      <c r="A1741">
        <v>1740</v>
      </c>
      <c r="B1741" s="2">
        <v>1</v>
      </c>
      <c r="E1741" s="3">
        <v>4</v>
      </c>
    </row>
    <row r="1742" spans="1:5" x14ac:dyDescent="0.25">
      <c r="A1742">
        <v>1741</v>
      </c>
      <c r="B1742" s="2">
        <v>1</v>
      </c>
      <c r="E1742" s="3">
        <v>4</v>
      </c>
    </row>
    <row r="1743" spans="1:5" x14ac:dyDescent="0.25">
      <c r="A1743">
        <v>1742</v>
      </c>
      <c r="B1743" s="2">
        <v>1</v>
      </c>
      <c r="E1743" s="3">
        <v>4</v>
      </c>
    </row>
    <row r="1744" spans="1:5" x14ac:dyDescent="0.25">
      <c r="A1744">
        <v>1743</v>
      </c>
      <c r="B1744" s="2">
        <v>1</v>
      </c>
      <c r="E1744" s="3">
        <v>4</v>
      </c>
    </row>
    <row r="1745" spans="1:5" x14ac:dyDescent="0.25">
      <c r="A1745">
        <v>1744</v>
      </c>
    </row>
    <row r="1746" spans="1:5" x14ac:dyDescent="0.25">
      <c r="A1746">
        <v>1745</v>
      </c>
      <c r="D1746" s="4">
        <v>3</v>
      </c>
    </row>
    <row r="1747" spans="1:5" x14ac:dyDescent="0.25">
      <c r="A1747">
        <v>1746</v>
      </c>
      <c r="C1747" s="5">
        <v>2</v>
      </c>
      <c r="D1747" s="4">
        <v>3</v>
      </c>
    </row>
    <row r="1748" spans="1:5" x14ac:dyDescent="0.25">
      <c r="A1748">
        <v>1747</v>
      </c>
      <c r="C1748" s="5">
        <v>2</v>
      </c>
      <c r="D1748" s="4">
        <v>3</v>
      </c>
    </row>
    <row r="1749" spans="1:5" x14ac:dyDescent="0.25">
      <c r="A1749">
        <v>1748</v>
      </c>
      <c r="C1749" s="5">
        <v>2</v>
      </c>
      <c r="D1749" s="4">
        <v>3</v>
      </c>
    </row>
    <row r="1750" spans="1:5" x14ac:dyDescent="0.25">
      <c r="A1750">
        <v>1749</v>
      </c>
      <c r="C1750" s="5">
        <v>2</v>
      </c>
      <c r="D1750" s="4">
        <v>3</v>
      </c>
    </row>
    <row r="1751" spans="1:5" x14ac:dyDescent="0.25">
      <c r="A1751">
        <v>1750</v>
      </c>
      <c r="C1751" s="5">
        <v>2</v>
      </c>
      <c r="D1751" s="4">
        <v>3</v>
      </c>
    </row>
    <row r="1752" spans="1:5" x14ac:dyDescent="0.25">
      <c r="A1752">
        <v>1751</v>
      </c>
      <c r="C1752" s="5">
        <v>2</v>
      </c>
      <c r="D1752" s="4">
        <v>3</v>
      </c>
    </row>
    <row r="1753" spans="1:5" x14ac:dyDescent="0.25">
      <c r="A1753">
        <v>1752</v>
      </c>
      <c r="C1753" s="5">
        <v>2</v>
      </c>
      <c r="D1753" s="4">
        <v>3</v>
      </c>
    </row>
    <row r="1754" spans="1:5" x14ac:dyDescent="0.25">
      <c r="A1754">
        <v>1753</v>
      </c>
      <c r="C1754" s="5">
        <v>2</v>
      </c>
      <c r="D1754" s="4">
        <v>3</v>
      </c>
    </row>
    <row r="1755" spans="1:5" x14ac:dyDescent="0.25">
      <c r="A1755">
        <v>1754</v>
      </c>
      <c r="C1755" s="5">
        <v>2</v>
      </c>
      <c r="D1755" s="4">
        <v>3</v>
      </c>
    </row>
    <row r="1756" spans="1:5" x14ac:dyDescent="0.25">
      <c r="A1756">
        <v>1755</v>
      </c>
      <c r="C1756" s="5">
        <v>2</v>
      </c>
      <c r="D1756" s="4">
        <v>3</v>
      </c>
    </row>
    <row r="1757" spans="1:5" x14ac:dyDescent="0.25">
      <c r="A1757">
        <v>1756</v>
      </c>
      <c r="C1757" s="5">
        <v>2</v>
      </c>
      <c r="D1757" s="4">
        <v>3</v>
      </c>
    </row>
    <row r="1758" spans="1:5" x14ac:dyDescent="0.25">
      <c r="A1758">
        <v>1757</v>
      </c>
      <c r="C1758" s="5">
        <v>2</v>
      </c>
    </row>
    <row r="1759" spans="1:5" x14ac:dyDescent="0.25">
      <c r="A1759">
        <v>1758</v>
      </c>
    </row>
    <row r="1760" spans="1:5" x14ac:dyDescent="0.25">
      <c r="A1760">
        <v>1759</v>
      </c>
      <c r="B1760" s="2">
        <v>1</v>
      </c>
      <c r="E1760" s="3">
        <v>4</v>
      </c>
    </row>
    <row r="1761" spans="1:5" x14ac:dyDescent="0.25">
      <c r="A1761">
        <v>1760</v>
      </c>
      <c r="B1761" s="2">
        <v>1</v>
      </c>
      <c r="E1761" s="3">
        <v>4</v>
      </c>
    </row>
    <row r="1762" spans="1:5" x14ac:dyDescent="0.25">
      <c r="A1762">
        <v>1761</v>
      </c>
      <c r="B1762" s="2">
        <v>1</v>
      </c>
      <c r="E1762" s="3">
        <v>4</v>
      </c>
    </row>
    <row r="1763" spans="1:5" x14ac:dyDescent="0.25">
      <c r="A1763">
        <v>1762</v>
      </c>
      <c r="B1763" s="2">
        <v>1</v>
      </c>
      <c r="E1763" s="3">
        <v>4</v>
      </c>
    </row>
    <row r="1764" spans="1:5" x14ac:dyDescent="0.25">
      <c r="A1764">
        <v>1763</v>
      </c>
      <c r="B1764" s="2">
        <v>1</v>
      </c>
      <c r="E1764" s="3">
        <v>4</v>
      </c>
    </row>
    <row r="1765" spans="1:5" x14ac:dyDescent="0.25">
      <c r="A1765">
        <v>1764</v>
      </c>
      <c r="B1765" s="2">
        <v>1</v>
      </c>
      <c r="E1765" s="3">
        <v>4</v>
      </c>
    </row>
    <row r="1766" spans="1:5" x14ac:dyDescent="0.25">
      <c r="A1766">
        <v>1765</v>
      </c>
      <c r="B1766" s="2">
        <v>1</v>
      </c>
      <c r="E1766" s="3">
        <v>4</v>
      </c>
    </row>
    <row r="1767" spans="1:5" x14ac:dyDescent="0.25">
      <c r="A1767">
        <v>1766</v>
      </c>
      <c r="B1767" s="2">
        <v>1</v>
      </c>
      <c r="E1767" s="3">
        <v>4</v>
      </c>
    </row>
    <row r="1768" spans="1:5" x14ac:dyDescent="0.25">
      <c r="A1768">
        <v>1767</v>
      </c>
      <c r="B1768" s="2">
        <v>1</v>
      </c>
      <c r="E1768" s="3">
        <v>4</v>
      </c>
    </row>
    <row r="1769" spans="1:5" x14ac:dyDescent="0.25">
      <c r="A1769">
        <v>1768</v>
      </c>
      <c r="B1769" s="2">
        <v>1</v>
      </c>
      <c r="E1769" s="3">
        <v>4</v>
      </c>
    </row>
    <row r="1770" spans="1:5" x14ac:dyDescent="0.25">
      <c r="A1770">
        <v>1769</v>
      </c>
      <c r="B1770" s="2">
        <v>1</v>
      </c>
    </row>
    <row r="1771" spans="1:5" x14ac:dyDescent="0.25">
      <c r="A1771">
        <v>1770</v>
      </c>
    </row>
    <row r="1772" spans="1:5" x14ac:dyDescent="0.25">
      <c r="A1772">
        <v>1771</v>
      </c>
      <c r="C1772" s="5">
        <v>2</v>
      </c>
    </row>
    <row r="1773" spans="1:5" x14ac:dyDescent="0.25">
      <c r="A1773">
        <v>1772</v>
      </c>
      <c r="C1773" s="5">
        <v>2</v>
      </c>
    </row>
    <row r="1774" spans="1:5" x14ac:dyDescent="0.25">
      <c r="A1774">
        <v>1773</v>
      </c>
      <c r="C1774" s="5">
        <v>2</v>
      </c>
      <c r="D1774" s="4">
        <v>3</v>
      </c>
    </row>
    <row r="1775" spans="1:5" x14ac:dyDescent="0.25">
      <c r="A1775">
        <v>1774</v>
      </c>
      <c r="C1775" s="5">
        <v>2</v>
      </c>
      <c r="D1775" s="4">
        <v>3</v>
      </c>
    </row>
    <row r="1776" spans="1:5" x14ac:dyDescent="0.25">
      <c r="A1776">
        <v>1775</v>
      </c>
      <c r="C1776" s="5">
        <v>2</v>
      </c>
      <c r="D1776" s="4">
        <v>3</v>
      </c>
    </row>
    <row r="1777" spans="1:5" x14ac:dyDescent="0.25">
      <c r="A1777">
        <v>1776</v>
      </c>
      <c r="C1777" s="5">
        <v>2</v>
      </c>
      <c r="D1777" s="4">
        <v>3</v>
      </c>
    </row>
    <row r="1778" spans="1:5" x14ac:dyDescent="0.25">
      <c r="A1778">
        <v>1777</v>
      </c>
      <c r="C1778" s="5">
        <v>2</v>
      </c>
      <c r="D1778" s="4">
        <v>3</v>
      </c>
    </row>
    <row r="1779" spans="1:5" x14ac:dyDescent="0.25">
      <c r="A1779">
        <v>1778</v>
      </c>
      <c r="C1779" s="5">
        <v>2</v>
      </c>
      <c r="D1779" s="4">
        <v>3</v>
      </c>
    </row>
    <row r="1780" spans="1:5" x14ac:dyDescent="0.25">
      <c r="A1780">
        <v>1779</v>
      </c>
      <c r="C1780" s="5">
        <v>2</v>
      </c>
      <c r="D1780" s="4">
        <v>3</v>
      </c>
    </row>
    <row r="1781" spans="1:5" x14ac:dyDescent="0.25">
      <c r="A1781">
        <v>1780</v>
      </c>
      <c r="C1781" s="5">
        <v>2</v>
      </c>
      <c r="D1781" s="4">
        <v>3</v>
      </c>
    </row>
    <row r="1782" spans="1:5" x14ac:dyDescent="0.25">
      <c r="A1782">
        <v>1781</v>
      </c>
      <c r="C1782" s="5">
        <v>2</v>
      </c>
      <c r="D1782" s="4">
        <v>3</v>
      </c>
    </row>
    <row r="1783" spans="1:5" x14ac:dyDescent="0.25">
      <c r="A1783">
        <v>1782</v>
      </c>
      <c r="D1783" s="4">
        <v>3</v>
      </c>
    </row>
    <row r="1784" spans="1:5" x14ac:dyDescent="0.25">
      <c r="A1784">
        <v>1783</v>
      </c>
      <c r="B1784" s="2">
        <v>1</v>
      </c>
      <c r="E1784" s="3">
        <v>4</v>
      </c>
    </row>
    <row r="1785" spans="1:5" x14ac:dyDescent="0.25">
      <c r="A1785">
        <v>1784</v>
      </c>
      <c r="B1785" s="2">
        <v>1</v>
      </c>
      <c r="E1785" s="3">
        <v>4</v>
      </c>
    </row>
    <row r="1786" spans="1:5" x14ac:dyDescent="0.25">
      <c r="A1786">
        <v>1785</v>
      </c>
      <c r="B1786" s="2">
        <v>1</v>
      </c>
      <c r="E1786" s="3">
        <v>4</v>
      </c>
    </row>
    <row r="1787" spans="1:5" x14ac:dyDescent="0.25">
      <c r="A1787">
        <v>1786</v>
      </c>
      <c r="B1787" s="2">
        <v>1</v>
      </c>
      <c r="E1787" s="3">
        <v>4</v>
      </c>
    </row>
    <row r="1788" spans="1:5" x14ac:dyDescent="0.25">
      <c r="A1788">
        <v>1787</v>
      </c>
      <c r="B1788" s="2">
        <v>1</v>
      </c>
      <c r="E1788" s="3">
        <v>4</v>
      </c>
    </row>
    <row r="1789" spans="1:5" x14ac:dyDescent="0.25">
      <c r="A1789">
        <v>1788</v>
      </c>
      <c r="B1789" s="2">
        <v>1</v>
      </c>
      <c r="E1789" s="3">
        <v>4</v>
      </c>
    </row>
    <row r="1790" spans="1:5" x14ac:dyDescent="0.25">
      <c r="A1790">
        <v>1789</v>
      </c>
      <c r="B1790" s="2">
        <v>1</v>
      </c>
      <c r="E1790" s="3">
        <v>4</v>
      </c>
    </row>
    <row r="1791" spans="1:5" x14ac:dyDescent="0.25">
      <c r="A1791">
        <v>1790</v>
      </c>
      <c r="B1791" s="2">
        <v>1</v>
      </c>
      <c r="E1791" s="3">
        <v>4</v>
      </c>
    </row>
    <row r="1792" spans="1:5" x14ac:dyDescent="0.25">
      <c r="A1792">
        <v>1791</v>
      </c>
      <c r="B1792" s="2">
        <v>1</v>
      </c>
      <c r="E1792" s="3">
        <v>4</v>
      </c>
    </row>
    <row r="1793" spans="1:5" x14ac:dyDescent="0.25">
      <c r="A1793">
        <v>1792</v>
      </c>
      <c r="B1793" s="2">
        <v>1</v>
      </c>
      <c r="E1793" s="3">
        <v>4</v>
      </c>
    </row>
    <row r="1794" spans="1:5" x14ac:dyDescent="0.25">
      <c r="A1794">
        <v>1793</v>
      </c>
      <c r="B1794" s="2">
        <v>1</v>
      </c>
    </row>
    <row r="1795" spans="1:5" x14ac:dyDescent="0.25">
      <c r="A1795">
        <v>1794</v>
      </c>
    </row>
    <row r="1796" spans="1:5" x14ac:dyDescent="0.25">
      <c r="A1796">
        <v>1795</v>
      </c>
    </row>
    <row r="1797" spans="1:5" x14ac:dyDescent="0.25">
      <c r="A1797">
        <v>1796</v>
      </c>
      <c r="C1797" s="5">
        <v>2</v>
      </c>
    </row>
    <row r="1798" spans="1:5" x14ac:dyDescent="0.25">
      <c r="A1798">
        <v>1797</v>
      </c>
      <c r="C1798" s="5">
        <v>2</v>
      </c>
      <c r="D1798" s="4">
        <v>3</v>
      </c>
    </row>
    <row r="1799" spans="1:5" x14ac:dyDescent="0.25">
      <c r="A1799">
        <v>1798</v>
      </c>
      <c r="C1799" s="5">
        <v>2</v>
      </c>
      <c r="D1799" s="4">
        <v>3</v>
      </c>
    </row>
    <row r="1800" spans="1:5" x14ac:dyDescent="0.25">
      <c r="A1800">
        <v>1799</v>
      </c>
      <c r="C1800" s="5">
        <v>2</v>
      </c>
      <c r="D1800" s="4">
        <v>3</v>
      </c>
    </row>
    <row r="1801" spans="1:5" x14ac:dyDescent="0.25">
      <c r="A1801">
        <v>1800</v>
      </c>
      <c r="C1801" s="5">
        <v>2</v>
      </c>
      <c r="D1801" s="4">
        <v>3</v>
      </c>
    </row>
    <row r="1802" spans="1:5" x14ac:dyDescent="0.25">
      <c r="A1802">
        <v>1801</v>
      </c>
      <c r="C1802" s="5">
        <v>2</v>
      </c>
      <c r="D1802" s="4">
        <v>3</v>
      </c>
    </row>
    <row r="1803" spans="1:5" x14ac:dyDescent="0.25">
      <c r="A1803">
        <v>1802</v>
      </c>
      <c r="C1803" s="5">
        <v>2</v>
      </c>
      <c r="D1803" s="4">
        <v>3</v>
      </c>
    </row>
    <row r="1804" spans="1:5" x14ac:dyDescent="0.25">
      <c r="A1804">
        <v>1803</v>
      </c>
      <c r="C1804" s="5">
        <v>2</v>
      </c>
      <c r="D1804" s="4">
        <v>3</v>
      </c>
    </row>
    <row r="1805" spans="1:5" x14ac:dyDescent="0.25">
      <c r="A1805">
        <v>1804</v>
      </c>
      <c r="C1805" s="5">
        <v>2</v>
      </c>
      <c r="D1805" s="4">
        <v>3</v>
      </c>
    </row>
    <row r="1806" spans="1:5" x14ac:dyDescent="0.25">
      <c r="A1806">
        <v>1805</v>
      </c>
      <c r="C1806" s="5">
        <v>2</v>
      </c>
      <c r="D1806" s="4">
        <v>3</v>
      </c>
    </row>
    <row r="1807" spans="1:5" x14ac:dyDescent="0.25">
      <c r="A1807">
        <v>1806</v>
      </c>
      <c r="D1807" s="4">
        <v>3</v>
      </c>
    </row>
    <row r="1808" spans="1:5" x14ac:dyDescent="0.25">
      <c r="A1808">
        <v>1807</v>
      </c>
      <c r="D1808" s="4">
        <v>3</v>
      </c>
      <c r="E1808" s="3">
        <v>4</v>
      </c>
    </row>
    <row r="1809" spans="1:5" x14ac:dyDescent="0.25">
      <c r="A1809">
        <v>1808</v>
      </c>
      <c r="B1809" s="2">
        <v>1</v>
      </c>
      <c r="E1809" s="3">
        <v>4</v>
      </c>
    </row>
    <row r="1810" spans="1:5" x14ac:dyDescent="0.25">
      <c r="A1810">
        <v>1809</v>
      </c>
      <c r="B1810" s="2">
        <v>1</v>
      </c>
      <c r="E1810" s="3">
        <v>4</v>
      </c>
    </row>
    <row r="1811" spans="1:5" x14ac:dyDescent="0.25">
      <c r="A1811">
        <v>1810</v>
      </c>
      <c r="B1811" s="2">
        <v>1</v>
      </c>
      <c r="E1811" s="3">
        <v>4</v>
      </c>
    </row>
    <row r="1812" spans="1:5" x14ac:dyDescent="0.25">
      <c r="A1812">
        <v>1811</v>
      </c>
      <c r="B1812" s="2">
        <v>1</v>
      </c>
      <c r="E1812" s="3">
        <v>4</v>
      </c>
    </row>
    <row r="1813" spans="1:5" x14ac:dyDescent="0.25">
      <c r="A1813">
        <v>1812</v>
      </c>
      <c r="B1813" s="2">
        <v>1</v>
      </c>
      <c r="E1813" s="3">
        <v>4</v>
      </c>
    </row>
    <row r="1814" spans="1:5" x14ac:dyDescent="0.25">
      <c r="A1814">
        <v>1813</v>
      </c>
      <c r="B1814" s="2">
        <v>1</v>
      </c>
      <c r="E1814" s="3">
        <v>4</v>
      </c>
    </row>
    <row r="1815" spans="1:5" x14ac:dyDescent="0.25">
      <c r="A1815">
        <v>1814</v>
      </c>
      <c r="B1815" s="2">
        <v>1</v>
      </c>
      <c r="E1815" s="3">
        <v>4</v>
      </c>
    </row>
    <row r="1816" spans="1:5" x14ac:dyDescent="0.25">
      <c r="A1816">
        <v>1815</v>
      </c>
      <c r="B1816" s="2">
        <v>1</v>
      </c>
      <c r="E1816" s="3">
        <v>4</v>
      </c>
    </row>
    <row r="1817" spans="1:5" x14ac:dyDescent="0.25">
      <c r="A1817">
        <v>1816</v>
      </c>
      <c r="B1817" s="2">
        <v>1</v>
      </c>
    </row>
    <row r="1818" spans="1:5" x14ac:dyDescent="0.25">
      <c r="A1818">
        <v>1817</v>
      </c>
      <c r="B1818" s="2">
        <v>1</v>
      </c>
    </row>
    <row r="1819" spans="1:5" x14ac:dyDescent="0.25">
      <c r="A1819">
        <v>1818</v>
      </c>
      <c r="B1819" s="2">
        <v>1</v>
      </c>
    </row>
    <row r="1820" spans="1:5" x14ac:dyDescent="0.25">
      <c r="A1820">
        <v>1819</v>
      </c>
      <c r="B1820" s="2">
        <v>1</v>
      </c>
    </row>
    <row r="1821" spans="1:5" x14ac:dyDescent="0.25">
      <c r="A1821">
        <v>1820</v>
      </c>
      <c r="C1821" s="5">
        <v>2</v>
      </c>
    </row>
    <row r="1822" spans="1:5" x14ac:dyDescent="0.25">
      <c r="A1822">
        <v>1821</v>
      </c>
      <c r="C1822" s="5">
        <v>2</v>
      </c>
    </row>
    <row r="1823" spans="1:5" x14ac:dyDescent="0.25">
      <c r="A1823">
        <v>1822</v>
      </c>
      <c r="C1823" s="5">
        <v>2</v>
      </c>
    </row>
    <row r="1824" spans="1:5" x14ac:dyDescent="0.25">
      <c r="A1824">
        <v>1823</v>
      </c>
      <c r="C1824" s="5">
        <v>2</v>
      </c>
      <c r="D1824" s="4">
        <v>3</v>
      </c>
    </row>
    <row r="1825" spans="1:5" x14ac:dyDescent="0.25">
      <c r="A1825">
        <v>1824</v>
      </c>
      <c r="C1825" s="5">
        <v>2</v>
      </c>
      <c r="D1825" s="4">
        <v>3</v>
      </c>
    </row>
    <row r="1826" spans="1:5" x14ac:dyDescent="0.25">
      <c r="A1826">
        <v>1825</v>
      </c>
      <c r="C1826" s="5">
        <v>2</v>
      </c>
      <c r="D1826" s="4">
        <v>3</v>
      </c>
    </row>
    <row r="1827" spans="1:5" x14ac:dyDescent="0.25">
      <c r="A1827">
        <v>1826</v>
      </c>
      <c r="C1827" s="5">
        <v>2</v>
      </c>
      <c r="D1827" s="4">
        <v>3</v>
      </c>
    </row>
    <row r="1828" spans="1:5" x14ac:dyDescent="0.25">
      <c r="A1828">
        <v>1827</v>
      </c>
      <c r="C1828" s="5">
        <v>2</v>
      </c>
      <c r="D1828" s="4">
        <v>3</v>
      </c>
    </row>
    <row r="1829" spans="1:5" x14ac:dyDescent="0.25">
      <c r="A1829">
        <v>1828</v>
      </c>
      <c r="C1829" s="5">
        <v>2</v>
      </c>
      <c r="D1829" s="4">
        <v>3</v>
      </c>
    </row>
    <row r="1830" spans="1:5" x14ac:dyDescent="0.25">
      <c r="A1830">
        <v>1829</v>
      </c>
      <c r="D1830" s="4">
        <v>3</v>
      </c>
      <c r="E1830" s="3">
        <v>4</v>
      </c>
    </row>
    <row r="1831" spans="1:5" x14ac:dyDescent="0.25">
      <c r="A1831">
        <v>1830</v>
      </c>
      <c r="D1831" s="4">
        <v>3</v>
      </c>
      <c r="E1831" s="3">
        <v>4</v>
      </c>
    </row>
    <row r="1832" spans="1:5" x14ac:dyDescent="0.25">
      <c r="A1832">
        <v>1831</v>
      </c>
      <c r="D1832" s="4">
        <v>3</v>
      </c>
      <c r="E1832" s="3">
        <v>4</v>
      </c>
    </row>
    <row r="1833" spans="1:5" x14ac:dyDescent="0.25">
      <c r="A1833">
        <v>1832</v>
      </c>
      <c r="D1833" s="4">
        <v>3</v>
      </c>
      <c r="E1833" s="3">
        <v>4</v>
      </c>
    </row>
    <row r="1834" spans="1:5" x14ac:dyDescent="0.25">
      <c r="A1834">
        <v>1833</v>
      </c>
      <c r="B1834" s="2">
        <v>1</v>
      </c>
      <c r="E1834" s="3">
        <v>4</v>
      </c>
    </row>
    <row r="1835" spans="1:5" x14ac:dyDescent="0.25">
      <c r="A1835">
        <v>1834</v>
      </c>
      <c r="B1835" s="2">
        <v>1</v>
      </c>
      <c r="E1835" s="3">
        <v>4</v>
      </c>
    </row>
    <row r="1836" spans="1:5" x14ac:dyDescent="0.25">
      <c r="A1836">
        <v>1835</v>
      </c>
      <c r="B1836" s="2">
        <v>1</v>
      </c>
      <c r="E1836" s="3">
        <v>4</v>
      </c>
    </row>
    <row r="1837" spans="1:5" x14ac:dyDescent="0.25">
      <c r="A1837">
        <v>1836</v>
      </c>
      <c r="B1837" s="2">
        <v>1</v>
      </c>
      <c r="E1837" s="3">
        <v>4</v>
      </c>
    </row>
    <row r="1838" spans="1:5" x14ac:dyDescent="0.25">
      <c r="A1838">
        <v>1837</v>
      </c>
      <c r="B1838" s="2">
        <v>1</v>
      </c>
      <c r="E1838" s="3">
        <v>4</v>
      </c>
    </row>
    <row r="1839" spans="1:5" x14ac:dyDescent="0.25">
      <c r="A1839">
        <v>1838</v>
      </c>
      <c r="B1839" s="2">
        <v>1</v>
      </c>
      <c r="E1839" s="3">
        <v>4</v>
      </c>
    </row>
    <row r="1840" spans="1:5" x14ac:dyDescent="0.25">
      <c r="A1840">
        <v>1839</v>
      </c>
      <c r="B1840" s="2">
        <v>1</v>
      </c>
    </row>
    <row r="1841" spans="1:5" x14ac:dyDescent="0.25">
      <c r="A1841">
        <v>1840</v>
      </c>
      <c r="B1841" s="2">
        <v>1</v>
      </c>
    </row>
    <row r="1842" spans="1:5" x14ac:dyDescent="0.25">
      <c r="A1842">
        <v>1841</v>
      </c>
      <c r="B1842" s="2">
        <v>1</v>
      </c>
    </row>
    <row r="1843" spans="1:5" x14ac:dyDescent="0.25">
      <c r="A1843">
        <v>1842</v>
      </c>
      <c r="B1843" s="2">
        <v>1</v>
      </c>
    </row>
    <row r="1844" spans="1:5" x14ac:dyDescent="0.25">
      <c r="A1844">
        <v>1843</v>
      </c>
      <c r="B1844" s="2">
        <v>1</v>
      </c>
      <c r="C1844" s="5">
        <v>2</v>
      </c>
    </row>
    <row r="1845" spans="1:5" x14ac:dyDescent="0.25">
      <c r="A1845">
        <v>1844</v>
      </c>
      <c r="C1845" s="5">
        <v>2</v>
      </c>
    </row>
    <row r="1846" spans="1:5" x14ac:dyDescent="0.25">
      <c r="A1846">
        <v>1845</v>
      </c>
      <c r="C1846" s="5">
        <v>2</v>
      </c>
    </row>
    <row r="1847" spans="1:5" x14ac:dyDescent="0.25">
      <c r="A1847">
        <v>1846</v>
      </c>
      <c r="C1847" s="5">
        <v>2</v>
      </c>
    </row>
    <row r="1848" spans="1:5" x14ac:dyDescent="0.25">
      <c r="A1848">
        <v>1847</v>
      </c>
      <c r="C1848" s="5">
        <v>2</v>
      </c>
    </row>
    <row r="1849" spans="1:5" x14ac:dyDescent="0.25">
      <c r="A1849">
        <v>1848</v>
      </c>
      <c r="C1849" s="5">
        <v>2</v>
      </c>
      <c r="D1849" s="4">
        <v>3</v>
      </c>
    </row>
    <row r="1850" spans="1:5" x14ac:dyDescent="0.25">
      <c r="A1850">
        <v>1849</v>
      </c>
      <c r="C1850" s="5">
        <v>2</v>
      </c>
      <c r="D1850" s="4">
        <v>3</v>
      </c>
    </row>
    <row r="1851" spans="1:5" x14ac:dyDescent="0.25">
      <c r="A1851">
        <v>1850</v>
      </c>
      <c r="C1851" s="5">
        <v>2</v>
      </c>
      <c r="D1851" s="4">
        <v>3</v>
      </c>
    </row>
    <row r="1852" spans="1:5" x14ac:dyDescent="0.25">
      <c r="A1852">
        <v>1851</v>
      </c>
      <c r="C1852" s="5">
        <v>2</v>
      </c>
      <c r="D1852" s="4">
        <v>3</v>
      </c>
    </row>
    <row r="1853" spans="1:5" x14ac:dyDescent="0.25">
      <c r="A1853">
        <v>1852</v>
      </c>
      <c r="C1853" s="5">
        <v>2</v>
      </c>
      <c r="D1853" s="4">
        <v>3</v>
      </c>
    </row>
    <row r="1854" spans="1:5" x14ac:dyDescent="0.25">
      <c r="A1854">
        <v>1853</v>
      </c>
      <c r="D1854" s="4">
        <v>3</v>
      </c>
      <c r="E1854" s="3">
        <v>4</v>
      </c>
    </row>
    <row r="1855" spans="1:5" x14ac:dyDescent="0.25">
      <c r="A1855">
        <v>1854</v>
      </c>
      <c r="D1855" s="4">
        <v>3</v>
      </c>
      <c r="E1855" s="3">
        <v>4</v>
      </c>
    </row>
    <row r="1856" spans="1:5" x14ac:dyDescent="0.25">
      <c r="A1856">
        <v>1855</v>
      </c>
      <c r="D1856" s="4">
        <v>3</v>
      </c>
      <c r="E1856" s="3">
        <v>4</v>
      </c>
    </row>
    <row r="1857" spans="1:5" x14ac:dyDescent="0.25">
      <c r="A1857">
        <v>1856</v>
      </c>
      <c r="D1857" s="4">
        <v>3</v>
      </c>
      <c r="E1857" s="3">
        <v>4</v>
      </c>
    </row>
    <row r="1858" spans="1:5" x14ac:dyDescent="0.25">
      <c r="A1858">
        <v>1857</v>
      </c>
      <c r="D1858" s="4">
        <v>3</v>
      </c>
      <c r="E1858" s="3">
        <v>4</v>
      </c>
    </row>
    <row r="1859" spans="1:5" x14ac:dyDescent="0.25">
      <c r="A1859">
        <v>1858</v>
      </c>
      <c r="B1859" s="2">
        <v>1</v>
      </c>
      <c r="E1859" s="3">
        <v>4</v>
      </c>
    </row>
    <row r="1860" spans="1:5" x14ac:dyDescent="0.25">
      <c r="A1860">
        <v>1859</v>
      </c>
      <c r="B1860" s="2">
        <v>1</v>
      </c>
      <c r="E1860" s="3">
        <v>4</v>
      </c>
    </row>
    <row r="1861" spans="1:5" x14ac:dyDescent="0.25">
      <c r="A1861">
        <v>1860</v>
      </c>
      <c r="B1861" s="2">
        <v>1</v>
      </c>
      <c r="E1861" s="3">
        <v>4</v>
      </c>
    </row>
    <row r="1862" spans="1:5" x14ac:dyDescent="0.25">
      <c r="A1862">
        <v>1861</v>
      </c>
      <c r="B1862" s="2">
        <v>1</v>
      </c>
      <c r="E1862" s="3">
        <v>4</v>
      </c>
    </row>
    <row r="1863" spans="1:5" x14ac:dyDescent="0.25">
      <c r="A1863">
        <v>1862</v>
      </c>
      <c r="B1863" s="2">
        <v>1</v>
      </c>
      <c r="E1863" s="3">
        <v>4</v>
      </c>
    </row>
    <row r="1864" spans="1:5" x14ac:dyDescent="0.25">
      <c r="A1864">
        <v>1863</v>
      </c>
      <c r="B1864" s="2">
        <v>1</v>
      </c>
      <c r="E1864" s="3">
        <v>4</v>
      </c>
    </row>
    <row r="1865" spans="1:5" x14ac:dyDescent="0.25">
      <c r="A1865">
        <v>1864</v>
      </c>
      <c r="B1865" s="2">
        <v>1</v>
      </c>
    </row>
    <row r="1866" spans="1:5" x14ac:dyDescent="0.25">
      <c r="A1866">
        <v>1865</v>
      </c>
      <c r="B1866" s="2">
        <v>1</v>
      </c>
    </row>
    <row r="1867" spans="1:5" x14ac:dyDescent="0.25">
      <c r="A1867">
        <v>1866</v>
      </c>
      <c r="B1867" s="2">
        <v>1</v>
      </c>
      <c r="C1867" s="5">
        <v>2</v>
      </c>
    </row>
    <row r="1868" spans="1:5" x14ac:dyDescent="0.25">
      <c r="A1868">
        <v>1867</v>
      </c>
      <c r="B1868" s="2">
        <v>1</v>
      </c>
      <c r="C1868" s="5">
        <v>2</v>
      </c>
    </row>
    <row r="1869" spans="1:5" x14ac:dyDescent="0.25">
      <c r="A1869">
        <v>1868</v>
      </c>
      <c r="B1869" s="2">
        <v>1</v>
      </c>
      <c r="C1869" s="5">
        <v>2</v>
      </c>
    </row>
    <row r="1870" spans="1:5" x14ac:dyDescent="0.25">
      <c r="A1870">
        <v>1869</v>
      </c>
      <c r="B1870" s="2">
        <v>1</v>
      </c>
      <c r="C1870" s="5">
        <v>2</v>
      </c>
    </row>
    <row r="1871" spans="1:5" x14ac:dyDescent="0.25">
      <c r="A1871">
        <v>1870</v>
      </c>
      <c r="C1871" s="5">
        <v>2</v>
      </c>
    </row>
    <row r="1872" spans="1:5" x14ac:dyDescent="0.25">
      <c r="A1872">
        <v>1871</v>
      </c>
      <c r="C1872" s="5">
        <v>2</v>
      </c>
      <c r="D1872" s="4">
        <v>3</v>
      </c>
    </row>
    <row r="1873" spans="1:5" x14ac:dyDescent="0.25">
      <c r="A1873">
        <v>1872</v>
      </c>
      <c r="C1873" s="5">
        <v>2</v>
      </c>
      <c r="D1873" s="4">
        <v>3</v>
      </c>
    </row>
    <row r="1874" spans="1:5" x14ac:dyDescent="0.25">
      <c r="A1874">
        <v>1873</v>
      </c>
      <c r="C1874" s="5">
        <v>2</v>
      </c>
      <c r="D1874" s="4">
        <v>3</v>
      </c>
    </row>
    <row r="1875" spans="1:5" x14ac:dyDescent="0.25">
      <c r="A1875">
        <v>1874</v>
      </c>
      <c r="C1875" s="5">
        <v>2</v>
      </c>
      <c r="D1875" s="4">
        <v>3</v>
      </c>
    </row>
    <row r="1876" spans="1:5" x14ac:dyDescent="0.25">
      <c r="A1876">
        <v>1875</v>
      </c>
      <c r="C1876" s="5">
        <v>2</v>
      </c>
      <c r="D1876" s="4">
        <v>3</v>
      </c>
    </row>
    <row r="1877" spans="1:5" x14ac:dyDescent="0.25">
      <c r="A1877">
        <v>1876</v>
      </c>
      <c r="C1877" s="5">
        <v>2</v>
      </c>
      <c r="D1877" s="4">
        <v>3</v>
      </c>
      <c r="E1877" s="3">
        <v>4</v>
      </c>
    </row>
    <row r="1878" spans="1:5" x14ac:dyDescent="0.25">
      <c r="A1878">
        <v>1877</v>
      </c>
      <c r="D1878" s="4">
        <v>3</v>
      </c>
      <c r="E1878" s="3">
        <v>4</v>
      </c>
    </row>
    <row r="1879" spans="1:5" x14ac:dyDescent="0.25">
      <c r="A1879">
        <v>1878</v>
      </c>
      <c r="D1879" s="4">
        <v>3</v>
      </c>
      <c r="E1879" s="3">
        <v>4</v>
      </c>
    </row>
    <row r="1880" spans="1:5" x14ac:dyDescent="0.25">
      <c r="A1880">
        <v>1879</v>
      </c>
      <c r="D1880" s="4">
        <v>3</v>
      </c>
      <c r="E1880" s="3">
        <v>4</v>
      </c>
    </row>
    <row r="1881" spans="1:5" x14ac:dyDescent="0.25">
      <c r="A1881">
        <v>1880</v>
      </c>
      <c r="D1881" s="4">
        <v>3</v>
      </c>
      <c r="E1881" s="3">
        <v>4</v>
      </c>
    </row>
    <row r="1882" spans="1:5" x14ac:dyDescent="0.25">
      <c r="A1882">
        <v>1881</v>
      </c>
      <c r="B1882" s="2">
        <v>1</v>
      </c>
      <c r="D1882" s="4">
        <v>3</v>
      </c>
      <c r="E1882" s="3">
        <v>4</v>
      </c>
    </row>
    <row r="1883" spans="1:5" x14ac:dyDescent="0.25">
      <c r="A1883">
        <v>1882</v>
      </c>
      <c r="B1883" s="2">
        <v>1</v>
      </c>
      <c r="D1883" s="4">
        <v>3</v>
      </c>
      <c r="E1883" s="3">
        <v>4</v>
      </c>
    </row>
    <row r="1884" spans="1:5" x14ac:dyDescent="0.25">
      <c r="A1884">
        <v>1883</v>
      </c>
      <c r="B1884" s="2">
        <v>1</v>
      </c>
      <c r="E1884" s="3">
        <v>4</v>
      </c>
    </row>
    <row r="1885" spans="1:5" x14ac:dyDescent="0.25">
      <c r="A1885">
        <v>1884</v>
      </c>
      <c r="B1885" s="2">
        <v>1</v>
      </c>
      <c r="E1885" s="3">
        <v>4</v>
      </c>
    </row>
    <row r="1886" spans="1:5" x14ac:dyDescent="0.25">
      <c r="A1886">
        <v>1885</v>
      </c>
      <c r="B1886" s="2">
        <v>1</v>
      </c>
      <c r="E1886" s="3">
        <v>4</v>
      </c>
    </row>
    <row r="1887" spans="1:5" x14ac:dyDescent="0.25">
      <c r="A1887">
        <v>1886</v>
      </c>
      <c r="B1887" s="2">
        <v>1</v>
      </c>
      <c r="E1887" s="3">
        <v>4</v>
      </c>
    </row>
    <row r="1888" spans="1:5" x14ac:dyDescent="0.25">
      <c r="A1888">
        <v>1887</v>
      </c>
      <c r="B1888" s="2">
        <v>1</v>
      </c>
      <c r="E1888" s="3">
        <v>4</v>
      </c>
    </row>
    <row r="1889" spans="1:4" x14ac:dyDescent="0.25">
      <c r="A1889">
        <v>1888</v>
      </c>
      <c r="B1889" s="2">
        <v>1</v>
      </c>
    </row>
    <row r="1890" spans="1:4" x14ac:dyDescent="0.25">
      <c r="A1890">
        <v>1889</v>
      </c>
      <c r="B1890" s="2">
        <v>1</v>
      </c>
    </row>
    <row r="1891" spans="1:4" x14ac:dyDescent="0.25">
      <c r="A1891">
        <v>1890</v>
      </c>
      <c r="B1891" s="2">
        <v>1</v>
      </c>
    </row>
    <row r="1892" spans="1:4" x14ac:dyDescent="0.25">
      <c r="A1892">
        <v>1891</v>
      </c>
      <c r="B1892" s="2">
        <v>1</v>
      </c>
    </row>
    <row r="1893" spans="1:4" x14ac:dyDescent="0.25">
      <c r="A1893">
        <v>1892</v>
      </c>
      <c r="B1893" s="2">
        <v>1</v>
      </c>
      <c r="C1893" s="5">
        <v>2</v>
      </c>
    </row>
    <row r="1894" spans="1:4" x14ac:dyDescent="0.25">
      <c r="A1894">
        <v>1893</v>
      </c>
      <c r="B1894" s="2">
        <v>1</v>
      </c>
      <c r="C1894" s="5">
        <v>2</v>
      </c>
    </row>
    <row r="1895" spans="1:4" x14ac:dyDescent="0.25">
      <c r="A1895">
        <v>1894</v>
      </c>
      <c r="C1895" s="5">
        <v>2</v>
      </c>
    </row>
    <row r="1896" spans="1:4" x14ac:dyDescent="0.25">
      <c r="A1896">
        <v>1895</v>
      </c>
      <c r="C1896" s="5">
        <v>2</v>
      </c>
    </row>
    <row r="1897" spans="1:4" x14ac:dyDescent="0.25">
      <c r="A1897">
        <v>1896</v>
      </c>
      <c r="C1897" s="5">
        <v>2</v>
      </c>
      <c r="D1897" s="4">
        <v>3</v>
      </c>
    </row>
    <row r="1898" spans="1:4" x14ac:dyDescent="0.25">
      <c r="A1898">
        <v>1897</v>
      </c>
      <c r="C1898" s="5">
        <v>2</v>
      </c>
      <c r="D1898" s="4">
        <v>3</v>
      </c>
    </row>
    <row r="1899" spans="1:4" x14ac:dyDescent="0.25">
      <c r="A1899">
        <v>1898</v>
      </c>
      <c r="C1899" s="5">
        <v>2</v>
      </c>
      <c r="D1899" s="4">
        <v>3</v>
      </c>
    </row>
    <row r="1900" spans="1:4" x14ac:dyDescent="0.25">
      <c r="A1900">
        <v>1899</v>
      </c>
      <c r="C1900" s="5">
        <v>2</v>
      </c>
      <c r="D1900" s="4">
        <v>3</v>
      </c>
    </row>
    <row r="1901" spans="1:4" x14ac:dyDescent="0.25">
      <c r="A1901">
        <v>1900</v>
      </c>
      <c r="C1901" s="5">
        <v>2</v>
      </c>
      <c r="D1901" s="4">
        <v>3</v>
      </c>
    </row>
    <row r="1902" spans="1:4" x14ac:dyDescent="0.25">
      <c r="A1902">
        <v>1901</v>
      </c>
      <c r="C1902" s="5">
        <v>2</v>
      </c>
      <c r="D1902" s="4">
        <v>3</v>
      </c>
    </row>
    <row r="1903" spans="1:4" x14ac:dyDescent="0.25">
      <c r="A1903">
        <v>1902</v>
      </c>
      <c r="C1903" s="5">
        <v>2</v>
      </c>
      <c r="D1903" s="4">
        <v>3</v>
      </c>
    </row>
    <row r="1904" spans="1:4" x14ac:dyDescent="0.25">
      <c r="A1904">
        <v>1903</v>
      </c>
      <c r="D1904" s="4">
        <v>3</v>
      </c>
    </row>
    <row r="1905" spans="1:5" x14ac:dyDescent="0.25">
      <c r="A1905">
        <v>1904</v>
      </c>
      <c r="D1905" s="4">
        <v>3</v>
      </c>
      <c r="E1905" s="3">
        <v>4</v>
      </c>
    </row>
    <row r="1906" spans="1:5" x14ac:dyDescent="0.25">
      <c r="A1906">
        <v>1905</v>
      </c>
      <c r="B1906" s="2">
        <v>1</v>
      </c>
      <c r="D1906" s="4">
        <v>3</v>
      </c>
      <c r="E1906" s="3">
        <v>4</v>
      </c>
    </row>
    <row r="1907" spans="1:5" x14ac:dyDescent="0.25">
      <c r="A1907">
        <v>1906</v>
      </c>
      <c r="B1907" s="2">
        <v>1</v>
      </c>
      <c r="D1907" s="4">
        <v>3</v>
      </c>
      <c r="E1907" s="3">
        <v>4</v>
      </c>
    </row>
    <row r="1908" spans="1:5" x14ac:dyDescent="0.25">
      <c r="A1908">
        <v>1907</v>
      </c>
      <c r="B1908" s="2">
        <v>1</v>
      </c>
      <c r="D1908" s="4">
        <v>3</v>
      </c>
      <c r="E1908" s="3">
        <v>4</v>
      </c>
    </row>
    <row r="1909" spans="1:5" x14ac:dyDescent="0.25">
      <c r="A1909">
        <v>1908</v>
      </c>
      <c r="B1909" s="2">
        <v>1</v>
      </c>
      <c r="E1909" s="3">
        <v>4</v>
      </c>
    </row>
    <row r="1910" spans="1:5" x14ac:dyDescent="0.25">
      <c r="A1910">
        <v>1909</v>
      </c>
      <c r="B1910" s="2">
        <v>1</v>
      </c>
      <c r="E1910" s="3">
        <v>4</v>
      </c>
    </row>
    <row r="1911" spans="1:5" x14ac:dyDescent="0.25">
      <c r="A1911">
        <v>1910</v>
      </c>
      <c r="B1911" s="2">
        <v>1</v>
      </c>
      <c r="E1911" s="3">
        <v>4</v>
      </c>
    </row>
    <row r="1912" spans="1:5" x14ac:dyDescent="0.25">
      <c r="A1912">
        <v>1911</v>
      </c>
      <c r="B1912" s="2">
        <v>1</v>
      </c>
      <c r="E1912" s="3">
        <v>4</v>
      </c>
    </row>
    <row r="1913" spans="1:5" x14ac:dyDescent="0.25">
      <c r="A1913">
        <v>1912</v>
      </c>
      <c r="B1913" s="2">
        <v>1</v>
      </c>
      <c r="E1913" s="3">
        <v>4</v>
      </c>
    </row>
    <row r="1914" spans="1:5" x14ac:dyDescent="0.25">
      <c r="A1914">
        <v>1913</v>
      </c>
      <c r="B1914" s="2">
        <v>1</v>
      </c>
      <c r="E1914" s="3">
        <v>4</v>
      </c>
    </row>
    <row r="1915" spans="1:5" x14ac:dyDescent="0.25">
      <c r="A1915">
        <v>1914</v>
      </c>
      <c r="B1915" s="2">
        <v>1</v>
      </c>
      <c r="E1915" s="3">
        <v>4</v>
      </c>
    </row>
    <row r="1916" spans="1:5" x14ac:dyDescent="0.25">
      <c r="A1916">
        <v>1915</v>
      </c>
      <c r="B1916" s="2">
        <v>1</v>
      </c>
      <c r="E1916" s="3">
        <v>4</v>
      </c>
    </row>
    <row r="1917" spans="1:5" x14ac:dyDescent="0.25">
      <c r="A1917">
        <v>1916</v>
      </c>
      <c r="B1917" s="2">
        <v>1</v>
      </c>
    </row>
    <row r="1918" spans="1:5" x14ac:dyDescent="0.25">
      <c r="A1918">
        <v>1917</v>
      </c>
      <c r="B1918" s="2">
        <v>1</v>
      </c>
    </row>
    <row r="1919" spans="1:5" x14ac:dyDescent="0.25">
      <c r="A1919">
        <v>1918</v>
      </c>
      <c r="B1919" s="2">
        <v>1</v>
      </c>
    </row>
    <row r="1920" spans="1:5" x14ac:dyDescent="0.25">
      <c r="A1920">
        <v>1919</v>
      </c>
      <c r="B1920" s="2">
        <v>1</v>
      </c>
      <c r="C1920" s="5">
        <v>2</v>
      </c>
    </row>
    <row r="1921" spans="1:6" x14ac:dyDescent="0.25">
      <c r="A1921">
        <v>1920</v>
      </c>
      <c r="C1921" s="5">
        <v>2</v>
      </c>
    </row>
    <row r="1922" spans="1:6" x14ac:dyDescent="0.25">
      <c r="A1922">
        <v>1921</v>
      </c>
      <c r="C1922" s="5">
        <v>2</v>
      </c>
    </row>
    <row r="1923" spans="1:6" x14ac:dyDescent="0.25">
      <c r="A1923">
        <v>1922</v>
      </c>
      <c r="C1923" s="5">
        <v>2</v>
      </c>
      <c r="D1923" s="4">
        <v>3</v>
      </c>
    </row>
    <row r="1924" spans="1:6" x14ac:dyDescent="0.25">
      <c r="A1924">
        <v>1923</v>
      </c>
      <c r="C1924" s="5">
        <v>2</v>
      </c>
      <c r="D1924" s="4">
        <v>3</v>
      </c>
    </row>
    <row r="1925" spans="1:6" x14ac:dyDescent="0.25">
      <c r="A1925">
        <v>1924</v>
      </c>
      <c r="C1925" s="5">
        <v>2</v>
      </c>
      <c r="D1925" s="4">
        <v>3</v>
      </c>
    </row>
    <row r="1926" spans="1:6" x14ac:dyDescent="0.25">
      <c r="A1926">
        <v>1925</v>
      </c>
      <c r="C1926" s="5">
        <v>2</v>
      </c>
      <c r="D1926" s="4">
        <v>3</v>
      </c>
    </row>
    <row r="1927" spans="1:6" x14ac:dyDescent="0.25">
      <c r="A1927">
        <v>1926</v>
      </c>
      <c r="C1927" s="5">
        <v>2</v>
      </c>
      <c r="D1927" s="4">
        <v>3</v>
      </c>
    </row>
    <row r="1928" spans="1:6" x14ac:dyDescent="0.25">
      <c r="A1928">
        <v>1927</v>
      </c>
      <c r="C1928" s="5">
        <v>2</v>
      </c>
      <c r="D1928" s="4">
        <v>3</v>
      </c>
    </row>
    <row r="1929" spans="1:6" x14ac:dyDescent="0.25">
      <c r="A1929">
        <v>1928</v>
      </c>
      <c r="C1929" s="5">
        <v>2</v>
      </c>
      <c r="D1929" s="4">
        <v>3</v>
      </c>
    </row>
    <row r="1930" spans="1:6" x14ac:dyDescent="0.25">
      <c r="A1930">
        <v>1929</v>
      </c>
      <c r="C1930" s="5">
        <v>2</v>
      </c>
      <c r="D1930" s="4">
        <v>3</v>
      </c>
    </row>
    <row r="1931" spans="1:6" x14ac:dyDescent="0.25">
      <c r="A1931">
        <v>1930</v>
      </c>
      <c r="C1931" s="5">
        <v>2</v>
      </c>
      <c r="D1931" s="4">
        <v>3</v>
      </c>
    </row>
    <row r="1932" spans="1:6" x14ac:dyDescent="0.25">
      <c r="A1932">
        <v>1931</v>
      </c>
      <c r="D1932" s="4">
        <v>3</v>
      </c>
      <c r="E1932" s="3">
        <v>4</v>
      </c>
    </row>
    <row r="1933" spans="1:6" x14ac:dyDescent="0.25">
      <c r="A1933">
        <v>1932</v>
      </c>
      <c r="D1933" s="4">
        <v>3</v>
      </c>
      <c r="E1933" s="3">
        <v>4</v>
      </c>
      <c r="F1933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Data</vt:lpstr>
      <vt:lpstr>Cycle</vt:lpstr>
      <vt:lpstr>Coordination</vt:lpstr>
      <vt:lpstr>Graph</vt:lpstr>
      <vt:lpstr>catRange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McKenzie</dc:creator>
  <cp:lastModifiedBy>Bell, McKenzie</cp:lastModifiedBy>
  <dcterms:created xsi:type="dcterms:W3CDTF">2025-07-08T19:23:04Z</dcterms:created>
  <dcterms:modified xsi:type="dcterms:W3CDTF">2025-07-22T16:56:42Z</dcterms:modified>
</cp:coreProperties>
</file>