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8B13116F-0FB2-4F95-8F3B-79C4940C98B2}" xr6:coauthVersionLast="47" xr6:coauthVersionMax="47" xr10:uidLastSave="{00000000-0000-0000-0000-000000000000}"/>
  <bookViews>
    <workbookView xWindow="-120" yWindow="-120" windowWidth="29040" windowHeight="16440" xr2:uid="{4E014282-CCA7-45F4-BF9D-5B99A4FBE64D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Coordination!$R$2227:$R$2230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Q12" i="2" s="1"/>
  <c r="BR4" i="3"/>
  <c r="BS4" i="3"/>
  <c r="BR5" i="3"/>
  <c r="BS5" i="3"/>
  <c r="BR6" i="3"/>
  <c r="BS6" i="3"/>
  <c r="BR7" i="3"/>
  <c r="BS7" i="3"/>
  <c r="BR8" i="3"/>
  <c r="BS8" i="3"/>
  <c r="BR9" i="3"/>
  <c r="BR11" i="3"/>
  <c r="BS11" i="3"/>
  <c r="BR12" i="3"/>
  <c r="BS12" i="3"/>
  <c r="BR13" i="3"/>
  <c r="BS13" i="3"/>
  <c r="BR14" i="3"/>
  <c r="BS14" i="3"/>
  <c r="BS15" i="3"/>
  <c r="BS16" i="3"/>
  <c r="BR17" i="3"/>
  <c r="BR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S25" i="3"/>
  <c r="BS26" i="3"/>
  <c r="BR27" i="3"/>
  <c r="BR28" i="3"/>
  <c r="BR29" i="3"/>
  <c r="BS29" i="3"/>
  <c r="BR30" i="3"/>
  <c r="BS30" i="3"/>
  <c r="BR31" i="3"/>
  <c r="BS31" i="3"/>
  <c r="BR32" i="3"/>
  <c r="BS32" i="3"/>
  <c r="BS33" i="3"/>
  <c r="BR34" i="3"/>
  <c r="BR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S42" i="3"/>
  <c r="BS43" i="3"/>
  <c r="BR44" i="3"/>
  <c r="BR45" i="3"/>
  <c r="BR46" i="3"/>
  <c r="BS46" i="3"/>
  <c r="BR47" i="3"/>
  <c r="BS47" i="3"/>
  <c r="BR48" i="3"/>
  <c r="BS48" i="3"/>
  <c r="BR49" i="3"/>
  <c r="BS49" i="3"/>
  <c r="BR50" i="3"/>
  <c r="BS50" i="3"/>
  <c r="BS51" i="3"/>
  <c r="BS52" i="3"/>
  <c r="BR53" i="3"/>
  <c r="BS53" i="3"/>
  <c r="BR54" i="3"/>
  <c r="BR55" i="3"/>
  <c r="BR56" i="3"/>
  <c r="BS56" i="3"/>
  <c r="BR57" i="3"/>
  <c r="BS57" i="3"/>
  <c r="BS58" i="3"/>
  <c r="BS59" i="3"/>
  <c r="BR60" i="3"/>
  <c r="BS60" i="3"/>
  <c r="BR61" i="3"/>
  <c r="BR62" i="3"/>
  <c r="BR63" i="3"/>
  <c r="BS63" i="3"/>
  <c r="BR64" i="3"/>
  <c r="BS64" i="3"/>
  <c r="BR65" i="3"/>
  <c r="BS65" i="3"/>
  <c r="BR66" i="3"/>
  <c r="BS66" i="3"/>
  <c r="BR67" i="3"/>
  <c r="BS67" i="3"/>
  <c r="BR68" i="3"/>
  <c r="BS68" i="3"/>
  <c r="BS69" i="3"/>
  <c r="BS70" i="3"/>
  <c r="BR71" i="3"/>
  <c r="BR72" i="3"/>
  <c r="BR73" i="3"/>
  <c r="BS73" i="3"/>
  <c r="BR74" i="3"/>
  <c r="BS74" i="3"/>
  <c r="BR75" i="3"/>
  <c r="BS75" i="3"/>
  <c r="BR76" i="3"/>
  <c r="BS76" i="3"/>
  <c r="BR77" i="3"/>
  <c r="BS77" i="3"/>
  <c r="BR78" i="3"/>
  <c r="BS78" i="3"/>
  <c r="BS79" i="3"/>
  <c r="BR80" i="3"/>
  <c r="BS80" i="3"/>
  <c r="BR81" i="3"/>
  <c r="BR82" i="3"/>
  <c r="BR83" i="3"/>
  <c r="BS83" i="3"/>
  <c r="BR84" i="3"/>
  <c r="BS84" i="3"/>
  <c r="BR85" i="3"/>
  <c r="BS85" i="3"/>
  <c r="BR86" i="3"/>
  <c r="BS86" i="3"/>
  <c r="BR87" i="3"/>
  <c r="BS87" i="3"/>
  <c r="BS88" i="3"/>
  <c r="BR89" i="3"/>
  <c r="BS89" i="3"/>
  <c r="BR90" i="3"/>
  <c r="BR91" i="3"/>
  <c r="BR92" i="3"/>
  <c r="BS92" i="3"/>
  <c r="BR93" i="3"/>
  <c r="BS93" i="3"/>
  <c r="BR94" i="3"/>
  <c r="BS94" i="3"/>
  <c r="BS95" i="3"/>
  <c r="BS96" i="3"/>
  <c r="BS97" i="3"/>
  <c r="BZ121" i="4"/>
  <c r="CB120" i="4"/>
  <c r="CA121" i="4"/>
  <c r="BZ120" i="4"/>
  <c r="CB119" i="4"/>
  <c r="CA120" i="4"/>
  <c r="BZ119" i="4"/>
  <c r="CB118" i="4"/>
  <c r="CA119" i="4"/>
  <c r="BZ118" i="4"/>
  <c r="CB117" i="4"/>
  <c r="CA118" i="4"/>
  <c r="BZ117" i="4"/>
  <c r="CB116" i="4"/>
  <c r="CA117" i="4"/>
  <c r="BZ116" i="4"/>
  <c r="CB115" i="4"/>
  <c r="CA116" i="4"/>
  <c r="BZ115" i="4"/>
  <c r="CB114" i="4"/>
  <c r="CA115" i="4"/>
  <c r="BZ114" i="4"/>
  <c r="CB113" i="4"/>
  <c r="CA114" i="4"/>
  <c r="BZ113" i="4"/>
  <c r="CA113" i="4"/>
  <c r="BW121" i="4"/>
  <c r="BY122" i="4"/>
  <c r="BY121" i="4"/>
  <c r="BX121" i="4"/>
  <c r="BW120" i="4"/>
  <c r="BY120" i="4"/>
  <c r="BX120" i="4"/>
  <c r="BW119" i="4"/>
  <c r="BX119" i="4"/>
  <c r="BW118" i="4"/>
  <c r="BY119" i="4"/>
  <c r="BX118" i="4"/>
  <c r="BW117" i="4"/>
  <c r="BY118" i="4"/>
  <c r="BY117" i="4"/>
  <c r="BX117" i="4"/>
  <c r="BW116" i="4"/>
  <c r="BY116" i="4"/>
  <c r="BX116" i="4"/>
  <c r="BW115" i="4"/>
  <c r="BY115" i="4"/>
  <c r="BX115" i="4"/>
  <c r="BW114" i="4"/>
  <c r="BY114" i="4"/>
  <c r="BX114" i="4"/>
  <c r="BW113" i="4"/>
  <c r="BY113" i="4"/>
  <c r="BX113" i="4"/>
  <c r="BT120" i="4"/>
  <c r="BU121" i="4"/>
  <c r="BV121" i="4"/>
  <c r="BT119" i="4"/>
  <c r="BU120" i="4"/>
  <c r="BV120" i="4"/>
  <c r="BT118" i="4"/>
  <c r="BU119" i="4"/>
  <c r="BV119" i="4"/>
  <c r="BT117" i="4"/>
  <c r="BU118" i="4"/>
  <c r="BV118" i="4"/>
  <c r="BT116" i="4"/>
  <c r="BU117" i="4"/>
  <c r="BV117" i="4"/>
  <c r="BT115" i="4"/>
  <c r="BU116" i="4"/>
  <c r="BV116" i="4"/>
  <c r="BT114" i="4"/>
  <c r="BU115" i="4"/>
  <c r="BV115" i="4"/>
  <c r="BU114" i="4"/>
  <c r="BV114" i="4"/>
  <c r="BT113" i="4"/>
  <c r="BU113" i="4"/>
  <c r="BV113" i="4"/>
  <c r="BR121" i="4"/>
  <c r="BS121" i="4"/>
  <c r="BQ122" i="4"/>
  <c r="BR120" i="4"/>
  <c r="BS120" i="4"/>
  <c r="BQ121" i="4"/>
  <c r="BR119" i="4"/>
  <c r="BS119" i="4"/>
  <c r="BQ120" i="4"/>
  <c r="BR118" i="4"/>
  <c r="BS118" i="4"/>
  <c r="BQ119" i="4"/>
  <c r="BR117" i="4"/>
  <c r="BS117" i="4"/>
  <c r="BQ118" i="4"/>
  <c r="BR116" i="4"/>
  <c r="BS116" i="4"/>
  <c r="BQ117" i="4"/>
  <c r="BR115" i="4"/>
  <c r="BS115" i="4"/>
  <c r="BQ116" i="4"/>
  <c r="BR114" i="4"/>
  <c r="BS114" i="4"/>
  <c r="BQ115" i="4"/>
  <c r="BQ114" i="4"/>
  <c r="BR113" i="4"/>
  <c r="BS113" i="4"/>
  <c r="BQ113" i="4"/>
  <c r="BZ109" i="4"/>
  <c r="CB109" i="4"/>
  <c r="CA109" i="4"/>
  <c r="BZ108" i="4"/>
  <c r="CA108" i="4"/>
  <c r="BZ107" i="4"/>
  <c r="CB108" i="4"/>
  <c r="CB107" i="4"/>
  <c r="CA107" i="4"/>
  <c r="BZ106" i="4"/>
  <c r="CA106" i="4"/>
  <c r="BZ105" i="4"/>
  <c r="CB106" i="4"/>
  <c r="CA105" i="4"/>
  <c r="BZ104" i="4"/>
  <c r="CB105" i="4"/>
  <c r="CB104" i="4"/>
  <c r="CA104" i="4"/>
  <c r="BZ103" i="4"/>
  <c r="CB103" i="4"/>
  <c r="CA103" i="4"/>
  <c r="BZ102" i="4"/>
  <c r="CB102" i="4"/>
  <c r="CA102" i="4"/>
  <c r="BW110" i="4"/>
  <c r="BY110" i="4"/>
  <c r="BX109" i="4"/>
  <c r="BW109" i="4"/>
  <c r="BY109" i="4"/>
  <c r="BY108" i="4"/>
  <c r="BX108" i="4"/>
  <c r="BW108" i="4"/>
  <c r="BY107" i="4"/>
  <c r="BX107" i="4"/>
  <c r="BW107" i="4"/>
  <c r="BY106" i="4"/>
  <c r="BX106" i="4"/>
  <c r="BW106" i="4"/>
  <c r="BY105" i="4"/>
  <c r="BX105" i="4"/>
  <c r="BW105" i="4"/>
  <c r="BY104" i="4"/>
  <c r="BX104" i="4"/>
  <c r="BW104" i="4"/>
  <c r="BX103" i="4"/>
  <c r="BW103" i="4"/>
  <c r="BY103" i="4"/>
  <c r="BX102" i="4"/>
  <c r="BW102" i="4"/>
  <c r="BY102" i="4"/>
  <c r="BT109" i="4"/>
  <c r="BU110" i="4"/>
  <c r="BV109" i="4"/>
  <c r="BT108" i="4"/>
  <c r="BU109" i="4"/>
  <c r="BV108" i="4"/>
  <c r="BT107" i="4"/>
  <c r="BU108" i="4"/>
  <c r="BV107" i="4"/>
  <c r="BT106" i="4"/>
  <c r="BU107" i="4"/>
  <c r="BV106" i="4"/>
  <c r="BT105" i="4"/>
  <c r="BU106" i="4"/>
  <c r="BV105" i="4"/>
  <c r="BT104" i="4"/>
  <c r="BU105" i="4"/>
  <c r="BV104" i="4"/>
  <c r="BT103" i="4"/>
  <c r="BU104" i="4"/>
  <c r="BV103" i="4"/>
  <c r="BT102" i="4"/>
  <c r="BU103" i="4"/>
  <c r="BV102" i="4"/>
  <c r="BU102" i="4"/>
  <c r="BR109" i="4"/>
  <c r="BS109" i="4"/>
  <c r="BQ109" i="4"/>
  <c r="BR108" i="4"/>
  <c r="BS108" i="4"/>
  <c r="BQ108" i="4"/>
  <c r="BR107" i="4"/>
  <c r="BS107" i="4"/>
  <c r="BQ107" i="4"/>
  <c r="BR106" i="4"/>
  <c r="BS106" i="4"/>
  <c r="BQ106" i="4"/>
  <c r="BR105" i="4"/>
  <c r="BS105" i="4"/>
  <c r="BQ105" i="4"/>
  <c r="BR104" i="4"/>
  <c r="BS104" i="4"/>
  <c r="BQ104" i="4"/>
  <c r="BR103" i="4"/>
  <c r="BS103" i="4"/>
  <c r="BQ103" i="4"/>
  <c r="BR102" i="4"/>
  <c r="BS102" i="4"/>
  <c r="BQ102" i="4"/>
  <c r="BZ98" i="4"/>
  <c r="CB97" i="4"/>
  <c r="CA98" i="4"/>
  <c r="BZ97" i="4"/>
  <c r="CB96" i="4"/>
  <c r="CA97" i="4"/>
  <c r="BZ96" i="4"/>
  <c r="CB95" i="4"/>
  <c r="CA96" i="4"/>
  <c r="BZ95" i="4"/>
  <c r="CB94" i="4"/>
  <c r="CA95" i="4"/>
  <c r="BZ94" i="4"/>
  <c r="CA94" i="4"/>
  <c r="BZ93" i="4"/>
  <c r="CB93" i="4"/>
  <c r="CA93" i="4"/>
  <c r="BZ92" i="4"/>
  <c r="CB92" i="4"/>
  <c r="CA92" i="4"/>
  <c r="BZ91" i="4"/>
  <c r="CB91" i="4"/>
  <c r="CA91" i="4"/>
  <c r="BW98" i="4"/>
  <c r="BY99" i="4"/>
  <c r="BX98" i="4"/>
  <c r="BW97" i="4"/>
  <c r="BY98" i="4"/>
  <c r="BX97" i="4"/>
  <c r="BW96" i="4"/>
  <c r="BY97" i="4"/>
  <c r="BX96" i="4"/>
  <c r="BW95" i="4"/>
  <c r="BY96" i="4"/>
  <c r="BY95" i="4"/>
  <c r="BX95" i="4"/>
  <c r="BW94" i="4"/>
  <c r="BY94" i="4"/>
  <c r="BX94" i="4"/>
  <c r="BW93" i="4"/>
  <c r="BY93" i="4"/>
  <c r="BX93" i="4"/>
  <c r="BW92" i="4"/>
  <c r="BY92" i="4"/>
  <c r="BX92" i="4"/>
  <c r="BW91" i="4"/>
  <c r="BY91" i="4"/>
  <c r="BX91" i="4"/>
  <c r="BT97" i="4"/>
  <c r="BV98" i="4"/>
  <c r="BU98" i="4"/>
  <c r="BT96" i="4"/>
  <c r="BV97" i="4"/>
  <c r="BU97" i="4"/>
  <c r="BT95" i="4"/>
  <c r="BV96" i="4"/>
  <c r="BU96" i="4"/>
  <c r="BT94" i="4"/>
  <c r="BV95" i="4"/>
  <c r="BU95" i="4"/>
  <c r="BV94" i="4"/>
  <c r="BU94" i="4"/>
  <c r="BT93" i="4"/>
  <c r="BV93" i="4"/>
  <c r="BU93" i="4"/>
  <c r="BT92" i="4"/>
  <c r="BV92" i="4"/>
  <c r="BU92" i="4"/>
  <c r="BT91" i="4"/>
  <c r="BV91" i="4"/>
  <c r="BU91" i="4"/>
  <c r="BS98" i="4"/>
  <c r="BR98" i="4"/>
  <c r="BQ99" i="4"/>
  <c r="BS97" i="4"/>
  <c r="BR97" i="4"/>
  <c r="BQ98" i="4"/>
  <c r="BS96" i="4"/>
  <c r="BR96" i="4"/>
  <c r="BQ97" i="4"/>
  <c r="BS95" i="4"/>
  <c r="BR95" i="4"/>
  <c r="BQ96" i="4"/>
  <c r="BS94" i="4"/>
  <c r="BR94" i="4"/>
  <c r="BQ95" i="4"/>
  <c r="BQ94" i="4"/>
  <c r="BS93" i="4"/>
  <c r="BR93" i="4"/>
  <c r="BQ93" i="4"/>
  <c r="BS92" i="4"/>
  <c r="BR92" i="4"/>
  <c r="BQ92" i="4"/>
  <c r="BS91" i="4"/>
  <c r="BR91" i="4"/>
  <c r="BQ91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BZ83" i="4"/>
  <c r="CB83" i="4"/>
  <c r="CB82" i="4"/>
  <c r="CA83" i="4"/>
  <c r="CA82" i="4"/>
  <c r="BZ82" i="4"/>
  <c r="BZ81" i="4"/>
  <c r="CB81" i="4"/>
  <c r="CA81" i="4"/>
  <c r="BZ80" i="4"/>
  <c r="CB80" i="4"/>
  <c r="CA80" i="4"/>
  <c r="BZ79" i="4"/>
  <c r="CB79" i="4"/>
  <c r="CA79" i="4"/>
  <c r="BZ78" i="4"/>
  <c r="CB78" i="4"/>
  <c r="CA78" i="4"/>
  <c r="BW87" i="4"/>
  <c r="BY86" i="4"/>
  <c r="BX86" i="4"/>
  <c r="BW86" i="4"/>
  <c r="BY85" i="4"/>
  <c r="BX85" i="4"/>
  <c r="BW85" i="4"/>
  <c r="BY84" i="4"/>
  <c r="BX84" i="4"/>
  <c r="BW84" i="4"/>
  <c r="BY83" i="4"/>
  <c r="BX83" i="4"/>
  <c r="BW83" i="4"/>
  <c r="BX82" i="4"/>
  <c r="BW82" i="4"/>
  <c r="BY82" i="4"/>
  <c r="BX81" i="4"/>
  <c r="BW81" i="4"/>
  <c r="BY81" i="4"/>
  <c r="BW80" i="4"/>
  <c r="BY80" i="4"/>
  <c r="BX80" i="4"/>
  <c r="BW79" i="4"/>
  <c r="BY79" i="4"/>
  <c r="BX79" i="4"/>
  <c r="BW78" i="4"/>
  <c r="BY78" i="4"/>
  <c r="BX78" i="4"/>
  <c r="BT87" i="4"/>
  <c r="BU88" i="4"/>
  <c r="BV86" i="4"/>
  <c r="BT86" i="4"/>
  <c r="BU87" i="4"/>
  <c r="BV85" i="4"/>
  <c r="BT85" i="4"/>
  <c r="BU86" i="4"/>
  <c r="BV84" i="4"/>
  <c r="BT84" i="4"/>
  <c r="BU85" i="4"/>
  <c r="BV83" i="4"/>
  <c r="BT83" i="4"/>
  <c r="BU84" i="4"/>
  <c r="BT82" i="4"/>
  <c r="BV82" i="4"/>
  <c r="BU83" i="4"/>
  <c r="BU82" i="4"/>
  <c r="BT81" i="4"/>
  <c r="BV81" i="4"/>
  <c r="BU81" i="4"/>
  <c r="BT80" i="4"/>
  <c r="BV80" i="4"/>
  <c r="BU80" i="4"/>
  <c r="BT79" i="4"/>
  <c r="BV79" i="4"/>
  <c r="BU79" i="4"/>
  <c r="BT78" i="4"/>
  <c r="BV78" i="4"/>
  <c r="BU78" i="4"/>
  <c r="BR87" i="4"/>
  <c r="BS85" i="4"/>
  <c r="BQ87" i="4"/>
  <c r="BR86" i="4"/>
  <c r="BS84" i="4"/>
  <c r="BQ86" i="4"/>
  <c r="BR85" i="4"/>
  <c r="BS83" i="4"/>
  <c r="BQ85" i="4"/>
  <c r="BR84" i="4"/>
  <c r="BS82" i="4"/>
  <c r="BQ84" i="4"/>
  <c r="BR83" i="4"/>
  <c r="BQ83" i="4"/>
  <c r="BS81" i="4"/>
  <c r="BR82" i="4"/>
  <c r="BQ82" i="4"/>
  <c r="BR81" i="4"/>
  <c r="BQ81" i="4"/>
  <c r="BS80" i="4"/>
  <c r="BR80" i="4"/>
  <c r="BQ80" i="4"/>
  <c r="BS79" i="4"/>
  <c r="BR79" i="4"/>
  <c r="BQ79" i="4"/>
  <c r="BS78" i="4"/>
  <c r="BR78" i="4"/>
  <c r="BQ78" i="4"/>
  <c r="BZ75" i="4"/>
  <c r="CB75" i="4"/>
  <c r="CA75" i="4"/>
  <c r="BZ74" i="4"/>
  <c r="CB74" i="4"/>
  <c r="CA74" i="4"/>
  <c r="BZ73" i="4"/>
  <c r="CB73" i="4"/>
  <c r="CA73" i="4"/>
  <c r="BZ72" i="4"/>
  <c r="CB72" i="4"/>
  <c r="CA72" i="4"/>
  <c r="BZ71" i="4"/>
  <c r="CB71" i="4"/>
  <c r="CA71" i="4"/>
  <c r="BZ70" i="4"/>
  <c r="CB70" i="4"/>
  <c r="CA70" i="4"/>
  <c r="BZ69" i="4"/>
  <c r="CB69" i="4"/>
  <c r="CA69" i="4"/>
  <c r="BZ68" i="4"/>
  <c r="CB68" i="4"/>
  <c r="CA68" i="4"/>
  <c r="BZ67" i="4"/>
  <c r="CB67" i="4"/>
  <c r="CA67" i="4"/>
  <c r="BW74" i="4"/>
  <c r="BY74" i="4"/>
  <c r="BX74" i="4"/>
  <c r="BW73" i="4"/>
  <c r="BY73" i="4"/>
  <c r="BY72" i="4"/>
  <c r="BX73" i="4"/>
  <c r="BW72" i="4"/>
  <c r="BY71" i="4"/>
  <c r="BX72" i="4"/>
  <c r="BW71" i="4"/>
  <c r="BY70" i="4"/>
  <c r="BX71" i="4"/>
  <c r="BW70" i="4"/>
  <c r="BY69" i="4"/>
  <c r="BX70" i="4"/>
  <c r="BW69" i="4"/>
  <c r="BY68" i="4"/>
  <c r="BX69" i="4"/>
  <c r="BW68" i="4"/>
  <c r="BX68" i="4"/>
  <c r="BW67" i="4"/>
  <c r="BY67" i="4"/>
  <c r="BX67" i="4"/>
  <c r="BT74" i="4"/>
  <c r="BV74" i="4"/>
  <c r="BU74" i="4"/>
  <c r="BT73" i="4"/>
  <c r="BV73" i="4"/>
  <c r="BU73" i="4"/>
  <c r="BT72" i="4"/>
  <c r="BV72" i="4"/>
  <c r="BU72" i="4"/>
  <c r="BT71" i="4"/>
  <c r="BV71" i="4"/>
  <c r="BU71" i="4"/>
  <c r="BT70" i="4"/>
  <c r="BV70" i="4"/>
  <c r="BU70" i="4"/>
  <c r="BT69" i="4"/>
  <c r="BV69" i="4"/>
  <c r="BU69" i="4"/>
  <c r="BT68" i="4"/>
  <c r="BV68" i="4"/>
  <c r="BU68" i="4"/>
  <c r="BT67" i="4"/>
  <c r="BV67" i="4"/>
  <c r="BU67" i="4"/>
  <c r="BS75" i="4"/>
  <c r="BR75" i="4"/>
  <c r="BQ75" i="4"/>
  <c r="BS74" i="4"/>
  <c r="BR74" i="4"/>
  <c r="BQ74" i="4"/>
  <c r="BS73" i="4"/>
  <c r="BR73" i="4"/>
  <c r="BQ73" i="4"/>
  <c r="BS72" i="4"/>
  <c r="BR72" i="4"/>
  <c r="BQ72" i="4"/>
  <c r="BS71" i="4"/>
  <c r="BR71" i="4"/>
  <c r="BQ71" i="4"/>
  <c r="BS70" i="4"/>
  <c r="BR70" i="4"/>
  <c r="BQ70" i="4"/>
  <c r="BS69" i="4"/>
  <c r="BR69" i="4"/>
  <c r="BQ69" i="4"/>
  <c r="BS68" i="4"/>
  <c r="BR68" i="4"/>
  <c r="BQ68" i="4"/>
  <c r="BS67" i="4"/>
  <c r="BR67" i="4"/>
  <c r="BQ67" i="4"/>
  <c r="BZ63" i="4"/>
  <c r="CA63" i="4"/>
  <c r="CB63" i="4"/>
  <c r="BZ62" i="4"/>
  <c r="CB62" i="4"/>
  <c r="CA62" i="4"/>
  <c r="BZ61" i="4"/>
  <c r="CB61" i="4"/>
  <c r="CA61" i="4"/>
  <c r="BZ60" i="4"/>
  <c r="CB60" i="4"/>
  <c r="CA60" i="4"/>
  <c r="BZ59" i="4"/>
  <c r="CB59" i="4"/>
  <c r="CA59" i="4"/>
  <c r="BZ58" i="4"/>
  <c r="CB58" i="4"/>
  <c r="CA58" i="4"/>
  <c r="BZ57" i="4"/>
  <c r="CB57" i="4"/>
  <c r="CA57" i="4"/>
  <c r="BZ56" i="4"/>
  <c r="CB56" i="4"/>
  <c r="CA56" i="4"/>
  <c r="BY63" i="4"/>
  <c r="BW63" i="4"/>
  <c r="BY62" i="4"/>
  <c r="BX62" i="4"/>
  <c r="BW62" i="4"/>
  <c r="BX61" i="4"/>
  <c r="BY61" i="4"/>
  <c r="BW61" i="4"/>
  <c r="BX60" i="4"/>
  <c r="BY60" i="4"/>
  <c r="BW60" i="4"/>
  <c r="BX59" i="4"/>
  <c r="BY59" i="4"/>
  <c r="BW59" i="4"/>
  <c r="BX58" i="4"/>
  <c r="BY58" i="4"/>
  <c r="BW58" i="4"/>
  <c r="BX57" i="4"/>
  <c r="BY57" i="4"/>
  <c r="BW57" i="4"/>
  <c r="BX56" i="4"/>
  <c r="BY56" i="4"/>
  <c r="BW56" i="4"/>
  <c r="BV63" i="4"/>
  <c r="BU64" i="4"/>
  <c r="BT63" i="4"/>
  <c r="BV62" i="4"/>
  <c r="BU63" i="4"/>
  <c r="BT62" i="4"/>
  <c r="BV61" i="4"/>
  <c r="BU62" i="4"/>
  <c r="BT61" i="4"/>
  <c r="BV60" i="4"/>
  <c r="BU61" i="4"/>
  <c r="BT60" i="4"/>
  <c r="BV59" i="4"/>
  <c r="BU60" i="4"/>
  <c r="BT59" i="4"/>
  <c r="BV58" i="4"/>
  <c r="BU59" i="4"/>
  <c r="BT58" i="4"/>
  <c r="BV57" i="4"/>
  <c r="BU58" i="4"/>
  <c r="BT57" i="4"/>
  <c r="BU57" i="4"/>
  <c r="BV56" i="4"/>
  <c r="BT56" i="4"/>
  <c r="BU56" i="4"/>
  <c r="BS64" i="4"/>
  <c r="BR64" i="4"/>
  <c r="BQ64" i="4"/>
  <c r="BS63" i="4"/>
  <c r="BR63" i="4"/>
  <c r="BQ63" i="4"/>
  <c r="BS62" i="4"/>
  <c r="BR62" i="4"/>
  <c r="BQ62" i="4"/>
  <c r="BS61" i="4"/>
  <c r="BR61" i="4"/>
  <c r="BQ61" i="4"/>
  <c r="BS60" i="4"/>
  <c r="BR60" i="4"/>
  <c r="BQ60" i="4"/>
  <c r="BS59" i="4"/>
  <c r="BR59" i="4"/>
  <c r="BQ59" i="4"/>
  <c r="BS58" i="4"/>
  <c r="BR58" i="4"/>
  <c r="BQ58" i="4"/>
  <c r="BS57" i="4"/>
  <c r="BR57" i="4"/>
  <c r="BQ57" i="4"/>
  <c r="BS56" i="4"/>
  <c r="BR56" i="4"/>
  <c r="BQ56" i="4"/>
  <c r="CB52" i="4"/>
  <c r="BZ52" i="4"/>
  <c r="CA52" i="4"/>
  <c r="CB51" i="4"/>
  <c r="BZ51" i="4"/>
  <c r="CA51" i="4"/>
  <c r="CB50" i="4"/>
  <c r="BZ50" i="4"/>
  <c r="CA50" i="4"/>
  <c r="CB49" i="4"/>
  <c r="BZ49" i="4"/>
  <c r="CA49" i="4"/>
  <c r="CB48" i="4"/>
  <c r="BZ48" i="4"/>
  <c r="CA48" i="4"/>
  <c r="CB47" i="4"/>
  <c r="BZ47" i="4"/>
  <c r="CA47" i="4"/>
  <c r="CB46" i="4"/>
  <c r="BZ46" i="4"/>
  <c r="CA46" i="4"/>
  <c r="CB45" i="4"/>
  <c r="BZ45" i="4"/>
  <c r="CA45" i="4"/>
  <c r="CB44" i="4"/>
  <c r="BZ44" i="4"/>
  <c r="CA44" i="4"/>
  <c r="BY52" i="4"/>
  <c r="BY51" i="4"/>
  <c r="BW52" i="4"/>
  <c r="BX52" i="4"/>
  <c r="BW51" i="4"/>
  <c r="BX51" i="4"/>
  <c r="BY50" i="4"/>
  <c r="BW50" i="4"/>
  <c r="BX50" i="4"/>
  <c r="BY49" i="4"/>
  <c r="BW49" i="4"/>
  <c r="BX49" i="4"/>
  <c r="BY48" i="4"/>
  <c r="BW48" i="4"/>
  <c r="BX48" i="4"/>
  <c r="BY47" i="4"/>
  <c r="BW47" i="4"/>
  <c r="BX47" i="4"/>
  <c r="BY46" i="4"/>
  <c r="BW46" i="4"/>
  <c r="BX46" i="4"/>
  <c r="BY45" i="4"/>
  <c r="BW45" i="4"/>
  <c r="BX45" i="4"/>
  <c r="BY44" i="4"/>
  <c r="BW44" i="4"/>
  <c r="BX44" i="4"/>
  <c r="BV52" i="4"/>
  <c r="BU53" i="4"/>
  <c r="BT52" i="4"/>
  <c r="BV51" i="4"/>
  <c r="BU52" i="4"/>
  <c r="BT51" i="4"/>
  <c r="BV50" i="4"/>
  <c r="BU51" i="4"/>
  <c r="BT50" i="4"/>
  <c r="BV49" i="4"/>
  <c r="BU50" i="4"/>
  <c r="BT49" i="4"/>
  <c r="BV48" i="4"/>
  <c r="BU49" i="4"/>
  <c r="BT48" i="4"/>
  <c r="BV47" i="4"/>
  <c r="BU48" i="4"/>
  <c r="BT47" i="4"/>
  <c r="BV46" i="4"/>
  <c r="BU47" i="4"/>
  <c r="BT46" i="4"/>
  <c r="BV45" i="4"/>
  <c r="BU46" i="4"/>
  <c r="BT45" i="4"/>
  <c r="BV44" i="4"/>
  <c r="BU45" i="4"/>
  <c r="BU44" i="4"/>
  <c r="BT44" i="4"/>
  <c r="BS53" i="4"/>
  <c r="BR53" i="4"/>
  <c r="BQ53" i="4"/>
  <c r="BS52" i="4"/>
  <c r="BR52" i="4"/>
  <c r="BQ52" i="4"/>
  <c r="BS51" i="4"/>
  <c r="BR51" i="4"/>
  <c r="BQ51" i="4"/>
  <c r="BS50" i="4"/>
  <c r="BR50" i="4"/>
  <c r="BQ50" i="4"/>
  <c r="BS49" i="4"/>
  <c r="BR49" i="4"/>
  <c r="BQ49" i="4"/>
  <c r="BS48" i="4"/>
  <c r="BR48" i="4"/>
  <c r="BQ48" i="4"/>
  <c r="BS47" i="4"/>
  <c r="BR47" i="4"/>
  <c r="BQ47" i="4"/>
  <c r="BS46" i="4"/>
  <c r="BR46" i="4"/>
  <c r="BQ46" i="4"/>
  <c r="BS45" i="4"/>
  <c r="BR45" i="4"/>
  <c r="BQ45" i="4"/>
  <c r="BS44" i="4"/>
  <c r="BR44" i="4"/>
  <c r="BQ44" i="4"/>
  <c r="CB41" i="4"/>
  <c r="CA41" i="4"/>
  <c r="BZ41" i="4"/>
  <c r="CB40" i="4"/>
  <c r="CA40" i="4"/>
  <c r="BZ40" i="4"/>
  <c r="CB39" i="4"/>
  <c r="CA39" i="4"/>
  <c r="BZ39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BY41" i="4"/>
  <c r="BX41" i="4"/>
  <c r="BW41" i="4"/>
  <c r="BY40" i="4"/>
  <c r="BX40" i="4"/>
  <c r="BW40" i="4"/>
  <c r="BY39" i="4"/>
  <c r="BY38" i="4"/>
  <c r="BX39" i="4"/>
  <c r="BW39" i="4"/>
  <c r="BY37" i="4"/>
  <c r="BX38" i="4"/>
  <c r="BW38" i="4"/>
  <c r="BY36" i="4"/>
  <c r="BX37" i="4"/>
  <c r="BW37" i="4"/>
  <c r="BY35" i="4"/>
  <c r="BX36" i="4"/>
  <c r="BW36" i="4"/>
  <c r="BX35" i="4"/>
  <c r="BW35" i="4"/>
  <c r="BY34" i="4"/>
  <c r="BX34" i="4"/>
  <c r="BW34" i="4"/>
  <c r="BV41" i="4"/>
  <c r="BU41" i="4"/>
  <c r="BT41" i="4"/>
  <c r="BV40" i="4"/>
  <c r="BU40" i="4"/>
  <c r="BT40" i="4"/>
  <c r="BV39" i="4"/>
  <c r="BU39" i="4"/>
  <c r="BT39" i="4"/>
  <c r="BV38" i="4"/>
  <c r="BU38" i="4"/>
  <c r="BT38" i="4"/>
  <c r="BV37" i="4"/>
  <c r="BU37" i="4"/>
  <c r="BT37" i="4"/>
  <c r="BV36" i="4"/>
  <c r="BU36" i="4"/>
  <c r="BT36" i="4"/>
  <c r="BV35" i="4"/>
  <c r="BU35" i="4"/>
  <c r="BT35" i="4"/>
  <c r="BV34" i="4"/>
  <c r="BU34" i="4"/>
  <c r="BT34" i="4"/>
  <c r="BS41" i="4"/>
  <c r="BR41" i="4"/>
  <c r="BQ41" i="4"/>
  <c r="BS40" i="4"/>
  <c r="BR40" i="4"/>
  <c r="BQ40" i="4"/>
  <c r="BS39" i="4"/>
  <c r="BR39" i="4"/>
  <c r="BQ39" i="4"/>
  <c r="BS38" i="4"/>
  <c r="BR38" i="4"/>
  <c r="BQ38" i="4"/>
  <c r="BS37" i="4"/>
  <c r="BR37" i="4"/>
  <c r="BQ37" i="4"/>
  <c r="BS36" i="4"/>
  <c r="BR36" i="4"/>
  <c r="BQ36" i="4"/>
  <c r="BS35" i="4"/>
  <c r="BR35" i="4"/>
  <c r="BQ35" i="4"/>
  <c r="BS34" i="4"/>
  <c r="BR34" i="4"/>
  <c r="BQ34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BY31" i="4"/>
  <c r="BX31" i="4"/>
  <c r="BW31" i="4"/>
  <c r="BY30" i="4"/>
  <c r="BY29" i="4"/>
  <c r="BX30" i="4"/>
  <c r="BW30" i="4"/>
  <c r="BX29" i="4"/>
  <c r="BW29" i="4"/>
  <c r="BY28" i="4"/>
  <c r="BY27" i="4"/>
  <c r="BX28" i="4"/>
  <c r="BW28" i="4"/>
  <c r="BY26" i="4"/>
  <c r="BX27" i="4"/>
  <c r="BW27" i="4"/>
  <c r="BX26" i="4"/>
  <c r="BW26" i="4"/>
  <c r="BY25" i="4"/>
  <c r="BX25" i="4"/>
  <c r="BW25" i="4"/>
  <c r="BY24" i="4"/>
  <c r="BX24" i="4"/>
  <c r="BW24" i="4"/>
  <c r="BY23" i="4"/>
  <c r="BX23" i="4"/>
  <c r="BW23" i="4"/>
  <c r="BV30" i="4"/>
  <c r="BU31" i="4"/>
  <c r="BT30" i="4"/>
  <c r="BV29" i="4"/>
  <c r="BU30" i="4"/>
  <c r="BT29" i="4"/>
  <c r="BV28" i="4"/>
  <c r="BU29" i="4"/>
  <c r="BT28" i="4"/>
  <c r="BV27" i="4"/>
  <c r="BU28" i="4"/>
  <c r="BT27" i="4"/>
  <c r="BV26" i="4"/>
  <c r="BU27" i="4"/>
  <c r="BT26" i="4"/>
  <c r="BV25" i="4"/>
  <c r="BU26" i="4"/>
  <c r="BT25" i="4"/>
  <c r="BV24" i="4"/>
  <c r="BU25" i="4"/>
  <c r="BT24" i="4"/>
  <c r="BV23" i="4"/>
  <c r="BU24" i="4"/>
  <c r="BU23" i="4"/>
  <c r="BT23" i="4"/>
  <c r="BS31" i="4"/>
  <c r="BR31" i="4"/>
  <c r="BQ31" i="4"/>
  <c r="BS30" i="4"/>
  <c r="BR30" i="4"/>
  <c r="BQ30" i="4"/>
  <c r="BS29" i="4"/>
  <c r="BR29" i="4"/>
  <c r="BQ29" i="4"/>
  <c r="BS28" i="4"/>
  <c r="BR28" i="4"/>
  <c r="BQ28" i="4"/>
  <c r="BS27" i="4"/>
  <c r="BR27" i="4"/>
  <c r="BQ27" i="4"/>
  <c r="BS26" i="4"/>
  <c r="BR26" i="4"/>
  <c r="BQ26" i="4"/>
  <c r="BS25" i="4"/>
  <c r="BR25" i="4"/>
  <c r="BQ25" i="4"/>
  <c r="BS24" i="4"/>
  <c r="BR24" i="4"/>
  <c r="BQ24" i="4"/>
  <c r="BS23" i="4"/>
  <c r="BR23" i="4"/>
  <c r="BQ23" i="4"/>
  <c r="CB20" i="4"/>
  <c r="CA20" i="4"/>
  <c r="BZ20" i="4"/>
  <c r="CB19" i="4"/>
  <c r="CA19" i="4"/>
  <c r="BZ19" i="4"/>
  <c r="CB18" i="4"/>
  <c r="CA18" i="4"/>
  <c r="BZ18" i="4"/>
  <c r="CA17" i="4"/>
  <c r="BZ17" i="4"/>
  <c r="CB17" i="4"/>
  <c r="CB16" i="4"/>
  <c r="CA16" i="4"/>
  <c r="BZ16" i="4"/>
  <c r="CB15" i="4"/>
  <c r="CA15" i="4"/>
  <c r="BZ15" i="4"/>
  <c r="CB14" i="4"/>
  <c r="CA14" i="4"/>
  <c r="BZ14" i="4"/>
  <c r="CB13" i="4"/>
  <c r="CA13" i="4"/>
  <c r="BZ13" i="4"/>
  <c r="BY20" i="4"/>
  <c r="BX20" i="4"/>
  <c r="BW20" i="4"/>
  <c r="BY19" i="4"/>
  <c r="BX19" i="4"/>
  <c r="BW19" i="4"/>
  <c r="BY18" i="4"/>
  <c r="BX18" i="4"/>
  <c r="BW18" i="4"/>
  <c r="BY17" i="4"/>
  <c r="BY16" i="4"/>
  <c r="BX17" i="4"/>
  <c r="BW17" i="4"/>
  <c r="BX16" i="4"/>
  <c r="BW16" i="4"/>
  <c r="BY15" i="4"/>
  <c r="BX15" i="4"/>
  <c r="BW15" i="4"/>
  <c r="BY14" i="4"/>
  <c r="BY13" i="4"/>
  <c r="BX14" i="4"/>
  <c r="BW14" i="4"/>
  <c r="BX13" i="4"/>
  <c r="BW13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V13" i="4"/>
  <c r="BU13" i="4"/>
  <c r="BT13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BS15" i="4"/>
  <c r="BR15" i="4"/>
  <c r="BQ15" i="4"/>
  <c r="BS14" i="4"/>
  <c r="BR14" i="4"/>
  <c r="BQ14" i="4"/>
  <c r="BS13" i="4"/>
  <c r="BR13" i="4"/>
  <c r="BQ13" i="4"/>
  <c r="CA10" i="4"/>
  <c r="BZ10" i="4"/>
  <c r="CB9" i="4"/>
  <c r="CA9" i="4"/>
  <c r="CB8" i="4"/>
  <c r="BZ9" i="4"/>
  <c r="CA8" i="4"/>
  <c r="CB7" i="4"/>
  <c r="BZ8" i="4"/>
  <c r="CA7" i="4"/>
  <c r="CB6" i="4"/>
  <c r="BZ7" i="4"/>
  <c r="CA6" i="4"/>
  <c r="CB5" i="4"/>
  <c r="BZ6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X10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AS3" i="2" s="1"/>
  <c r="BY4" i="4"/>
  <c r="BW4" i="4"/>
  <c r="BX3" i="4"/>
  <c r="AR3" i="2" s="1"/>
  <c r="BY3" i="4"/>
  <c r="BW3" i="4"/>
  <c r="BX2" i="4"/>
  <c r="BY2" i="4"/>
  <c r="AR4" i="2" s="1"/>
  <c r="BW2" i="4"/>
  <c r="AR2" i="2" s="1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AM3" i="2" s="1"/>
  <c r="BQ4" i="4"/>
  <c r="BS4" i="4"/>
  <c r="BR3" i="4"/>
  <c r="AL3" i="2" s="1"/>
  <c r="BQ3" i="4"/>
  <c r="BS3" i="4"/>
  <c r="BR2" i="4"/>
  <c r="BQ2" i="4"/>
  <c r="AM2" i="2" s="1"/>
  <c r="BS2" i="4"/>
  <c r="AM4" i="2" s="1"/>
  <c r="BC121" i="4"/>
  <c r="BE120" i="4"/>
  <c r="BD121" i="4"/>
  <c r="BC120" i="4"/>
  <c r="BE119" i="4"/>
  <c r="BD120" i="4"/>
  <c r="BC119" i="4"/>
  <c r="BE118" i="4"/>
  <c r="BD119" i="4"/>
  <c r="BC118" i="4"/>
  <c r="BE117" i="4"/>
  <c r="BD118" i="4"/>
  <c r="BC117" i="4"/>
  <c r="BE116" i="4"/>
  <c r="BD117" i="4"/>
  <c r="BC116" i="4"/>
  <c r="BE115" i="4"/>
  <c r="BD116" i="4"/>
  <c r="BC115" i="4"/>
  <c r="BE114" i="4"/>
  <c r="BD115" i="4"/>
  <c r="BC114" i="4"/>
  <c r="BE113" i="4"/>
  <c r="BD114" i="4"/>
  <c r="BC113" i="4"/>
  <c r="BD113" i="4"/>
  <c r="AZ121" i="4"/>
  <c r="BB122" i="4"/>
  <c r="BB121" i="4"/>
  <c r="BA121" i="4"/>
  <c r="AZ120" i="4"/>
  <c r="BB120" i="4"/>
  <c r="BA120" i="4"/>
  <c r="AZ119" i="4"/>
  <c r="BA119" i="4"/>
  <c r="AZ118" i="4"/>
  <c r="BB119" i="4"/>
  <c r="BA118" i="4"/>
  <c r="AZ117" i="4"/>
  <c r="BB118" i="4"/>
  <c r="BB117" i="4"/>
  <c r="BA117" i="4"/>
  <c r="AZ116" i="4"/>
  <c r="BB116" i="4"/>
  <c r="BA116" i="4"/>
  <c r="AZ115" i="4"/>
  <c r="BB115" i="4"/>
  <c r="BA115" i="4"/>
  <c r="AZ114" i="4"/>
  <c r="BB114" i="4"/>
  <c r="BA114" i="4"/>
  <c r="AZ113" i="4"/>
  <c r="BB113" i="4"/>
  <c r="BA113" i="4"/>
  <c r="AW120" i="4"/>
  <c r="AX121" i="4"/>
  <c r="AY121" i="4"/>
  <c r="AW119" i="4"/>
  <c r="AX120" i="4"/>
  <c r="AY120" i="4"/>
  <c r="AW118" i="4"/>
  <c r="AX119" i="4"/>
  <c r="AY119" i="4"/>
  <c r="AW117" i="4"/>
  <c r="AX118" i="4"/>
  <c r="AY118" i="4"/>
  <c r="AW116" i="4"/>
  <c r="AX117" i="4"/>
  <c r="AY117" i="4"/>
  <c r="AW115" i="4"/>
  <c r="AX116" i="4"/>
  <c r="AY116" i="4"/>
  <c r="AW114" i="4"/>
  <c r="AX115" i="4"/>
  <c r="AY115" i="4"/>
  <c r="AX114" i="4"/>
  <c r="AY114" i="4"/>
  <c r="AW113" i="4"/>
  <c r="AX113" i="4"/>
  <c r="AY113" i="4"/>
  <c r="AU121" i="4"/>
  <c r="AV121" i="4"/>
  <c r="AT122" i="4"/>
  <c r="AU120" i="4"/>
  <c r="AV120" i="4"/>
  <c r="AT121" i="4"/>
  <c r="AU119" i="4"/>
  <c r="AV119" i="4"/>
  <c r="AT120" i="4"/>
  <c r="AU118" i="4"/>
  <c r="AV118" i="4"/>
  <c r="AT119" i="4"/>
  <c r="AU117" i="4"/>
  <c r="AV117" i="4"/>
  <c r="AT118" i="4"/>
  <c r="AU116" i="4"/>
  <c r="AV116" i="4"/>
  <c r="AT117" i="4"/>
  <c r="AU115" i="4"/>
  <c r="AV115" i="4"/>
  <c r="AT116" i="4"/>
  <c r="AU114" i="4"/>
  <c r="AV114" i="4"/>
  <c r="AT115" i="4"/>
  <c r="AT114" i="4"/>
  <c r="AU113" i="4"/>
  <c r="AV113" i="4"/>
  <c r="AT113" i="4"/>
  <c r="BC109" i="4"/>
  <c r="BE109" i="4"/>
  <c r="BD109" i="4"/>
  <c r="BC108" i="4"/>
  <c r="BD108" i="4"/>
  <c r="BC107" i="4"/>
  <c r="BE108" i="4"/>
  <c r="BE107" i="4"/>
  <c r="BD107" i="4"/>
  <c r="BC106" i="4"/>
  <c r="BD106" i="4"/>
  <c r="BC105" i="4"/>
  <c r="BE106" i="4"/>
  <c r="BD105" i="4"/>
  <c r="BC104" i="4"/>
  <c r="BE105" i="4"/>
  <c r="BE104" i="4"/>
  <c r="BD104" i="4"/>
  <c r="BC103" i="4"/>
  <c r="BE103" i="4"/>
  <c r="BD103" i="4"/>
  <c r="BC102" i="4"/>
  <c r="BE102" i="4"/>
  <c r="BD102" i="4"/>
  <c r="AZ110" i="4"/>
  <c r="BB110" i="4"/>
  <c r="BA109" i="4"/>
  <c r="AZ109" i="4"/>
  <c r="BB109" i="4"/>
  <c r="BB108" i="4"/>
  <c r="BA108" i="4"/>
  <c r="AZ108" i="4"/>
  <c r="BB107" i="4"/>
  <c r="BA107" i="4"/>
  <c r="AZ107" i="4"/>
  <c r="BB106" i="4"/>
  <c r="BA106" i="4"/>
  <c r="AZ106" i="4"/>
  <c r="BB105" i="4"/>
  <c r="BA105" i="4"/>
  <c r="AZ105" i="4"/>
  <c r="BB104" i="4"/>
  <c r="BA104" i="4"/>
  <c r="AZ104" i="4"/>
  <c r="BA103" i="4"/>
  <c r="AZ103" i="4"/>
  <c r="BB103" i="4"/>
  <c r="BA102" i="4"/>
  <c r="AZ102" i="4"/>
  <c r="BB102" i="4"/>
  <c r="AW109" i="4"/>
  <c r="AX110" i="4"/>
  <c r="AY109" i="4"/>
  <c r="AW108" i="4"/>
  <c r="AX109" i="4"/>
  <c r="AY108" i="4"/>
  <c r="AW107" i="4"/>
  <c r="AX108" i="4"/>
  <c r="AY107" i="4"/>
  <c r="AW106" i="4"/>
  <c r="AX107" i="4"/>
  <c r="AY106" i="4"/>
  <c r="AW105" i="4"/>
  <c r="AX106" i="4"/>
  <c r="AY105" i="4"/>
  <c r="AW104" i="4"/>
  <c r="AX105" i="4"/>
  <c r="AY104" i="4"/>
  <c r="AW103" i="4"/>
  <c r="AX104" i="4"/>
  <c r="AY103" i="4"/>
  <c r="AW102" i="4"/>
  <c r="AX103" i="4"/>
  <c r="AY102" i="4"/>
  <c r="AX102" i="4"/>
  <c r="AU109" i="4"/>
  <c r="AV109" i="4"/>
  <c r="AT109" i="4"/>
  <c r="AU108" i="4"/>
  <c r="AV108" i="4"/>
  <c r="AT108" i="4"/>
  <c r="AU107" i="4"/>
  <c r="AV107" i="4"/>
  <c r="AT107" i="4"/>
  <c r="AU106" i="4"/>
  <c r="AV106" i="4"/>
  <c r="AT106" i="4"/>
  <c r="AU105" i="4"/>
  <c r="AV105" i="4"/>
  <c r="AT105" i="4"/>
  <c r="AU104" i="4"/>
  <c r="AV104" i="4"/>
  <c r="AT104" i="4"/>
  <c r="AU103" i="4"/>
  <c r="AV103" i="4"/>
  <c r="AT103" i="4"/>
  <c r="AU102" i="4"/>
  <c r="AV102" i="4"/>
  <c r="AT102" i="4"/>
  <c r="BC98" i="4"/>
  <c r="BE97" i="4"/>
  <c r="BD98" i="4"/>
  <c r="BC97" i="4"/>
  <c r="BE96" i="4"/>
  <c r="BD97" i="4"/>
  <c r="BC96" i="4"/>
  <c r="BE95" i="4"/>
  <c r="BD96" i="4"/>
  <c r="BC95" i="4"/>
  <c r="BE94" i="4"/>
  <c r="BD95" i="4"/>
  <c r="BC94" i="4"/>
  <c r="BD94" i="4"/>
  <c r="BC93" i="4"/>
  <c r="BE93" i="4"/>
  <c r="BD93" i="4"/>
  <c r="BC92" i="4"/>
  <c r="BE92" i="4"/>
  <c r="BD92" i="4"/>
  <c r="BC91" i="4"/>
  <c r="BE91" i="4"/>
  <c r="BD91" i="4"/>
  <c r="AZ98" i="4"/>
  <c r="BB99" i="4"/>
  <c r="BA98" i="4"/>
  <c r="AZ97" i="4"/>
  <c r="BB98" i="4"/>
  <c r="BA97" i="4"/>
  <c r="AZ96" i="4"/>
  <c r="BB97" i="4"/>
  <c r="BA96" i="4"/>
  <c r="AZ95" i="4"/>
  <c r="BB96" i="4"/>
  <c r="BB95" i="4"/>
  <c r="BA95" i="4"/>
  <c r="AZ94" i="4"/>
  <c r="BB94" i="4"/>
  <c r="BA94" i="4"/>
  <c r="AZ93" i="4"/>
  <c r="BB93" i="4"/>
  <c r="BA93" i="4"/>
  <c r="AZ92" i="4"/>
  <c r="BB92" i="4"/>
  <c r="BA92" i="4"/>
  <c r="AZ91" i="4"/>
  <c r="BB91" i="4"/>
  <c r="BA91" i="4"/>
  <c r="AW97" i="4"/>
  <c r="AY98" i="4"/>
  <c r="AX98" i="4"/>
  <c r="AW96" i="4"/>
  <c r="AY97" i="4"/>
  <c r="AX97" i="4"/>
  <c r="AW95" i="4"/>
  <c r="AY96" i="4"/>
  <c r="AX96" i="4"/>
  <c r="AW94" i="4"/>
  <c r="AY95" i="4"/>
  <c r="AX95" i="4"/>
  <c r="AY94" i="4"/>
  <c r="AX94" i="4"/>
  <c r="AW93" i="4"/>
  <c r="AY93" i="4"/>
  <c r="AX93" i="4"/>
  <c r="AW92" i="4"/>
  <c r="AY92" i="4"/>
  <c r="AX92" i="4"/>
  <c r="AW91" i="4"/>
  <c r="AY91" i="4"/>
  <c r="AX91" i="4"/>
  <c r="AV98" i="4"/>
  <c r="AU98" i="4"/>
  <c r="AT99" i="4"/>
  <c r="AV97" i="4"/>
  <c r="AU97" i="4"/>
  <c r="AT98" i="4"/>
  <c r="AV96" i="4"/>
  <c r="AU96" i="4"/>
  <c r="AT97" i="4"/>
  <c r="AV95" i="4"/>
  <c r="AU95" i="4"/>
  <c r="AT96" i="4"/>
  <c r="AV94" i="4"/>
  <c r="AU94" i="4"/>
  <c r="AT95" i="4"/>
  <c r="AT94" i="4"/>
  <c r="AV93" i="4"/>
  <c r="AU93" i="4"/>
  <c r="AT93" i="4"/>
  <c r="AV92" i="4"/>
  <c r="AU92" i="4"/>
  <c r="AT92" i="4"/>
  <c r="AV91" i="4"/>
  <c r="AU91" i="4"/>
  <c r="AT91" i="4"/>
  <c r="BC88" i="4"/>
  <c r="BE87" i="4"/>
  <c r="BD87" i="4"/>
  <c r="BC87" i="4"/>
  <c r="BE86" i="4"/>
  <c r="BD86" i="4"/>
  <c r="BC86" i="4"/>
  <c r="BE85" i="4"/>
  <c r="BD85" i="4"/>
  <c r="BC85" i="4"/>
  <c r="BE84" i="4"/>
  <c r="BD84" i="4"/>
  <c r="BC84" i="4"/>
  <c r="BC83" i="4"/>
  <c r="BE83" i="4"/>
  <c r="BE82" i="4"/>
  <c r="BD83" i="4"/>
  <c r="BD82" i="4"/>
  <c r="BC82" i="4"/>
  <c r="BC81" i="4"/>
  <c r="BE81" i="4"/>
  <c r="BD81" i="4"/>
  <c r="BC80" i="4"/>
  <c r="BE80" i="4"/>
  <c r="BD80" i="4"/>
  <c r="BC79" i="4"/>
  <c r="BE79" i="4"/>
  <c r="BD79" i="4"/>
  <c r="BC78" i="4"/>
  <c r="BE78" i="4"/>
  <c r="BD78" i="4"/>
  <c r="AZ87" i="4"/>
  <c r="BB86" i="4"/>
  <c r="BA86" i="4"/>
  <c r="AZ86" i="4"/>
  <c r="BB85" i="4"/>
  <c r="BA85" i="4"/>
  <c r="AZ85" i="4"/>
  <c r="BB84" i="4"/>
  <c r="BA84" i="4"/>
  <c r="AZ84" i="4"/>
  <c r="BB83" i="4"/>
  <c r="BA83" i="4"/>
  <c r="AZ83" i="4"/>
  <c r="BA82" i="4"/>
  <c r="AZ82" i="4"/>
  <c r="BB82" i="4"/>
  <c r="BA81" i="4"/>
  <c r="AZ81" i="4"/>
  <c r="BB81" i="4"/>
  <c r="AZ80" i="4"/>
  <c r="BB80" i="4"/>
  <c r="BA80" i="4"/>
  <c r="AZ79" i="4"/>
  <c r="BB79" i="4"/>
  <c r="BA79" i="4"/>
  <c r="AZ78" i="4"/>
  <c r="BB78" i="4"/>
  <c r="BA78" i="4"/>
  <c r="AW87" i="4"/>
  <c r="AX88" i="4"/>
  <c r="AY86" i="4"/>
  <c r="AW86" i="4"/>
  <c r="AX87" i="4"/>
  <c r="AY85" i="4"/>
  <c r="AW85" i="4"/>
  <c r="AX86" i="4"/>
  <c r="AY84" i="4"/>
  <c r="AW84" i="4"/>
  <c r="AX85" i="4"/>
  <c r="AY83" i="4"/>
  <c r="AW83" i="4"/>
  <c r="AX84" i="4"/>
  <c r="AW82" i="4"/>
  <c r="AY82" i="4"/>
  <c r="AX83" i="4"/>
  <c r="AX82" i="4"/>
  <c r="AW81" i="4"/>
  <c r="AY81" i="4"/>
  <c r="AX81" i="4"/>
  <c r="AW80" i="4"/>
  <c r="AY80" i="4"/>
  <c r="AX80" i="4"/>
  <c r="AW79" i="4"/>
  <c r="AY79" i="4"/>
  <c r="AX79" i="4"/>
  <c r="AW78" i="4"/>
  <c r="AY78" i="4"/>
  <c r="AX78" i="4"/>
  <c r="AU87" i="4"/>
  <c r="AV85" i="4"/>
  <c r="AT87" i="4"/>
  <c r="AU86" i="4"/>
  <c r="AV84" i="4"/>
  <c r="AT86" i="4"/>
  <c r="AU85" i="4"/>
  <c r="AV83" i="4"/>
  <c r="AT85" i="4"/>
  <c r="AU84" i="4"/>
  <c r="AV82" i="4"/>
  <c r="AT84" i="4"/>
  <c r="AU83" i="4"/>
  <c r="AT83" i="4"/>
  <c r="AV81" i="4"/>
  <c r="AU82" i="4"/>
  <c r="AT82" i="4"/>
  <c r="AU81" i="4"/>
  <c r="AT81" i="4"/>
  <c r="AV80" i="4"/>
  <c r="AU80" i="4"/>
  <c r="AT80" i="4"/>
  <c r="AV79" i="4"/>
  <c r="AU79" i="4"/>
  <c r="AT79" i="4"/>
  <c r="AV78" i="4"/>
  <c r="AU78" i="4"/>
  <c r="AT78" i="4"/>
  <c r="BC75" i="4"/>
  <c r="BE75" i="4"/>
  <c r="BD75" i="4"/>
  <c r="BC74" i="4"/>
  <c r="BE74" i="4"/>
  <c r="BD74" i="4"/>
  <c r="BC73" i="4"/>
  <c r="BE73" i="4"/>
  <c r="BD73" i="4"/>
  <c r="BC72" i="4"/>
  <c r="BE72" i="4"/>
  <c r="BD72" i="4"/>
  <c r="BC71" i="4"/>
  <c r="BE71" i="4"/>
  <c r="BD71" i="4"/>
  <c r="BC70" i="4"/>
  <c r="BE70" i="4"/>
  <c r="BD70" i="4"/>
  <c r="BC69" i="4"/>
  <c r="BE69" i="4"/>
  <c r="BD69" i="4"/>
  <c r="BC68" i="4"/>
  <c r="BE68" i="4"/>
  <c r="BD68" i="4"/>
  <c r="BC67" i="4"/>
  <c r="BE67" i="4"/>
  <c r="BD67" i="4"/>
  <c r="AZ74" i="4"/>
  <c r="BB74" i="4"/>
  <c r="BA74" i="4"/>
  <c r="AZ73" i="4"/>
  <c r="BB73" i="4"/>
  <c r="BB72" i="4"/>
  <c r="BA73" i="4"/>
  <c r="AZ72" i="4"/>
  <c r="BB71" i="4"/>
  <c r="BA72" i="4"/>
  <c r="AZ71" i="4"/>
  <c r="BB70" i="4"/>
  <c r="BA71" i="4"/>
  <c r="AZ70" i="4"/>
  <c r="BB69" i="4"/>
  <c r="BA70" i="4"/>
  <c r="AZ69" i="4"/>
  <c r="BB68" i="4"/>
  <c r="BA69" i="4"/>
  <c r="AZ68" i="4"/>
  <c r="BA68" i="4"/>
  <c r="AZ67" i="4"/>
  <c r="BB67" i="4"/>
  <c r="BA67" i="4"/>
  <c r="AW74" i="4"/>
  <c r="AY74" i="4"/>
  <c r="AX74" i="4"/>
  <c r="AW73" i="4"/>
  <c r="AY73" i="4"/>
  <c r="AX73" i="4"/>
  <c r="AW72" i="4"/>
  <c r="AY72" i="4"/>
  <c r="AX72" i="4"/>
  <c r="AW71" i="4"/>
  <c r="AY71" i="4"/>
  <c r="AX71" i="4"/>
  <c r="AW70" i="4"/>
  <c r="AY70" i="4"/>
  <c r="AX70" i="4"/>
  <c r="AW69" i="4"/>
  <c r="AY69" i="4"/>
  <c r="AX69" i="4"/>
  <c r="AW68" i="4"/>
  <c r="AY68" i="4"/>
  <c r="AX68" i="4"/>
  <c r="AW67" i="4"/>
  <c r="AY67" i="4"/>
  <c r="AX67" i="4"/>
  <c r="AV75" i="4"/>
  <c r="AU75" i="4"/>
  <c r="AT75" i="4"/>
  <c r="AV74" i="4"/>
  <c r="AU74" i="4"/>
  <c r="AT74" i="4"/>
  <c r="AV73" i="4"/>
  <c r="AU73" i="4"/>
  <c r="AT73" i="4"/>
  <c r="AV72" i="4"/>
  <c r="AU72" i="4"/>
  <c r="AT72" i="4"/>
  <c r="AV71" i="4"/>
  <c r="AU71" i="4"/>
  <c r="AT71" i="4"/>
  <c r="AV70" i="4"/>
  <c r="AU70" i="4"/>
  <c r="AT70" i="4"/>
  <c r="AV69" i="4"/>
  <c r="AU69" i="4"/>
  <c r="AT69" i="4"/>
  <c r="AV68" i="4"/>
  <c r="AU68" i="4"/>
  <c r="AT68" i="4"/>
  <c r="AV67" i="4"/>
  <c r="AU67" i="4"/>
  <c r="AT67" i="4"/>
  <c r="BC63" i="4"/>
  <c r="BD63" i="4"/>
  <c r="BE63" i="4"/>
  <c r="BC62" i="4"/>
  <c r="BE62" i="4"/>
  <c r="BD62" i="4"/>
  <c r="BC61" i="4"/>
  <c r="BE61" i="4"/>
  <c r="BD61" i="4"/>
  <c r="BC60" i="4"/>
  <c r="BE60" i="4"/>
  <c r="BD60" i="4"/>
  <c r="BC59" i="4"/>
  <c r="BE59" i="4"/>
  <c r="BD59" i="4"/>
  <c r="BC58" i="4"/>
  <c r="BE58" i="4"/>
  <c r="BD58" i="4"/>
  <c r="BC57" i="4"/>
  <c r="BE57" i="4"/>
  <c r="BD57" i="4"/>
  <c r="BC56" i="4"/>
  <c r="BE56" i="4"/>
  <c r="BD56" i="4"/>
  <c r="BB63" i="4"/>
  <c r="AZ63" i="4"/>
  <c r="BB62" i="4"/>
  <c r="BA62" i="4"/>
  <c r="AZ62" i="4"/>
  <c r="BA61" i="4"/>
  <c r="BB61" i="4"/>
  <c r="AZ61" i="4"/>
  <c r="BA60" i="4"/>
  <c r="BB60" i="4"/>
  <c r="AZ60" i="4"/>
  <c r="BA59" i="4"/>
  <c r="BB59" i="4"/>
  <c r="AZ59" i="4"/>
  <c r="BA58" i="4"/>
  <c r="BB58" i="4"/>
  <c r="AZ58" i="4"/>
  <c r="BA57" i="4"/>
  <c r="BB57" i="4"/>
  <c r="AZ57" i="4"/>
  <c r="BA56" i="4"/>
  <c r="BB56" i="4"/>
  <c r="AZ56" i="4"/>
  <c r="AY63" i="4"/>
  <c r="AX64" i="4"/>
  <c r="AW63" i="4"/>
  <c r="AY62" i="4"/>
  <c r="AX63" i="4"/>
  <c r="AW62" i="4"/>
  <c r="AY61" i="4"/>
  <c r="AX62" i="4"/>
  <c r="AW61" i="4"/>
  <c r="AY60" i="4"/>
  <c r="AX61" i="4"/>
  <c r="AW60" i="4"/>
  <c r="AY59" i="4"/>
  <c r="AX60" i="4"/>
  <c r="AW59" i="4"/>
  <c r="AY58" i="4"/>
  <c r="AX59" i="4"/>
  <c r="AW58" i="4"/>
  <c r="AY57" i="4"/>
  <c r="AX58" i="4"/>
  <c r="AW57" i="4"/>
  <c r="AX57" i="4"/>
  <c r="AY56" i="4"/>
  <c r="AW56" i="4"/>
  <c r="AX56" i="4"/>
  <c r="AV64" i="4"/>
  <c r="AU64" i="4"/>
  <c r="AT64" i="4"/>
  <c r="AV63" i="4"/>
  <c r="AU63" i="4"/>
  <c r="AT63" i="4"/>
  <c r="AV62" i="4"/>
  <c r="AU62" i="4"/>
  <c r="AT62" i="4"/>
  <c r="AV61" i="4"/>
  <c r="AU61" i="4"/>
  <c r="AT61" i="4"/>
  <c r="AV60" i="4"/>
  <c r="AU60" i="4"/>
  <c r="AT60" i="4"/>
  <c r="AV59" i="4"/>
  <c r="AU59" i="4"/>
  <c r="AT59" i="4"/>
  <c r="AV58" i="4"/>
  <c r="AU58" i="4"/>
  <c r="AT58" i="4"/>
  <c r="AV57" i="4"/>
  <c r="AU57" i="4"/>
  <c r="AT57" i="4"/>
  <c r="AV56" i="4"/>
  <c r="AU56" i="4"/>
  <c r="AT56" i="4"/>
  <c r="BE52" i="4"/>
  <c r="BC52" i="4"/>
  <c r="BD52" i="4"/>
  <c r="BE51" i="4"/>
  <c r="BC51" i="4"/>
  <c r="BD51" i="4"/>
  <c r="BE50" i="4"/>
  <c r="BC50" i="4"/>
  <c r="BD50" i="4"/>
  <c r="BE49" i="4"/>
  <c r="BC49" i="4"/>
  <c r="BD49" i="4"/>
  <c r="BE48" i="4"/>
  <c r="BC48" i="4"/>
  <c r="BD48" i="4"/>
  <c r="BE47" i="4"/>
  <c r="BC47" i="4"/>
  <c r="BD47" i="4"/>
  <c r="BE46" i="4"/>
  <c r="BC46" i="4"/>
  <c r="BD46" i="4"/>
  <c r="BE45" i="4"/>
  <c r="BC45" i="4"/>
  <c r="BD45" i="4"/>
  <c r="BE44" i="4"/>
  <c r="BC44" i="4"/>
  <c r="BD44" i="4"/>
  <c r="BB52" i="4"/>
  <c r="BB51" i="4"/>
  <c r="AZ52" i="4"/>
  <c r="BA52" i="4"/>
  <c r="AZ51" i="4"/>
  <c r="BA51" i="4"/>
  <c r="BB50" i="4"/>
  <c r="AZ50" i="4"/>
  <c r="BA50" i="4"/>
  <c r="BB49" i="4"/>
  <c r="AZ49" i="4"/>
  <c r="BA49" i="4"/>
  <c r="BB48" i="4"/>
  <c r="AZ48" i="4"/>
  <c r="BA48" i="4"/>
  <c r="BB47" i="4"/>
  <c r="AZ47" i="4"/>
  <c r="BA47" i="4"/>
  <c r="BB46" i="4"/>
  <c r="AZ46" i="4"/>
  <c r="BA46" i="4"/>
  <c r="BB45" i="4"/>
  <c r="AZ45" i="4"/>
  <c r="BA45" i="4"/>
  <c r="BB44" i="4"/>
  <c r="AZ44" i="4"/>
  <c r="BA44" i="4"/>
  <c r="AY52" i="4"/>
  <c r="AX53" i="4"/>
  <c r="AW52" i="4"/>
  <c r="AY51" i="4"/>
  <c r="AX52" i="4"/>
  <c r="AW51" i="4"/>
  <c r="AY50" i="4"/>
  <c r="AX51" i="4"/>
  <c r="AW50" i="4"/>
  <c r="AY49" i="4"/>
  <c r="AX50" i="4"/>
  <c r="AW49" i="4"/>
  <c r="AY48" i="4"/>
  <c r="AX49" i="4"/>
  <c r="AW48" i="4"/>
  <c r="AY47" i="4"/>
  <c r="AX48" i="4"/>
  <c r="AW47" i="4"/>
  <c r="AY46" i="4"/>
  <c r="AX47" i="4"/>
  <c r="AW46" i="4"/>
  <c r="AY45" i="4"/>
  <c r="AX46" i="4"/>
  <c r="AW45" i="4"/>
  <c r="AY44" i="4"/>
  <c r="AX45" i="4"/>
  <c r="AX44" i="4"/>
  <c r="AW44" i="4"/>
  <c r="AV53" i="4"/>
  <c r="AU53" i="4"/>
  <c r="AT53" i="4"/>
  <c r="AV52" i="4"/>
  <c r="AU52" i="4"/>
  <c r="AT52" i="4"/>
  <c r="AV51" i="4"/>
  <c r="AU51" i="4"/>
  <c r="AT51" i="4"/>
  <c r="AV50" i="4"/>
  <c r="AU50" i="4"/>
  <c r="AT50" i="4"/>
  <c r="AV49" i="4"/>
  <c r="AU49" i="4"/>
  <c r="AT49" i="4"/>
  <c r="AV48" i="4"/>
  <c r="AU48" i="4"/>
  <c r="AT48" i="4"/>
  <c r="AV47" i="4"/>
  <c r="AU47" i="4"/>
  <c r="AT47" i="4"/>
  <c r="AV46" i="4"/>
  <c r="AU46" i="4"/>
  <c r="AT46" i="4"/>
  <c r="AV45" i="4"/>
  <c r="AU45" i="4"/>
  <c r="AT45" i="4"/>
  <c r="AV44" i="4"/>
  <c r="AU44" i="4"/>
  <c r="AT44" i="4"/>
  <c r="BE41" i="4"/>
  <c r="BD41" i="4"/>
  <c r="BC41" i="4"/>
  <c r="BE40" i="4"/>
  <c r="BD40" i="4"/>
  <c r="BC40" i="4"/>
  <c r="BE39" i="4"/>
  <c r="BD39" i="4"/>
  <c r="BC39" i="4"/>
  <c r="BE38" i="4"/>
  <c r="BD38" i="4"/>
  <c r="BC38" i="4"/>
  <c r="BE37" i="4"/>
  <c r="BD37" i="4"/>
  <c r="BC37" i="4"/>
  <c r="BE36" i="4"/>
  <c r="BD36" i="4"/>
  <c r="BC36" i="4"/>
  <c r="BE35" i="4"/>
  <c r="BD35" i="4"/>
  <c r="BC35" i="4"/>
  <c r="BE34" i="4"/>
  <c r="BD34" i="4"/>
  <c r="BC34" i="4"/>
  <c r="BB41" i="4"/>
  <c r="BA41" i="4"/>
  <c r="AZ41" i="4"/>
  <c r="BB40" i="4"/>
  <c r="BA40" i="4"/>
  <c r="AZ40" i="4"/>
  <c r="BB39" i="4"/>
  <c r="BB38" i="4"/>
  <c r="BA39" i="4"/>
  <c r="AZ39" i="4"/>
  <c r="BB37" i="4"/>
  <c r="BA38" i="4"/>
  <c r="AZ38" i="4"/>
  <c r="BB36" i="4"/>
  <c r="BA37" i="4"/>
  <c r="AZ37" i="4"/>
  <c r="BB35" i="4"/>
  <c r="BA36" i="4"/>
  <c r="AZ36" i="4"/>
  <c r="BA35" i="4"/>
  <c r="AZ35" i="4"/>
  <c r="BB34" i="4"/>
  <c r="BA34" i="4"/>
  <c r="AZ34" i="4"/>
  <c r="AY41" i="4"/>
  <c r="AX41" i="4"/>
  <c r="AW41" i="4"/>
  <c r="AY40" i="4"/>
  <c r="AX40" i="4"/>
  <c r="AW40" i="4"/>
  <c r="AY39" i="4"/>
  <c r="AX39" i="4"/>
  <c r="AW39" i="4"/>
  <c r="AY38" i="4"/>
  <c r="AX38" i="4"/>
  <c r="AW38" i="4"/>
  <c r="AY37" i="4"/>
  <c r="AX37" i="4"/>
  <c r="AW37" i="4"/>
  <c r="AY36" i="4"/>
  <c r="AX36" i="4"/>
  <c r="AW36" i="4"/>
  <c r="AY35" i="4"/>
  <c r="AX35" i="4"/>
  <c r="AW35" i="4"/>
  <c r="AY34" i="4"/>
  <c r="AX34" i="4"/>
  <c r="AW34" i="4"/>
  <c r="AV41" i="4"/>
  <c r="AU41" i="4"/>
  <c r="AT41" i="4"/>
  <c r="AV40" i="4"/>
  <c r="AU40" i="4"/>
  <c r="AT40" i="4"/>
  <c r="AV39" i="4"/>
  <c r="AU39" i="4"/>
  <c r="AT39" i="4"/>
  <c r="AV38" i="4"/>
  <c r="AU38" i="4"/>
  <c r="AT38" i="4"/>
  <c r="AV37" i="4"/>
  <c r="AU37" i="4"/>
  <c r="AT37" i="4"/>
  <c r="AV36" i="4"/>
  <c r="AU36" i="4"/>
  <c r="AT36" i="4"/>
  <c r="AV35" i="4"/>
  <c r="AU35" i="4"/>
  <c r="AT35" i="4"/>
  <c r="AV34" i="4"/>
  <c r="AU34" i="4"/>
  <c r="AT34" i="4"/>
  <c r="BE31" i="4"/>
  <c r="BD31" i="4"/>
  <c r="BC31" i="4"/>
  <c r="BE30" i="4"/>
  <c r="BD30" i="4"/>
  <c r="BC30" i="4"/>
  <c r="BE29" i="4"/>
  <c r="BD29" i="4"/>
  <c r="BC29" i="4"/>
  <c r="BE28" i="4"/>
  <c r="BD28" i="4"/>
  <c r="BC28" i="4"/>
  <c r="BE27" i="4"/>
  <c r="BD27" i="4"/>
  <c r="BC27" i="4"/>
  <c r="BE26" i="4"/>
  <c r="BD26" i="4"/>
  <c r="BC26" i="4"/>
  <c r="BE25" i="4"/>
  <c r="BD25" i="4"/>
  <c r="BC25" i="4"/>
  <c r="BE24" i="4"/>
  <c r="BD24" i="4"/>
  <c r="BC24" i="4"/>
  <c r="BE23" i="4"/>
  <c r="BD23" i="4"/>
  <c r="BC23" i="4"/>
  <c r="BB31" i="4"/>
  <c r="BA31" i="4"/>
  <c r="AZ31" i="4"/>
  <c r="BB30" i="4"/>
  <c r="BB29" i="4"/>
  <c r="BA30" i="4"/>
  <c r="AZ30" i="4"/>
  <c r="BA29" i="4"/>
  <c r="AZ29" i="4"/>
  <c r="BB28" i="4"/>
  <c r="BB27" i="4"/>
  <c r="BA28" i="4"/>
  <c r="AZ28" i="4"/>
  <c r="BB26" i="4"/>
  <c r="BA27" i="4"/>
  <c r="AZ27" i="4"/>
  <c r="BA26" i="4"/>
  <c r="AZ26" i="4"/>
  <c r="BB25" i="4"/>
  <c r="BA25" i="4"/>
  <c r="AZ25" i="4"/>
  <c r="BB24" i="4"/>
  <c r="BA24" i="4"/>
  <c r="AZ24" i="4"/>
  <c r="BB23" i="4"/>
  <c r="BA23" i="4"/>
  <c r="AZ23" i="4"/>
  <c r="AY30" i="4"/>
  <c r="AX31" i="4"/>
  <c r="AW30" i="4"/>
  <c r="AY29" i="4"/>
  <c r="AX30" i="4"/>
  <c r="AW29" i="4"/>
  <c r="AY28" i="4"/>
  <c r="AX29" i="4"/>
  <c r="AW28" i="4"/>
  <c r="AY27" i="4"/>
  <c r="AX28" i="4"/>
  <c r="AW27" i="4"/>
  <c r="AY26" i="4"/>
  <c r="AX27" i="4"/>
  <c r="AW26" i="4"/>
  <c r="AY25" i="4"/>
  <c r="AX26" i="4"/>
  <c r="AW25" i="4"/>
  <c r="AY24" i="4"/>
  <c r="AX25" i="4"/>
  <c r="AW24" i="4"/>
  <c r="AY23" i="4"/>
  <c r="AX24" i="4"/>
  <c r="AX23" i="4"/>
  <c r="AW23" i="4"/>
  <c r="AV31" i="4"/>
  <c r="AU31" i="4"/>
  <c r="AT31" i="4"/>
  <c r="AV30" i="4"/>
  <c r="AU30" i="4"/>
  <c r="AT30" i="4"/>
  <c r="AV29" i="4"/>
  <c r="AU29" i="4"/>
  <c r="AT29" i="4"/>
  <c r="AV28" i="4"/>
  <c r="AU28" i="4"/>
  <c r="AT28" i="4"/>
  <c r="AV27" i="4"/>
  <c r="AU27" i="4"/>
  <c r="AT27" i="4"/>
  <c r="AV26" i="4"/>
  <c r="AU26" i="4"/>
  <c r="AT26" i="4"/>
  <c r="AV25" i="4"/>
  <c r="AU25" i="4"/>
  <c r="AT25" i="4"/>
  <c r="AV24" i="4"/>
  <c r="AU24" i="4"/>
  <c r="AT24" i="4"/>
  <c r="AV23" i="4"/>
  <c r="AU23" i="4"/>
  <c r="AT23" i="4"/>
  <c r="BE20" i="4"/>
  <c r="BD20" i="4"/>
  <c r="BC20" i="4"/>
  <c r="BE19" i="4"/>
  <c r="BD19" i="4"/>
  <c r="BC19" i="4"/>
  <c r="BE18" i="4"/>
  <c r="BD18" i="4"/>
  <c r="BC18" i="4"/>
  <c r="BD17" i="4"/>
  <c r="BC17" i="4"/>
  <c r="BE17" i="4"/>
  <c r="BE16" i="4"/>
  <c r="BD16" i="4"/>
  <c r="BC16" i="4"/>
  <c r="BE15" i="4"/>
  <c r="BD15" i="4"/>
  <c r="BC15" i="4"/>
  <c r="BE14" i="4"/>
  <c r="BD14" i="4"/>
  <c r="BC14" i="4"/>
  <c r="BE13" i="4"/>
  <c r="BD13" i="4"/>
  <c r="BC13" i="4"/>
  <c r="BB20" i="4"/>
  <c r="BA20" i="4"/>
  <c r="AZ20" i="4"/>
  <c r="BB19" i="4"/>
  <c r="BA19" i="4"/>
  <c r="AZ19" i="4"/>
  <c r="BB18" i="4"/>
  <c r="BA18" i="4"/>
  <c r="AZ18" i="4"/>
  <c r="BB17" i="4"/>
  <c r="BB16" i="4"/>
  <c r="BA17" i="4"/>
  <c r="AZ17" i="4"/>
  <c r="BA16" i="4"/>
  <c r="AZ16" i="4"/>
  <c r="BB15" i="4"/>
  <c r="BA15" i="4"/>
  <c r="AZ15" i="4"/>
  <c r="BB14" i="4"/>
  <c r="BB13" i="4"/>
  <c r="BA14" i="4"/>
  <c r="AZ14" i="4"/>
  <c r="BA13" i="4"/>
  <c r="AZ13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Y13" i="4"/>
  <c r="AX13" i="4"/>
  <c r="AW13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BD10" i="4"/>
  <c r="BC10" i="4"/>
  <c r="BE9" i="4"/>
  <c r="BD9" i="4"/>
  <c r="BE8" i="4"/>
  <c r="BC9" i="4"/>
  <c r="BD8" i="4"/>
  <c r="BE7" i="4"/>
  <c r="BC8" i="4"/>
  <c r="BD7" i="4"/>
  <c r="BE6" i="4"/>
  <c r="BC7" i="4"/>
  <c r="BD6" i="4"/>
  <c r="BE5" i="4"/>
  <c r="BC6" i="4"/>
  <c r="BD5" i="4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BB4" i="4"/>
  <c r="AZ4" i="4"/>
  <c r="BA3" i="4"/>
  <c r="BB3" i="4"/>
  <c r="AZ3" i="4"/>
  <c r="BA2" i="4"/>
  <c r="AD3" i="2" s="1"/>
  <c r="BB2" i="4"/>
  <c r="AE4" i="2" s="1"/>
  <c r="AZ2" i="4"/>
  <c r="AE2" i="2" s="1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B2" i="2" s="1"/>
  <c r="AY4" i="4"/>
  <c r="AB4" i="2" s="1"/>
  <c r="AX4" i="4"/>
  <c r="AW4" i="4"/>
  <c r="AY3" i="4"/>
  <c r="AX3" i="4"/>
  <c r="AW3" i="4"/>
  <c r="AY2" i="4"/>
  <c r="AX2" i="4"/>
  <c r="AB3" i="2" s="1"/>
  <c r="AW2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AU2" i="4"/>
  <c r="Y3" i="2" s="1"/>
  <c r="AT2" i="4"/>
  <c r="Y2" i="2" s="1"/>
  <c r="AV2" i="4"/>
  <c r="Y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12" i="4"/>
  <c r="BJ11" i="4"/>
  <c r="BJ10" i="4"/>
  <c r="BJ9" i="4"/>
  <c r="BJ8" i="4"/>
  <c r="BJ7" i="4"/>
  <c r="BJ6" i="4"/>
  <c r="BJ5" i="4"/>
  <c r="BJ4" i="4"/>
  <c r="BJ3" i="4"/>
  <c r="BJ2" i="4"/>
  <c r="BK2" i="4" s="1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441" i="4"/>
  <c r="AC437" i="4"/>
  <c r="AC433" i="4"/>
  <c r="AC429" i="4"/>
  <c r="AC425" i="4"/>
  <c r="AC421" i="4"/>
  <c r="AC417" i="4"/>
  <c r="AC413" i="4"/>
  <c r="AC409" i="4"/>
  <c r="AC405" i="4"/>
  <c r="AC399" i="4"/>
  <c r="AC395" i="4"/>
  <c r="AC391" i="4"/>
  <c r="AC387" i="4"/>
  <c r="AC383" i="4"/>
  <c r="AC379" i="4"/>
  <c r="AC375" i="4"/>
  <c r="AC370" i="4"/>
  <c r="AC366" i="4"/>
  <c r="AC360" i="4"/>
  <c r="AC356" i="4"/>
  <c r="AC352" i="4"/>
  <c r="AC348" i="4"/>
  <c r="AC344" i="4"/>
  <c r="AC340" i="4"/>
  <c r="AC336" i="4"/>
  <c r="AC332" i="4"/>
  <c r="AC328" i="4"/>
  <c r="AC322" i="4"/>
  <c r="AC318" i="4"/>
  <c r="AC314" i="4"/>
  <c r="AC310" i="4"/>
  <c r="AC306" i="4"/>
  <c r="AC299" i="4"/>
  <c r="AC295" i="4"/>
  <c r="AC291" i="4"/>
  <c r="AC287" i="4"/>
  <c r="AC283" i="4"/>
  <c r="AC275" i="4"/>
  <c r="AC271" i="4"/>
  <c r="AC267" i="4"/>
  <c r="AC263" i="4"/>
  <c r="AC259" i="4"/>
  <c r="AC255" i="4"/>
  <c r="AC251" i="4"/>
  <c r="AC247" i="4"/>
  <c r="AC243" i="4"/>
  <c r="AC236" i="4"/>
  <c r="AC232" i="4"/>
  <c r="AC228" i="4"/>
  <c r="AC224" i="4"/>
  <c r="AC220" i="4"/>
  <c r="AC216" i="4"/>
  <c r="AC212" i="4"/>
  <c r="AC208" i="4"/>
  <c r="AC204" i="4"/>
  <c r="AC197" i="4"/>
  <c r="AC193" i="4"/>
  <c r="AC189" i="4"/>
  <c r="AC185" i="4"/>
  <c r="AC181" i="4"/>
  <c r="AC177" i="4"/>
  <c r="AC173" i="4"/>
  <c r="AC169" i="4"/>
  <c r="AC165" i="4"/>
  <c r="AC161" i="4"/>
  <c r="AC155" i="4"/>
  <c r="AC151" i="4"/>
  <c r="AC147" i="4"/>
  <c r="AC143" i="4"/>
  <c r="AC139" i="4"/>
  <c r="AC135" i="4"/>
  <c r="AC131" i="4"/>
  <c r="AC127" i="4"/>
  <c r="AC123" i="4"/>
  <c r="AC114" i="4"/>
  <c r="AC110" i="4"/>
  <c r="AC106" i="4"/>
  <c r="AC102" i="4"/>
  <c r="AC98" i="4"/>
  <c r="AC94" i="4"/>
  <c r="AC90" i="4"/>
  <c r="AC86" i="4"/>
  <c r="AC82" i="4"/>
  <c r="AC76" i="4"/>
  <c r="AC72" i="4"/>
  <c r="AC68" i="4"/>
  <c r="AC64" i="4"/>
  <c r="AC60" i="4"/>
  <c r="AC56" i="4"/>
  <c r="AC52" i="4"/>
  <c r="AC48" i="4"/>
  <c r="AC44" i="4"/>
  <c r="AC35" i="4"/>
  <c r="AC31" i="4"/>
  <c r="AC27" i="4"/>
  <c r="AC23" i="4"/>
  <c r="AC19" i="4"/>
  <c r="AC15" i="4"/>
  <c r="AC11" i="4"/>
  <c r="AC7" i="4"/>
  <c r="AC3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J7" i="4"/>
  <c r="AJ6" i="4"/>
  <c r="AK6" i="4" s="1"/>
  <c r="AJ5" i="4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119" i="3"/>
  <c r="DZ119" i="3"/>
  <c r="DY119" i="3"/>
  <c r="EA118" i="3"/>
  <c r="DZ118" i="3"/>
  <c r="DY118" i="3"/>
  <c r="EA117" i="3"/>
  <c r="DZ117" i="3"/>
  <c r="DY117" i="3"/>
  <c r="EA116" i="3"/>
  <c r="DZ116" i="3"/>
  <c r="DY116" i="3"/>
  <c r="EA115" i="3"/>
  <c r="DZ115" i="3"/>
  <c r="DY115" i="3"/>
  <c r="EA114" i="3"/>
  <c r="DZ114" i="3"/>
  <c r="DY114" i="3"/>
  <c r="EA113" i="3"/>
  <c r="DZ113" i="3"/>
  <c r="DY113" i="3"/>
  <c r="EA112" i="3"/>
  <c r="DZ112" i="3"/>
  <c r="DY112" i="3"/>
  <c r="EA111" i="3"/>
  <c r="DZ111" i="3"/>
  <c r="DY111" i="3"/>
  <c r="EA107" i="3"/>
  <c r="DZ107" i="3"/>
  <c r="DY107" i="3"/>
  <c r="EA106" i="3"/>
  <c r="DZ106" i="3"/>
  <c r="DY106" i="3"/>
  <c r="EA105" i="3"/>
  <c r="DZ105" i="3"/>
  <c r="DY105" i="3"/>
  <c r="EA104" i="3"/>
  <c r="DZ104" i="3"/>
  <c r="DY104" i="3"/>
  <c r="EA103" i="3"/>
  <c r="DZ103" i="3"/>
  <c r="DY103" i="3"/>
  <c r="EA102" i="3"/>
  <c r="DZ102" i="3"/>
  <c r="DY102" i="3"/>
  <c r="EA101" i="3"/>
  <c r="DZ101" i="3"/>
  <c r="DY101" i="3"/>
  <c r="EA100" i="3"/>
  <c r="DZ100" i="3"/>
  <c r="DY100" i="3"/>
  <c r="EA97" i="3"/>
  <c r="DZ97" i="3"/>
  <c r="DY97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8" i="3"/>
  <c r="DZ78" i="3"/>
  <c r="DY78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CU2" i="2" s="1"/>
  <c r="EA3" i="3"/>
  <c r="CU4" i="2" s="1"/>
  <c r="DZ3" i="3"/>
  <c r="DY3" i="3"/>
  <c r="EA2" i="3"/>
  <c r="CV4" i="2" s="1"/>
  <c r="DZ2" i="3"/>
  <c r="CV3" i="2" s="1"/>
  <c r="DY2" i="3"/>
  <c r="CV2" i="2" s="1"/>
  <c r="DX119" i="3"/>
  <c r="DW119" i="3"/>
  <c r="DV119" i="3"/>
  <c r="DX118" i="3"/>
  <c r="DW118" i="3"/>
  <c r="DV118" i="3"/>
  <c r="DX117" i="3"/>
  <c r="DW117" i="3"/>
  <c r="DV117" i="3"/>
  <c r="DX116" i="3"/>
  <c r="DW116" i="3"/>
  <c r="DV116" i="3"/>
  <c r="DX115" i="3"/>
  <c r="DW115" i="3"/>
  <c r="DV115" i="3"/>
  <c r="DX114" i="3"/>
  <c r="DW114" i="3"/>
  <c r="DV114" i="3"/>
  <c r="DX113" i="3"/>
  <c r="DW113" i="3"/>
  <c r="DV113" i="3"/>
  <c r="DX112" i="3"/>
  <c r="DW112" i="3"/>
  <c r="DV112" i="3"/>
  <c r="DX111" i="3"/>
  <c r="DW111" i="3"/>
  <c r="DV111" i="3"/>
  <c r="DX108" i="3"/>
  <c r="DW108" i="3"/>
  <c r="DV108" i="3"/>
  <c r="DX107" i="3"/>
  <c r="DW107" i="3"/>
  <c r="DV107" i="3"/>
  <c r="DX106" i="3"/>
  <c r="DW106" i="3"/>
  <c r="DV106" i="3"/>
  <c r="DX105" i="3"/>
  <c r="DW105" i="3"/>
  <c r="DV105" i="3"/>
  <c r="DX104" i="3"/>
  <c r="DW104" i="3"/>
  <c r="DV104" i="3"/>
  <c r="DX103" i="3"/>
  <c r="DW103" i="3"/>
  <c r="DV103" i="3"/>
  <c r="DX102" i="3"/>
  <c r="DW102" i="3"/>
  <c r="DV102" i="3"/>
  <c r="DX101" i="3"/>
  <c r="DW101" i="3"/>
  <c r="DV101" i="3"/>
  <c r="DX100" i="3"/>
  <c r="DW100" i="3"/>
  <c r="DV100" i="3"/>
  <c r="DX97" i="3"/>
  <c r="DW97" i="3"/>
  <c r="DV97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8" i="3"/>
  <c r="DW78" i="3"/>
  <c r="DV78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CR3" i="2" s="1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R4" i="2" s="1"/>
  <c r="DW2" i="3"/>
  <c r="CS3" i="2" s="1"/>
  <c r="DV2" i="3"/>
  <c r="CR2" i="2" s="1"/>
  <c r="DU120" i="3"/>
  <c r="DT120" i="3"/>
  <c r="DS120" i="3"/>
  <c r="DU119" i="3"/>
  <c r="DT119" i="3"/>
  <c r="DS119" i="3"/>
  <c r="DU118" i="3"/>
  <c r="DT118" i="3"/>
  <c r="DS118" i="3"/>
  <c r="DU117" i="3"/>
  <c r="DT117" i="3"/>
  <c r="DS117" i="3"/>
  <c r="DU116" i="3"/>
  <c r="DT116" i="3"/>
  <c r="DS116" i="3"/>
  <c r="DU115" i="3"/>
  <c r="DT115" i="3"/>
  <c r="DS115" i="3"/>
  <c r="DU114" i="3"/>
  <c r="DT114" i="3"/>
  <c r="DS114" i="3"/>
  <c r="DU113" i="3"/>
  <c r="DT113" i="3"/>
  <c r="DS113" i="3"/>
  <c r="DU112" i="3"/>
  <c r="DT112" i="3"/>
  <c r="DS112" i="3"/>
  <c r="DU111" i="3"/>
  <c r="DT111" i="3"/>
  <c r="DS111" i="3"/>
  <c r="DU108" i="3"/>
  <c r="DT108" i="3"/>
  <c r="DS108" i="3"/>
  <c r="DU107" i="3"/>
  <c r="DT107" i="3"/>
  <c r="DS107" i="3"/>
  <c r="DU106" i="3"/>
  <c r="DT106" i="3"/>
  <c r="DS106" i="3"/>
  <c r="DU105" i="3"/>
  <c r="DT105" i="3"/>
  <c r="DS105" i="3"/>
  <c r="DU104" i="3"/>
  <c r="DT104" i="3"/>
  <c r="DS104" i="3"/>
  <c r="DU103" i="3"/>
  <c r="DT103" i="3"/>
  <c r="DS103" i="3"/>
  <c r="DU102" i="3"/>
  <c r="DT102" i="3"/>
  <c r="DS102" i="3"/>
  <c r="DU101" i="3"/>
  <c r="DT101" i="3"/>
  <c r="DS101" i="3"/>
  <c r="DU100" i="3"/>
  <c r="DT100" i="3"/>
  <c r="DS100" i="3"/>
  <c r="DU98" i="3"/>
  <c r="DT98" i="3"/>
  <c r="DS98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8" i="3"/>
  <c r="DT78" i="3"/>
  <c r="DS78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CP3" i="2" s="1"/>
  <c r="DS4" i="3"/>
  <c r="DU3" i="3"/>
  <c r="DT3" i="3"/>
  <c r="DS3" i="3"/>
  <c r="DU2" i="3"/>
  <c r="CP4" i="2" s="1"/>
  <c r="DT2" i="3"/>
  <c r="DS2" i="3"/>
  <c r="CP2" i="2" s="1"/>
  <c r="DR120" i="3"/>
  <c r="DQ120" i="3"/>
  <c r="DP120" i="3"/>
  <c r="DR119" i="3"/>
  <c r="DQ119" i="3"/>
  <c r="DP119" i="3"/>
  <c r="DR118" i="3"/>
  <c r="DQ118" i="3"/>
  <c r="DP118" i="3"/>
  <c r="DR117" i="3"/>
  <c r="DQ117" i="3"/>
  <c r="DP117" i="3"/>
  <c r="DR116" i="3"/>
  <c r="DQ116" i="3"/>
  <c r="DP116" i="3"/>
  <c r="DR115" i="3"/>
  <c r="DQ115" i="3"/>
  <c r="DP115" i="3"/>
  <c r="DR114" i="3"/>
  <c r="DQ114" i="3"/>
  <c r="DP114" i="3"/>
  <c r="DR113" i="3"/>
  <c r="DQ113" i="3"/>
  <c r="DP113" i="3"/>
  <c r="DR112" i="3"/>
  <c r="DQ112" i="3"/>
  <c r="DP112" i="3"/>
  <c r="DR111" i="3"/>
  <c r="DQ111" i="3"/>
  <c r="DP111" i="3"/>
  <c r="DR108" i="3"/>
  <c r="DQ108" i="3"/>
  <c r="DP108" i="3"/>
  <c r="DR107" i="3"/>
  <c r="DQ107" i="3"/>
  <c r="DP107" i="3"/>
  <c r="DR106" i="3"/>
  <c r="DQ106" i="3"/>
  <c r="DP106" i="3"/>
  <c r="DR105" i="3"/>
  <c r="DQ105" i="3"/>
  <c r="DP105" i="3"/>
  <c r="DR104" i="3"/>
  <c r="DQ104" i="3"/>
  <c r="DP104" i="3"/>
  <c r="DR103" i="3"/>
  <c r="DQ103" i="3"/>
  <c r="DP103" i="3"/>
  <c r="DR102" i="3"/>
  <c r="DQ102" i="3"/>
  <c r="DP102" i="3"/>
  <c r="DR101" i="3"/>
  <c r="DQ101" i="3"/>
  <c r="DP101" i="3"/>
  <c r="DR100" i="3"/>
  <c r="DQ100" i="3"/>
  <c r="DP100" i="3"/>
  <c r="DR98" i="3"/>
  <c r="DQ98" i="3"/>
  <c r="DP98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8" i="3"/>
  <c r="DQ78" i="3"/>
  <c r="DP78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CM2" i="2" s="1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CM4" i="2" s="1"/>
  <c r="DQ5" i="3"/>
  <c r="DP5" i="3"/>
  <c r="DR4" i="3"/>
  <c r="DQ4" i="3"/>
  <c r="DP4" i="3"/>
  <c r="DR3" i="3"/>
  <c r="DQ3" i="3"/>
  <c r="CM3" i="2" s="1"/>
  <c r="DP3" i="3"/>
  <c r="DR2" i="3"/>
  <c r="CL4" i="2" s="1"/>
  <c r="DQ2" i="3"/>
  <c r="DP2" i="3"/>
  <c r="CL2" i="2" s="1"/>
  <c r="DN119" i="3"/>
  <c r="DM119" i="3"/>
  <c r="DL119" i="3"/>
  <c r="DN118" i="3"/>
  <c r="DM118" i="3"/>
  <c r="DL118" i="3"/>
  <c r="DN117" i="3"/>
  <c r="DM117" i="3"/>
  <c r="DL117" i="3"/>
  <c r="DN116" i="3"/>
  <c r="DM116" i="3"/>
  <c r="DL116" i="3"/>
  <c r="DN115" i="3"/>
  <c r="DM115" i="3"/>
  <c r="DL115" i="3"/>
  <c r="DN114" i="3"/>
  <c r="DM114" i="3"/>
  <c r="DL114" i="3"/>
  <c r="DN113" i="3"/>
  <c r="DM113" i="3"/>
  <c r="DL113" i="3"/>
  <c r="DN112" i="3"/>
  <c r="DM112" i="3"/>
  <c r="DL112" i="3"/>
  <c r="DN111" i="3"/>
  <c r="DM111" i="3"/>
  <c r="DL111" i="3"/>
  <c r="DN107" i="3"/>
  <c r="DM107" i="3"/>
  <c r="DL107" i="3"/>
  <c r="DN106" i="3"/>
  <c r="DM106" i="3"/>
  <c r="DL106" i="3"/>
  <c r="DN105" i="3"/>
  <c r="DM105" i="3"/>
  <c r="DL105" i="3"/>
  <c r="DN104" i="3"/>
  <c r="DM104" i="3"/>
  <c r="DL104" i="3"/>
  <c r="DN103" i="3"/>
  <c r="DM103" i="3"/>
  <c r="DL103" i="3"/>
  <c r="DN102" i="3"/>
  <c r="DM102" i="3"/>
  <c r="DL102" i="3"/>
  <c r="DN101" i="3"/>
  <c r="DM101" i="3"/>
  <c r="DL101" i="3"/>
  <c r="DN100" i="3"/>
  <c r="DM100" i="3"/>
  <c r="DL100" i="3"/>
  <c r="DN97" i="3"/>
  <c r="DM97" i="3"/>
  <c r="DL97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8" i="3"/>
  <c r="DM78" i="3"/>
  <c r="DL78" i="3"/>
  <c r="DN75" i="3"/>
  <c r="DM75" i="3"/>
  <c r="DL75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118" i="3"/>
  <c r="DJ118" i="3"/>
  <c r="DI118" i="3"/>
  <c r="DK117" i="3"/>
  <c r="DJ117" i="3"/>
  <c r="DI117" i="3"/>
  <c r="DK116" i="3"/>
  <c r="DJ116" i="3"/>
  <c r="DI116" i="3"/>
  <c r="DK115" i="3"/>
  <c r="DJ115" i="3"/>
  <c r="DI115" i="3"/>
  <c r="DK114" i="3"/>
  <c r="DJ114" i="3"/>
  <c r="DI114" i="3"/>
  <c r="DK113" i="3"/>
  <c r="DJ113" i="3"/>
  <c r="DI113" i="3"/>
  <c r="DK112" i="3"/>
  <c r="DJ112" i="3"/>
  <c r="DI112" i="3"/>
  <c r="DK111" i="3"/>
  <c r="DJ111" i="3"/>
  <c r="DI111" i="3"/>
  <c r="DK108" i="3"/>
  <c r="DJ108" i="3"/>
  <c r="DI108" i="3"/>
  <c r="DK107" i="3"/>
  <c r="DJ107" i="3"/>
  <c r="DI107" i="3"/>
  <c r="DK106" i="3"/>
  <c r="DJ106" i="3"/>
  <c r="DI106" i="3"/>
  <c r="DK105" i="3"/>
  <c r="DJ105" i="3"/>
  <c r="DI105" i="3"/>
  <c r="DK104" i="3"/>
  <c r="DJ104" i="3"/>
  <c r="DI104" i="3"/>
  <c r="DK103" i="3"/>
  <c r="DJ103" i="3"/>
  <c r="DI103" i="3"/>
  <c r="DK102" i="3"/>
  <c r="DJ102" i="3"/>
  <c r="DI102" i="3"/>
  <c r="DK101" i="3"/>
  <c r="DJ101" i="3"/>
  <c r="DI101" i="3"/>
  <c r="DK100" i="3"/>
  <c r="DJ100" i="3"/>
  <c r="DI100" i="3"/>
  <c r="DK97" i="3"/>
  <c r="DJ97" i="3"/>
  <c r="DI97" i="3"/>
  <c r="DK96" i="3"/>
  <c r="DJ96" i="3"/>
  <c r="DI96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8" i="3"/>
  <c r="DJ78" i="3"/>
  <c r="DI78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0" i="3"/>
  <c r="CE4" i="2" s="1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CF2" i="2" s="1"/>
  <c r="DK4" i="3"/>
  <c r="CF4" i="2" s="1"/>
  <c r="DJ4" i="3"/>
  <c r="DI4" i="3"/>
  <c r="DK3" i="3"/>
  <c r="DJ3" i="3"/>
  <c r="DI3" i="3"/>
  <c r="DK2" i="3"/>
  <c r="DJ2" i="3"/>
  <c r="CE3" i="2" s="1"/>
  <c r="DI2" i="3"/>
  <c r="DH119" i="3"/>
  <c r="DG119" i="3"/>
  <c r="DF119" i="3"/>
  <c r="DH118" i="3"/>
  <c r="DG118" i="3"/>
  <c r="DF118" i="3"/>
  <c r="DH117" i="3"/>
  <c r="DG117" i="3"/>
  <c r="DF117" i="3"/>
  <c r="DH116" i="3"/>
  <c r="DG116" i="3"/>
  <c r="DF116" i="3"/>
  <c r="DH115" i="3"/>
  <c r="DG115" i="3"/>
  <c r="DF115" i="3"/>
  <c r="DH114" i="3"/>
  <c r="DG114" i="3"/>
  <c r="DF114" i="3"/>
  <c r="DH113" i="3"/>
  <c r="DG113" i="3"/>
  <c r="DF113" i="3"/>
  <c r="DH112" i="3"/>
  <c r="DG112" i="3"/>
  <c r="DF112" i="3"/>
  <c r="DH111" i="3"/>
  <c r="DG111" i="3"/>
  <c r="DF111" i="3"/>
  <c r="DH107" i="3"/>
  <c r="DG107" i="3"/>
  <c r="DF107" i="3"/>
  <c r="DH106" i="3"/>
  <c r="DG106" i="3"/>
  <c r="DF106" i="3"/>
  <c r="DH105" i="3"/>
  <c r="DG105" i="3"/>
  <c r="DF105" i="3"/>
  <c r="DH104" i="3"/>
  <c r="DG104" i="3"/>
  <c r="DF104" i="3"/>
  <c r="DH103" i="3"/>
  <c r="DG103" i="3"/>
  <c r="DF103" i="3"/>
  <c r="DH102" i="3"/>
  <c r="DG102" i="3"/>
  <c r="DF102" i="3"/>
  <c r="DH101" i="3"/>
  <c r="DG101" i="3"/>
  <c r="DF101" i="3"/>
  <c r="DH100" i="3"/>
  <c r="DG100" i="3"/>
  <c r="DF100" i="3"/>
  <c r="DH97" i="3"/>
  <c r="DG97" i="3"/>
  <c r="DF97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8" i="3"/>
  <c r="DG78" i="3"/>
  <c r="DF78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DH7" i="3"/>
  <c r="CC4" i="2" s="1"/>
  <c r="DG7" i="3"/>
  <c r="DF7" i="3"/>
  <c r="DH6" i="3"/>
  <c r="CB4" i="2" s="1"/>
  <c r="DG6" i="3"/>
  <c r="DF6" i="3"/>
  <c r="DH5" i="3"/>
  <c r="DG5" i="3"/>
  <c r="DF5" i="3"/>
  <c r="DH4" i="3"/>
  <c r="DG4" i="3"/>
  <c r="DF4" i="3"/>
  <c r="DH3" i="3"/>
  <c r="DG3" i="3"/>
  <c r="DF3" i="3"/>
  <c r="DH2" i="3"/>
  <c r="DG2" i="3"/>
  <c r="CC3" i="2" s="1"/>
  <c r="DF2" i="3"/>
  <c r="CC2" i="2" s="1"/>
  <c r="DE119" i="3"/>
  <c r="DD119" i="3"/>
  <c r="DC119" i="3"/>
  <c r="DE118" i="3"/>
  <c r="DD118" i="3"/>
  <c r="DC118" i="3"/>
  <c r="DE117" i="3"/>
  <c r="DD117" i="3"/>
  <c r="DC117" i="3"/>
  <c r="DE116" i="3"/>
  <c r="DD116" i="3"/>
  <c r="DC116" i="3"/>
  <c r="DE115" i="3"/>
  <c r="DD115" i="3"/>
  <c r="DC115" i="3"/>
  <c r="DE114" i="3"/>
  <c r="DD114" i="3"/>
  <c r="DC114" i="3"/>
  <c r="DE113" i="3"/>
  <c r="DD113" i="3"/>
  <c r="DC113" i="3"/>
  <c r="DE112" i="3"/>
  <c r="DD112" i="3"/>
  <c r="DC112" i="3"/>
  <c r="DE111" i="3"/>
  <c r="DD111" i="3"/>
  <c r="DC111" i="3"/>
  <c r="DE107" i="3"/>
  <c r="DD107" i="3"/>
  <c r="DC107" i="3"/>
  <c r="DE106" i="3"/>
  <c r="DD106" i="3"/>
  <c r="DC106" i="3"/>
  <c r="DE105" i="3"/>
  <c r="DD105" i="3"/>
  <c r="DC105" i="3"/>
  <c r="DE104" i="3"/>
  <c r="DD104" i="3"/>
  <c r="DC104" i="3"/>
  <c r="DE103" i="3"/>
  <c r="DD103" i="3"/>
  <c r="DC103" i="3"/>
  <c r="DE102" i="3"/>
  <c r="DD102" i="3"/>
  <c r="DC102" i="3"/>
  <c r="DE101" i="3"/>
  <c r="DD101" i="3"/>
  <c r="DC101" i="3"/>
  <c r="DE100" i="3"/>
  <c r="DD100" i="3"/>
  <c r="DC100" i="3"/>
  <c r="DE97" i="3"/>
  <c r="DD97" i="3"/>
  <c r="DC97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8" i="3"/>
  <c r="DD78" i="3"/>
  <c r="DC78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9" i="3"/>
  <c r="DD9" i="3"/>
  <c r="DC9" i="3"/>
  <c r="DE8" i="3"/>
  <c r="DD8" i="3"/>
  <c r="DC8" i="3"/>
  <c r="DE7" i="3"/>
  <c r="DD7" i="3"/>
  <c r="BZ3" i="2" s="1"/>
  <c r="DC7" i="3"/>
  <c r="DE6" i="3"/>
  <c r="BZ4" i="2" s="1"/>
  <c r="DD6" i="3"/>
  <c r="DC6" i="3"/>
  <c r="DE5" i="3"/>
  <c r="DD5" i="3"/>
  <c r="DC5" i="3"/>
  <c r="DE4" i="3"/>
  <c r="DD4" i="3"/>
  <c r="DC4" i="3"/>
  <c r="DE3" i="3"/>
  <c r="DD3" i="3"/>
  <c r="DC3" i="3"/>
  <c r="DE2" i="3"/>
  <c r="BY4" i="2" s="1"/>
  <c r="DD2" i="3"/>
  <c r="BY3" i="2" s="1"/>
  <c r="DC2" i="3"/>
  <c r="BZ2" i="2" s="1"/>
  <c r="BD119" i="3"/>
  <c r="AY119" i="3"/>
  <c r="BD118" i="3"/>
  <c r="AY118" i="3"/>
  <c r="BD117" i="3"/>
  <c r="AY117" i="3"/>
  <c r="BD116" i="3"/>
  <c r="AY116" i="3"/>
  <c r="BD115" i="3"/>
  <c r="AY115" i="3"/>
  <c r="BD114" i="3"/>
  <c r="AY114" i="3"/>
  <c r="BD113" i="3"/>
  <c r="AY113" i="3"/>
  <c r="BD112" i="3"/>
  <c r="AY112" i="3"/>
  <c r="BD111" i="3"/>
  <c r="AY111" i="3"/>
  <c r="BD107" i="3"/>
  <c r="AY107" i="3"/>
  <c r="BD106" i="3"/>
  <c r="AY106" i="3"/>
  <c r="BD105" i="3"/>
  <c r="AY105" i="3"/>
  <c r="BD104" i="3"/>
  <c r="AY104" i="3"/>
  <c r="BD103" i="3"/>
  <c r="AY103" i="3"/>
  <c r="BD102" i="3"/>
  <c r="AY102" i="3"/>
  <c r="BD101" i="3"/>
  <c r="AY101" i="3"/>
  <c r="BD100" i="3"/>
  <c r="AY100" i="3"/>
  <c r="BD97" i="3"/>
  <c r="AY97" i="3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9" i="3"/>
  <c r="AY79" i="3"/>
  <c r="BD78" i="3"/>
  <c r="AY78" i="3"/>
  <c r="BD75" i="3"/>
  <c r="AY75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7" i="3"/>
  <c r="AY67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7" i="3"/>
  <c r="AY57" i="3"/>
  <c r="BD56" i="3"/>
  <c r="AY56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H10" i="2" s="1"/>
  <c r="BD2" i="3"/>
  <c r="BH11" i="2" s="1"/>
  <c r="AY2" i="3"/>
  <c r="BC118" i="3"/>
  <c r="AX118" i="3"/>
  <c r="BC117" i="3"/>
  <c r="AX117" i="3"/>
  <c r="BC116" i="3"/>
  <c r="AX116" i="3"/>
  <c r="BC115" i="3"/>
  <c r="AX115" i="3"/>
  <c r="BC114" i="3"/>
  <c r="AX114" i="3"/>
  <c r="BC113" i="3"/>
  <c r="AX113" i="3"/>
  <c r="BC112" i="3"/>
  <c r="AX112" i="3"/>
  <c r="BC111" i="3"/>
  <c r="AX111" i="3"/>
  <c r="BC108" i="3"/>
  <c r="AX108" i="3"/>
  <c r="BC107" i="3"/>
  <c r="AX107" i="3"/>
  <c r="BC106" i="3"/>
  <c r="AX106" i="3"/>
  <c r="BC105" i="3"/>
  <c r="AX105" i="3"/>
  <c r="BC104" i="3"/>
  <c r="AX104" i="3"/>
  <c r="BC103" i="3"/>
  <c r="AX103" i="3"/>
  <c r="BC102" i="3"/>
  <c r="AX102" i="3"/>
  <c r="BC101" i="3"/>
  <c r="AX101" i="3"/>
  <c r="BC100" i="3"/>
  <c r="AX100" i="3"/>
  <c r="BC97" i="3"/>
  <c r="AX97" i="3"/>
  <c r="BC96" i="3"/>
  <c r="AX96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9" i="3"/>
  <c r="AX79" i="3"/>
  <c r="BC78" i="3"/>
  <c r="AX78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7" i="3"/>
  <c r="AX67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7" i="3"/>
  <c r="AX57" i="3"/>
  <c r="BC56" i="3"/>
  <c r="AX56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0" i="3"/>
  <c r="AX10" i="3"/>
  <c r="BC9" i="3"/>
  <c r="AX9" i="3"/>
  <c r="BC8" i="3"/>
  <c r="AX8" i="3"/>
  <c r="BC7" i="3"/>
  <c r="AX7" i="3"/>
  <c r="BC6" i="3"/>
  <c r="AX6" i="3"/>
  <c r="BC5" i="3"/>
  <c r="AX5" i="3"/>
  <c r="BF10" i="2" s="1"/>
  <c r="BC4" i="3"/>
  <c r="AX4" i="3"/>
  <c r="BC3" i="3"/>
  <c r="BE11" i="2" s="1"/>
  <c r="AX3" i="3"/>
  <c r="BC2" i="3"/>
  <c r="BF11" i="2" s="1"/>
  <c r="AX2" i="3"/>
  <c r="BE10" i="2" s="1"/>
  <c r="BB119" i="3"/>
  <c r="AW119" i="3"/>
  <c r="BB118" i="3"/>
  <c r="AW118" i="3"/>
  <c r="BB117" i="3"/>
  <c r="AW117" i="3"/>
  <c r="BB116" i="3"/>
  <c r="AW116" i="3"/>
  <c r="BB115" i="3"/>
  <c r="AW115" i="3"/>
  <c r="BB114" i="3"/>
  <c r="AW114" i="3"/>
  <c r="BB113" i="3"/>
  <c r="AW113" i="3"/>
  <c r="BB112" i="3"/>
  <c r="AW112" i="3"/>
  <c r="BB111" i="3"/>
  <c r="AW111" i="3"/>
  <c r="BB107" i="3"/>
  <c r="AW107" i="3"/>
  <c r="BB106" i="3"/>
  <c r="AW106" i="3"/>
  <c r="BB105" i="3"/>
  <c r="AW105" i="3"/>
  <c r="BB104" i="3"/>
  <c r="AW104" i="3"/>
  <c r="BB103" i="3"/>
  <c r="AW103" i="3"/>
  <c r="BB102" i="3"/>
  <c r="AW102" i="3"/>
  <c r="BB101" i="3"/>
  <c r="AW101" i="3"/>
  <c r="BB100" i="3"/>
  <c r="AW100" i="3"/>
  <c r="BB97" i="3"/>
  <c r="AW97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80" i="3"/>
  <c r="AW80" i="3"/>
  <c r="BB79" i="3"/>
  <c r="AW79" i="3"/>
  <c r="BB78" i="3"/>
  <c r="AW78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7" i="3"/>
  <c r="AW67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7" i="3"/>
  <c r="AW57" i="3"/>
  <c r="BB56" i="3"/>
  <c r="AW56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119" i="3"/>
  <c r="AV119" i="3"/>
  <c r="BA118" i="3"/>
  <c r="AV118" i="3"/>
  <c r="BA117" i="3"/>
  <c r="AV117" i="3"/>
  <c r="BA116" i="3"/>
  <c r="AV116" i="3"/>
  <c r="BA115" i="3"/>
  <c r="AV115" i="3"/>
  <c r="BA114" i="3"/>
  <c r="AV114" i="3"/>
  <c r="BA113" i="3"/>
  <c r="AV113" i="3"/>
  <c r="BA112" i="3"/>
  <c r="AV112" i="3"/>
  <c r="BA111" i="3"/>
  <c r="AV111" i="3"/>
  <c r="BA107" i="3"/>
  <c r="AV107" i="3"/>
  <c r="BA106" i="3"/>
  <c r="AV106" i="3"/>
  <c r="BA105" i="3"/>
  <c r="AV105" i="3"/>
  <c r="BA104" i="3"/>
  <c r="AV104" i="3"/>
  <c r="BA103" i="3"/>
  <c r="AV103" i="3"/>
  <c r="BA102" i="3"/>
  <c r="AV102" i="3"/>
  <c r="BA101" i="3"/>
  <c r="AV101" i="3"/>
  <c r="BA100" i="3"/>
  <c r="AV100" i="3"/>
  <c r="BA97" i="3"/>
  <c r="AV97" i="3"/>
  <c r="BA96" i="3"/>
  <c r="AV96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9" i="3"/>
  <c r="AV79" i="3"/>
  <c r="BA78" i="3"/>
  <c r="AV78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7" i="3"/>
  <c r="AV67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7" i="3"/>
  <c r="AV57" i="3"/>
  <c r="BA56" i="3"/>
  <c r="AV56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9" i="3"/>
  <c r="AV9" i="3"/>
  <c r="BA8" i="3"/>
  <c r="AV8" i="3"/>
  <c r="BA7" i="3"/>
  <c r="AV7" i="3"/>
  <c r="BA6" i="3"/>
  <c r="AV6" i="3"/>
  <c r="AZ10" i="2" s="1"/>
  <c r="BA5" i="3"/>
  <c r="AV5" i="3"/>
  <c r="BA4" i="3"/>
  <c r="AV4" i="3"/>
  <c r="BA3" i="3"/>
  <c r="AV3" i="3"/>
  <c r="BA2" i="3"/>
  <c r="AY11" i="2" s="1"/>
  <c r="AV2" i="3"/>
  <c r="AY10" i="2" s="1"/>
  <c r="BI8" i="2"/>
  <c r="AM119" i="3"/>
  <c r="AM118" i="3"/>
  <c r="AM117" i="3"/>
  <c r="AM116" i="3"/>
  <c r="AM115" i="3"/>
  <c r="AM114" i="3"/>
  <c r="AM113" i="3"/>
  <c r="AM112" i="3"/>
  <c r="AM111" i="3"/>
  <c r="AM107" i="3"/>
  <c r="AM106" i="3"/>
  <c r="AM105" i="3"/>
  <c r="AM104" i="3"/>
  <c r="AM103" i="3"/>
  <c r="AM102" i="3"/>
  <c r="AM101" i="3"/>
  <c r="AM100" i="3"/>
  <c r="AM97" i="3"/>
  <c r="AM96" i="3"/>
  <c r="AM95" i="3"/>
  <c r="AM94" i="3"/>
  <c r="AM93" i="3"/>
  <c r="AM92" i="3"/>
  <c r="AM91" i="3"/>
  <c r="AM90" i="3"/>
  <c r="AM86" i="3"/>
  <c r="AM85" i="3"/>
  <c r="AM84" i="3"/>
  <c r="AM83" i="3"/>
  <c r="AM82" i="3"/>
  <c r="AM81" i="3"/>
  <c r="AM80" i="3"/>
  <c r="AM79" i="3"/>
  <c r="AM78" i="3"/>
  <c r="AM75" i="3"/>
  <c r="AM74" i="3"/>
  <c r="AM73" i="3"/>
  <c r="AM72" i="3"/>
  <c r="AM71" i="3"/>
  <c r="AM70" i="3"/>
  <c r="AM69" i="3"/>
  <c r="AM68" i="3"/>
  <c r="AM67" i="3"/>
  <c r="AM63" i="3"/>
  <c r="AM62" i="3"/>
  <c r="AM61" i="3"/>
  <c r="AM60" i="3"/>
  <c r="AM59" i="3"/>
  <c r="AM58" i="3"/>
  <c r="AM57" i="3"/>
  <c r="AM56" i="3"/>
  <c r="AM52" i="3"/>
  <c r="AM51" i="3"/>
  <c r="AM50" i="3"/>
  <c r="AM49" i="3"/>
  <c r="AM48" i="3"/>
  <c r="AM47" i="3"/>
  <c r="AM46" i="3"/>
  <c r="AM45" i="3"/>
  <c r="AM44" i="3"/>
  <c r="AM41" i="3"/>
  <c r="AM40" i="3"/>
  <c r="AM39" i="3"/>
  <c r="AM38" i="3"/>
  <c r="AM37" i="3"/>
  <c r="AM36" i="3"/>
  <c r="AM35" i="3"/>
  <c r="AM34" i="3"/>
  <c r="AM31" i="3"/>
  <c r="AM30" i="3"/>
  <c r="AM29" i="3"/>
  <c r="AM28" i="3"/>
  <c r="AM27" i="3"/>
  <c r="AM26" i="3"/>
  <c r="AM25" i="3"/>
  <c r="AM24" i="3"/>
  <c r="AM23" i="3"/>
  <c r="AM20" i="3"/>
  <c r="AM19" i="3"/>
  <c r="AM18" i="3"/>
  <c r="AM17" i="3"/>
  <c r="AM16" i="3"/>
  <c r="AM15" i="3"/>
  <c r="AM14" i="3"/>
  <c r="AM13" i="3"/>
  <c r="AM10" i="3"/>
  <c r="AM9" i="3"/>
  <c r="AM8" i="3"/>
  <c r="AM7" i="3"/>
  <c r="AM6" i="3"/>
  <c r="AM5" i="3"/>
  <c r="AM4" i="3"/>
  <c r="AM3" i="3"/>
  <c r="AM2" i="3"/>
  <c r="BH8" i="2" s="1"/>
  <c r="AL118" i="3"/>
  <c r="AL117" i="3"/>
  <c r="AL116" i="3"/>
  <c r="AL115" i="3"/>
  <c r="AL114" i="3"/>
  <c r="AL113" i="3"/>
  <c r="AL112" i="3"/>
  <c r="AL111" i="3"/>
  <c r="AL108" i="3"/>
  <c r="AL107" i="3"/>
  <c r="AL106" i="3"/>
  <c r="AL105" i="3"/>
  <c r="AL104" i="3"/>
  <c r="AL103" i="3"/>
  <c r="AL102" i="3"/>
  <c r="AL101" i="3"/>
  <c r="AL100" i="3"/>
  <c r="AL97" i="3"/>
  <c r="AL96" i="3"/>
  <c r="AL95" i="3"/>
  <c r="AL94" i="3"/>
  <c r="AL93" i="3"/>
  <c r="AL92" i="3"/>
  <c r="AL91" i="3"/>
  <c r="AL90" i="3"/>
  <c r="AL87" i="3"/>
  <c r="AL86" i="3"/>
  <c r="AL85" i="3"/>
  <c r="AL84" i="3"/>
  <c r="AL83" i="3"/>
  <c r="AL82" i="3"/>
  <c r="AL81" i="3"/>
  <c r="AL80" i="3"/>
  <c r="AL79" i="3"/>
  <c r="AL78" i="3"/>
  <c r="AL74" i="3"/>
  <c r="AL73" i="3"/>
  <c r="AL72" i="3"/>
  <c r="AL71" i="3"/>
  <c r="AL70" i="3"/>
  <c r="AL69" i="3"/>
  <c r="AL68" i="3"/>
  <c r="AL67" i="3"/>
  <c r="AL63" i="3"/>
  <c r="AL62" i="3"/>
  <c r="AL61" i="3"/>
  <c r="AL60" i="3"/>
  <c r="AL59" i="3"/>
  <c r="AL58" i="3"/>
  <c r="AL57" i="3"/>
  <c r="AL56" i="3"/>
  <c r="AL52" i="3"/>
  <c r="AL51" i="3"/>
  <c r="AL50" i="3"/>
  <c r="AL49" i="3"/>
  <c r="AL48" i="3"/>
  <c r="AL47" i="3"/>
  <c r="AL46" i="3"/>
  <c r="AL45" i="3"/>
  <c r="AL44" i="3"/>
  <c r="AL41" i="3"/>
  <c r="AL40" i="3"/>
  <c r="AL39" i="3"/>
  <c r="AL38" i="3"/>
  <c r="AL37" i="3"/>
  <c r="AL36" i="3"/>
  <c r="AL35" i="3"/>
  <c r="AL34" i="3"/>
  <c r="AL31" i="3"/>
  <c r="AL30" i="3"/>
  <c r="AL29" i="3"/>
  <c r="AL28" i="3"/>
  <c r="AL27" i="3"/>
  <c r="AL26" i="3"/>
  <c r="AL25" i="3"/>
  <c r="AL24" i="3"/>
  <c r="AL23" i="3"/>
  <c r="AL20" i="3"/>
  <c r="AL19" i="3"/>
  <c r="AL18" i="3"/>
  <c r="AL17" i="3"/>
  <c r="AL16" i="3"/>
  <c r="AL15" i="3"/>
  <c r="AL14" i="3"/>
  <c r="AL13" i="3"/>
  <c r="AL10" i="3"/>
  <c r="AL9" i="3"/>
  <c r="AL8" i="3"/>
  <c r="AL7" i="3"/>
  <c r="AL6" i="3"/>
  <c r="AL5" i="3"/>
  <c r="AL4" i="3"/>
  <c r="AL3" i="3"/>
  <c r="AL2" i="3"/>
  <c r="BE8" i="2" s="1"/>
  <c r="AK119" i="3"/>
  <c r="AK118" i="3"/>
  <c r="AK117" i="3"/>
  <c r="AK116" i="3"/>
  <c r="AK115" i="3"/>
  <c r="AK114" i="3"/>
  <c r="AK113" i="3"/>
  <c r="AK112" i="3"/>
  <c r="AK111" i="3"/>
  <c r="AK107" i="3"/>
  <c r="AK106" i="3"/>
  <c r="AK105" i="3"/>
  <c r="AK104" i="3"/>
  <c r="AK103" i="3"/>
  <c r="AK102" i="3"/>
  <c r="AK101" i="3"/>
  <c r="AK100" i="3"/>
  <c r="AK97" i="3"/>
  <c r="AK96" i="3"/>
  <c r="AK95" i="3"/>
  <c r="AK94" i="3"/>
  <c r="AK93" i="3"/>
  <c r="AK92" i="3"/>
  <c r="AK91" i="3"/>
  <c r="AK90" i="3"/>
  <c r="AK87" i="3"/>
  <c r="AK86" i="3"/>
  <c r="AK85" i="3"/>
  <c r="AK84" i="3"/>
  <c r="AK83" i="3"/>
  <c r="AK82" i="3"/>
  <c r="AK81" i="3"/>
  <c r="AK80" i="3"/>
  <c r="AK79" i="3"/>
  <c r="AK78" i="3"/>
  <c r="AK74" i="3"/>
  <c r="AK73" i="3"/>
  <c r="AK72" i="3"/>
  <c r="AK71" i="3"/>
  <c r="AK70" i="3"/>
  <c r="AK69" i="3"/>
  <c r="AK68" i="3"/>
  <c r="AK67" i="3"/>
  <c r="AK63" i="3"/>
  <c r="AK62" i="3"/>
  <c r="AK61" i="3"/>
  <c r="AK60" i="3"/>
  <c r="AK59" i="3"/>
  <c r="AK58" i="3"/>
  <c r="AK57" i="3"/>
  <c r="AK56" i="3"/>
  <c r="AK52" i="3"/>
  <c r="AK51" i="3"/>
  <c r="AK50" i="3"/>
  <c r="AK49" i="3"/>
  <c r="AK48" i="3"/>
  <c r="AK47" i="3"/>
  <c r="AK46" i="3"/>
  <c r="AK45" i="3"/>
  <c r="AK44" i="3"/>
  <c r="AK41" i="3"/>
  <c r="AK40" i="3"/>
  <c r="AK39" i="3"/>
  <c r="AK38" i="3"/>
  <c r="AK37" i="3"/>
  <c r="AK36" i="3"/>
  <c r="AK35" i="3"/>
  <c r="AK34" i="3"/>
  <c r="AK30" i="3"/>
  <c r="AK29" i="3"/>
  <c r="AK28" i="3"/>
  <c r="AK27" i="3"/>
  <c r="AK26" i="3"/>
  <c r="AK25" i="3"/>
  <c r="AK24" i="3"/>
  <c r="AK23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BB8" i="2" s="1"/>
  <c r="AK2" i="3"/>
  <c r="BC8" i="2" s="1"/>
  <c r="AJ119" i="3"/>
  <c r="AJ118" i="3"/>
  <c r="AJ117" i="3"/>
  <c r="AJ116" i="3"/>
  <c r="AJ115" i="3"/>
  <c r="AJ114" i="3"/>
  <c r="AJ113" i="3"/>
  <c r="AJ112" i="3"/>
  <c r="AJ111" i="3"/>
  <c r="AJ107" i="3"/>
  <c r="AJ106" i="3"/>
  <c r="AJ105" i="3"/>
  <c r="AJ104" i="3"/>
  <c r="AJ103" i="3"/>
  <c r="AJ102" i="3"/>
  <c r="AJ101" i="3"/>
  <c r="AJ100" i="3"/>
  <c r="AJ97" i="3"/>
  <c r="AJ96" i="3"/>
  <c r="AJ95" i="3"/>
  <c r="AJ94" i="3"/>
  <c r="AJ93" i="3"/>
  <c r="AJ92" i="3"/>
  <c r="AJ91" i="3"/>
  <c r="AJ90" i="3"/>
  <c r="AJ87" i="3"/>
  <c r="AJ86" i="3"/>
  <c r="AJ85" i="3"/>
  <c r="AJ84" i="3"/>
  <c r="AJ83" i="3"/>
  <c r="AJ82" i="3"/>
  <c r="AJ81" i="3"/>
  <c r="AJ80" i="3"/>
  <c r="AJ79" i="3"/>
  <c r="AJ78" i="3"/>
  <c r="AJ75" i="3"/>
  <c r="AJ74" i="3"/>
  <c r="AJ73" i="3"/>
  <c r="AJ72" i="3"/>
  <c r="AJ71" i="3"/>
  <c r="AJ70" i="3"/>
  <c r="AJ69" i="3"/>
  <c r="AJ68" i="3"/>
  <c r="AJ67" i="3"/>
  <c r="AJ64" i="3"/>
  <c r="AJ63" i="3"/>
  <c r="AJ62" i="3"/>
  <c r="AJ61" i="3"/>
  <c r="AJ60" i="3"/>
  <c r="AJ59" i="3"/>
  <c r="AJ58" i="3"/>
  <c r="AJ57" i="3"/>
  <c r="AJ56" i="3"/>
  <c r="AJ53" i="3"/>
  <c r="AJ52" i="3"/>
  <c r="AJ51" i="3"/>
  <c r="AJ50" i="3"/>
  <c r="AJ49" i="3"/>
  <c r="AJ48" i="3"/>
  <c r="AJ47" i="3"/>
  <c r="AJ46" i="3"/>
  <c r="AJ45" i="3"/>
  <c r="AJ44" i="3"/>
  <c r="AJ41" i="3"/>
  <c r="AJ40" i="3"/>
  <c r="AJ39" i="3"/>
  <c r="AJ38" i="3"/>
  <c r="AJ37" i="3"/>
  <c r="AJ36" i="3"/>
  <c r="AJ35" i="3"/>
  <c r="AJ34" i="3"/>
  <c r="AJ31" i="3"/>
  <c r="AJ30" i="3"/>
  <c r="AJ29" i="3"/>
  <c r="AJ28" i="3"/>
  <c r="AJ27" i="3"/>
  <c r="AJ26" i="3"/>
  <c r="AJ25" i="3"/>
  <c r="AJ24" i="3"/>
  <c r="AJ23" i="3"/>
  <c r="AJ20" i="3"/>
  <c r="AJ19" i="3"/>
  <c r="AJ18" i="3"/>
  <c r="AJ17" i="3"/>
  <c r="AJ16" i="3"/>
  <c r="AJ15" i="3"/>
  <c r="AJ14" i="3"/>
  <c r="AJ13" i="3"/>
  <c r="AJ9" i="3"/>
  <c r="AJ8" i="3"/>
  <c r="AJ7" i="3"/>
  <c r="AJ6" i="3"/>
  <c r="AJ5" i="3"/>
  <c r="AJ4" i="3"/>
  <c r="AJ3" i="3"/>
  <c r="AJ2" i="3"/>
  <c r="AY8" i="2" s="1"/>
  <c r="X119" i="3"/>
  <c r="X118" i="3"/>
  <c r="X117" i="3"/>
  <c r="X116" i="3"/>
  <c r="X115" i="3"/>
  <c r="X114" i="3"/>
  <c r="X113" i="3"/>
  <c r="X112" i="3"/>
  <c r="X111" i="3"/>
  <c r="X107" i="3"/>
  <c r="X106" i="3"/>
  <c r="X105" i="3"/>
  <c r="X104" i="3"/>
  <c r="X103" i="3"/>
  <c r="X102" i="3"/>
  <c r="X101" i="3"/>
  <c r="X100" i="3"/>
  <c r="X97" i="3"/>
  <c r="X96" i="3"/>
  <c r="X95" i="3"/>
  <c r="X94" i="3"/>
  <c r="X93" i="3"/>
  <c r="X92" i="3"/>
  <c r="X91" i="3"/>
  <c r="X90" i="3"/>
  <c r="X86" i="3"/>
  <c r="X85" i="3"/>
  <c r="X84" i="3"/>
  <c r="X83" i="3"/>
  <c r="X82" i="3"/>
  <c r="X81" i="3"/>
  <c r="X80" i="3"/>
  <c r="X79" i="3"/>
  <c r="X78" i="3"/>
  <c r="X75" i="3"/>
  <c r="X74" i="3"/>
  <c r="X73" i="3"/>
  <c r="X72" i="3"/>
  <c r="X71" i="3"/>
  <c r="X70" i="3"/>
  <c r="X69" i="3"/>
  <c r="X68" i="3"/>
  <c r="X67" i="3"/>
  <c r="X63" i="3"/>
  <c r="X62" i="3"/>
  <c r="X61" i="3"/>
  <c r="X60" i="3"/>
  <c r="X59" i="3"/>
  <c r="X58" i="3"/>
  <c r="X57" i="3"/>
  <c r="X56" i="3"/>
  <c r="X52" i="3"/>
  <c r="X51" i="3"/>
  <c r="X50" i="3"/>
  <c r="X49" i="3"/>
  <c r="X48" i="3"/>
  <c r="X47" i="3"/>
  <c r="X46" i="3"/>
  <c r="X45" i="3"/>
  <c r="X44" i="3"/>
  <c r="X41" i="3"/>
  <c r="X40" i="3"/>
  <c r="X39" i="3"/>
  <c r="X38" i="3"/>
  <c r="X37" i="3"/>
  <c r="X36" i="3"/>
  <c r="X35" i="3"/>
  <c r="X34" i="3"/>
  <c r="X31" i="3"/>
  <c r="X30" i="3"/>
  <c r="X29" i="3"/>
  <c r="X28" i="3"/>
  <c r="X27" i="3"/>
  <c r="X26" i="3"/>
  <c r="X25" i="3"/>
  <c r="X24" i="3"/>
  <c r="X23" i="3"/>
  <c r="X20" i="3"/>
  <c r="X19" i="3"/>
  <c r="X18" i="3"/>
  <c r="X17" i="3"/>
  <c r="X16" i="3"/>
  <c r="X15" i="3"/>
  <c r="X14" i="3"/>
  <c r="X13" i="3"/>
  <c r="X10" i="3"/>
  <c r="X9" i="3"/>
  <c r="X8" i="3"/>
  <c r="X7" i="3"/>
  <c r="X6" i="3"/>
  <c r="X5" i="3"/>
  <c r="BH6" i="2" s="1"/>
  <c r="X4" i="3"/>
  <c r="X3" i="3"/>
  <c r="X2" i="3"/>
  <c r="AH2" i="3" s="1"/>
  <c r="W118" i="3"/>
  <c r="W117" i="3"/>
  <c r="W116" i="3"/>
  <c r="W115" i="3"/>
  <c r="W114" i="3"/>
  <c r="W113" i="3"/>
  <c r="W112" i="3"/>
  <c r="W111" i="3"/>
  <c r="W108" i="3"/>
  <c r="W107" i="3"/>
  <c r="W106" i="3"/>
  <c r="W105" i="3"/>
  <c r="W104" i="3"/>
  <c r="W103" i="3"/>
  <c r="W102" i="3"/>
  <c r="W101" i="3"/>
  <c r="W100" i="3"/>
  <c r="W97" i="3"/>
  <c r="W96" i="3"/>
  <c r="W95" i="3"/>
  <c r="W94" i="3"/>
  <c r="W93" i="3"/>
  <c r="W92" i="3"/>
  <c r="W91" i="3"/>
  <c r="W90" i="3"/>
  <c r="W87" i="3"/>
  <c r="W86" i="3"/>
  <c r="W85" i="3"/>
  <c r="W84" i="3"/>
  <c r="W83" i="3"/>
  <c r="W82" i="3"/>
  <c r="W81" i="3"/>
  <c r="W80" i="3"/>
  <c r="W79" i="3"/>
  <c r="W78" i="3"/>
  <c r="W74" i="3"/>
  <c r="W73" i="3"/>
  <c r="W72" i="3"/>
  <c r="W71" i="3"/>
  <c r="W70" i="3"/>
  <c r="W69" i="3"/>
  <c r="W68" i="3"/>
  <c r="W67" i="3"/>
  <c r="W63" i="3"/>
  <c r="W62" i="3"/>
  <c r="W61" i="3"/>
  <c r="W60" i="3"/>
  <c r="W59" i="3"/>
  <c r="W58" i="3"/>
  <c r="W57" i="3"/>
  <c r="W56" i="3"/>
  <c r="W52" i="3"/>
  <c r="W51" i="3"/>
  <c r="W50" i="3"/>
  <c r="W49" i="3"/>
  <c r="W48" i="3"/>
  <c r="W47" i="3"/>
  <c r="W46" i="3"/>
  <c r="W45" i="3"/>
  <c r="W44" i="3"/>
  <c r="W41" i="3"/>
  <c r="W40" i="3"/>
  <c r="W39" i="3"/>
  <c r="W38" i="3"/>
  <c r="W37" i="3"/>
  <c r="W36" i="3"/>
  <c r="W35" i="3"/>
  <c r="W34" i="3"/>
  <c r="W31" i="3"/>
  <c r="W30" i="3"/>
  <c r="W29" i="3"/>
  <c r="W28" i="3"/>
  <c r="W27" i="3"/>
  <c r="W26" i="3"/>
  <c r="W25" i="3"/>
  <c r="W24" i="3"/>
  <c r="W23" i="3"/>
  <c r="W20" i="3"/>
  <c r="W19" i="3"/>
  <c r="W18" i="3"/>
  <c r="W17" i="3"/>
  <c r="W16" i="3"/>
  <c r="W15" i="3"/>
  <c r="W14" i="3"/>
  <c r="W13" i="3"/>
  <c r="W10" i="3"/>
  <c r="W9" i="3"/>
  <c r="W8" i="3"/>
  <c r="W7" i="3"/>
  <c r="W6" i="3"/>
  <c r="W5" i="3"/>
  <c r="W4" i="3"/>
  <c r="W3" i="3"/>
  <c r="AG2" i="3" s="1"/>
  <c r="W2" i="3"/>
  <c r="BE6" i="2" s="1"/>
  <c r="V119" i="3"/>
  <c r="V118" i="3"/>
  <c r="V117" i="3"/>
  <c r="V116" i="3"/>
  <c r="V115" i="3"/>
  <c r="V114" i="3"/>
  <c r="V113" i="3"/>
  <c r="V112" i="3"/>
  <c r="V111" i="3"/>
  <c r="V107" i="3"/>
  <c r="V106" i="3"/>
  <c r="V105" i="3"/>
  <c r="V104" i="3"/>
  <c r="V103" i="3"/>
  <c r="V102" i="3"/>
  <c r="V101" i="3"/>
  <c r="V100" i="3"/>
  <c r="V97" i="3"/>
  <c r="V96" i="3"/>
  <c r="V95" i="3"/>
  <c r="V94" i="3"/>
  <c r="V93" i="3"/>
  <c r="V92" i="3"/>
  <c r="V91" i="3"/>
  <c r="V90" i="3"/>
  <c r="V87" i="3"/>
  <c r="V86" i="3"/>
  <c r="V85" i="3"/>
  <c r="V84" i="3"/>
  <c r="V83" i="3"/>
  <c r="V82" i="3"/>
  <c r="V81" i="3"/>
  <c r="V80" i="3"/>
  <c r="V79" i="3"/>
  <c r="V78" i="3"/>
  <c r="V74" i="3"/>
  <c r="V73" i="3"/>
  <c r="V72" i="3"/>
  <c r="V71" i="3"/>
  <c r="V70" i="3"/>
  <c r="V69" i="3"/>
  <c r="V68" i="3"/>
  <c r="V67" i="3"/>
  <c r="V63" i="3"/>
  <c r="V62" i="3"/>
  <c r="V61" i="3"/>
  <c r="V60" i="3"/>
  <c r="V59" i="3"/>
  <c r="V58" i="3"/>
  <c r="V57" i="3"/>
  <c r="V56" i="3"/>
  <c r="V52" i="3"/>
  <c r="V51" i="3"/>
  <c r="V50" i="3"/>
  <c r="V49" i="3"/>
  <c r="V48" i="3"/>
  <c r="V47" i="3"/>
  <c r="V46" i="3"/>
  <c r="V45" i="3"/>
  <c r="V44" i="3"/>
  <c r="V41" i="3"/>
  <c r="V40" i="3"/>
  <c r="V39" i="3"/>
  <c r="V38" i="3"/>
  <c r="V37" i="3"/>
  <c r="V36" i="3"/>
  <c r="V35" i="3"/>
  <c r="V34" i="3"/>
  <c r="V30" i="3"/>
  <c r="V29" i="3"/>
  <c r="V28" i="3"/>
  <c r="V27" i="3"/>
  <c r="V26" i="3"/>
  <c r="V25" i="3"/>
  <c r="V24" i="3"/>
  <c r="V23" i="3"/>
  <c r="V20" i="3"/>
  <c r="V19" i="3"/>
  <c r="V18" i="3"/>
  <c r="BB6" i="2" s="1"/>
  <c r="V17" i="3"/>
  <c r="V16" i="3"/>
  <c r="V15" i="3"/>
  <c r="V14" i="3"/>
  <c r="V13" i="3"/>
  <c r="V10" i="3"/>
  <c r="V9" i="3"/>
  <c r="V8" i="3"/>
  <c r="V7" i="3"/>
  <c r="V6" i="3"/>
  <c r="V5" i="3"/>
  <c r="V4" i="3"/>
  <c r="V3" i="3"/>
  <c r="BC6" i="2" s="1"/>
  <c r="V2" i="3"/>
  <c r="AF2" i="3" s="1"/>
  <c r="U119" i="3"/>
  <c r="U118" i="3"/>
  <c r="U117" i="3"/>
  <c r="U116" i="3"/>
  <c r="U115" i="3"/>
  <c r="U114" i="3"/>
  <c r="U113" i="3"/>
  <c r="U112" i="3"/>
  <c r="U111" i="3"/>
  <c r="U107" i="3"/>
  <c r="U106" i="3"/>
  <c r="U105" i="3"/>
  <c r="U104" i="3"/>
  <c r="U103" i="3"/>
  <c r="U102" i="3"/>
  <c r="U101" i="3"/>
  <c r="U100" i="3"/>
  <c r="U97" i="3"/>
  <c r="U96" i="3"/>
  <c r="U95" i="3"/>
  <c r="U94" i="3"/>
  <c r="U93" i="3"/>
  <c r="U92" i="3"/>
  <c r="U91" i="3"/>
  <c r="U90" i="3"/>
  <c r="U87" i="3"/>
  <c r="U86" i="3"/>
  <c r="U85" i="3"/>
  <c r="U84" i="3"/>
  <c r="U83" i="3"/>
  <c r="U82" i="3"/>
  <c r="U81" i="3"/>
  <c r="U80" i="3"/>
  <c r="U79" i="3"/>
  <c r="U78" i="3"/>
  <c r="U75" i="3"/>
  <c r="U74" i="3"/>
  <c r="U73" i="3"/>
  <c r="U72" i="3"/>
  <c r="U71" i="3"/>
  <c r="U70" i="3"/>
  <c r="U69" i="3"/>
  <c r="U68" i="3"/>
  <c r="U67" i="3"/>
  <c r="U64" i="3"/>
  <c r="U63" i="3"/>
  <c r="U62" i="3"/>
  <c r="U61" i="3"/>
  <c r="U60" i="3"/>
  <c r="U59" i="3"/>
  <c r="U58" i="3"/>
  <c r="U57" i="3"/>
  <c r="U56" i="3"/>
  <c r="U53" i="3"/>
  <c r="U52" i="3"/>
  <c r="U51" i="3"/>
  <c r="U50" i="3"/>
  <c r="U49" i="3"/>
  <c r="U48" i="3"/>
  <c r="U47" i="3"/>
  <c r="U46" i="3"/>
  <c r="U45" i="3"/>
  <c r="U44" i="3"/>
  <c r="U41" i="3"/>
  <c r="U40" i="3"/>
  <c r="U39" i="3"/>
  <c r="U38" i="3"/>
  <c r="U37" i="3"/>
  <c r="U36" i="3"/>
  <c r="U35" i="3"/>
  <c r="U34" i="3"/>
  <c r="U31" i="3"/>
  <c r="U30" i="3"/>
  <c r="U29" i="3"/>
  <c r="U28" i="3"/>
  <c r="U27" i="3"/>
  <c r="U26" i="3"/>
  <c r="U25" i="3"/>
  <c r="U24" i="3"/>
  <c r="U23" i="3"/>
  <c r="U20" i="3"/>
  <c r="U19" i="3"/>
  <c r="U18" i="3"/>
  <c r="U17" i="3"/>
  <c r="U16" i="3"/>
  <c r="U15" i="3"/>
  <c r="U14" i="3"/>
  <c r="U13" i="3"/>
  <c r="U9" i="3"/>
  <c r="U8" i="3"/>
  <c r="U7" i="3"/>
  <c r="U6" i="3"/>
  <c r="U5" i="3"/>
  <c r="U4" i="3"/>
  <c r="U3" i="3"/>
  <c r="U2" i="3"/>
  <c r="AE2" i="3" s="1"/>
  <c r="S119" i="3"/>
  <c r="S118" i="3"/>
  <c r="S117" i="3"/>
  <c r="S116" i="3"/>
  <c r="S115" i="3"/>
  <c r="S114" i="3"/>
  <c r="S113" i="3"/>
  <c r="S112" i="3"/>
  <c r="S111" i="3"/>
  <c r="S107" i="3"/>
  <c r="S106" i="3"/>
  <c r="S105" i="3"/>
  <c r="S104" i="3"/>
  <c r="S103" i="3"/>
  <c r="S102" i="3"/>
  <c r="S101" i="3"/>
  <c r="S100" i="3"/>
  <c r="S97" i="3"/>
  <c r="S96" i="3"/>
  <c r="S95" i="3"/>
  <c r="S94" i="3"/>
  <c r="S93" i="3"/>
  <c r="S92" i="3"/>
  <c r="S91" i="3"/>
  <c r="S90" i="3"/>
  <c r="S86" i="3"/>
  <c r="S85" i="3"/>
  <c r="S84" i="3"/>
  <c r="S83" i="3"/>
  <c r="S82" i="3"/>
  <c r="S81" i="3"/>
  <c r="S80" i="3"/>
  <c r="S79" i="3"/>
  <c r="S78" i="3"/>
  <c r="S75" i="3"/>
  <c r="S74" i="3"/>
  <c r="S73" i="3"/>
  <c r="S72" i="3"/>
  <c r="S71" i="3"/>
  <c r="S70" i="3"/>
  <c r="S69" i="3"/>
  <c r="S68" i="3"/>
  <c r="S67" i="3"/>
  <c r="S64" i="3"/>
  <c r="S63" i="3"/>
  <c r="S62" i="3"/>
  <c r="S61" i="3"/>
  <c r="S60" i="3"/>
  <c r="S59" i="3"/>
  <c r="S58" i="3"/>
  <c r="S57" i="3"/>
  <c r="S56" i="3"/>
  <c r="S53" i="3"/>
  <c r="S52" i="3"/>
  <c r="S51" i="3"/>
  <c r="S50" i="3"/>
  <c r="S49" i="3"/>
  <c r="S48" i="3"/>
  <c r="S47" i="3"/>
  <c r="S46" i="3"/>
  <c r="S45" i="3"/>
  <c r="S44" i="3"/>
  <c r="S41" i="3"/>
  <c r="S40" i="3"/>
  <c r="S39" i="3"/>
  <c r="S38" i="3"/>
  <c r="S37" i="3"/>
  <c r="S36" i="3"/>
  <c r="S35" i="3"/>
  <c r="S34" i="3"/>
  <c r="S31" i="3"/>
  <c r="S30" i="3"/>
  <c r="S29" i="3"/>
  <c r="S28" i="3"/>
  <c r="S27" i="3"/>
  <c r="S26" i="3"/>
  <c r="S25" i="3"/>
  <c r="S24" i="3"/>
  <c r="S23" i="3"/>
  <c r="S21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BH5" i="2" s="1"/>
  <c r="S2" i="3"/>
  <c r="R119" i="3"/>
  <c r="R118" i="3"/>
  <c r="R117" i="3"/>
  <c r="R116" i="3"/>
  <c r="R115" i="3"/>
  <c r="R114" i="3"/>
  <c r="R113" i="3"/>
  <c r="R112" i="3"/>
  <c r="R111" i="3"/>
  <c r="R108" i="3"/>
  <c r="R107" i="3"/>
  <c r="R106" i="3"/>
  <c r="R105" i="3"/>
  <c r="R104" i="3"/>
  <c r="R103" i="3"/>
  <c r="R102" i="3"/>
  <c r="R101" i="3"/>
  <c r="R100" i="3"/>
  <c r="R97" i="3"/>
  <c r="R96" i="3"/>
  <c r="R95" i="3"/>
  <c r="R94" i="3"/>
  <c r="R93" i="3"/>
  <c r="R92" i="3"/>
  <c r="R91" i="3"/>
  <c r="R90" i="3"/>
  <c r="R88" i="3"/>
  <c r="R87" i="3"/>
  <c r="R86" i="3"/>
  <c r="R85" i="3"/>
  <c r="R84" i="3"/>
  <c r="R83" i="3"/>
  <c r="R82" i="3"/>
  <c r="R81" i="3"/>
  <c r="R80" i="3"/>
  <c r="R79" i="3"/>
  <c r="R78" i="3"/>
  <c r="R75" i="3"/>
  <c r="R74" i="3"/>
  <c r="R73" i="3"/>
  <c r="R72" i="3"/>
  <c r="R71" i="3"/>
  <c r="R70" i="3"/>
  <c r="R69" i="3"/>
  <c r="R68" i="3"/>
  <c r="R67" i="3"/>
  <c r="R64" i="3"/>
  <c r="R63" i="3"/>
  <c r="R62" i="3"/>
  <c r="R61" i="3"/>
  <c r="R60" i="3"/>
  <c r="R59" i="3"/>
  <c r="R58" i="3"/>
  <c r="R57" i="3"/>
  <c r="R56" i="3"/>
  <c r="R53" i="3"/>
  <c r="R52" i="3"/>
  <c r="R51" i="3"/>
  <c r="R50" i="3"/>
  <c r="R49" i="3"/>
  <c r="R48" i="3"/>
  <c r="R47" i="3"/>
  <c r="R46" i="3"/>
  <c r="R45" i="3"/>
  <c r="R44" i="3"/>
  <c r="R41" i="3"/>
  <c r="R40" i="3"/>
  <c r="R39" i="3"/>
  <c r="R38" i="3"/>
  <c r="R37" i="3"/>
  <c r="R36" i="3"/>
  <c r="R35" i="3"/>
  <c r="R34" i="3"/>
  <c r="R31" i="3"/>
  <c r="R30" i="3"/>
  <c r="R29" i="3"/>
  <c r="R28" i="3"/>
  <c r="R27" i="3"/>
  <c r="R26" i="3"/>
  <c r="R25" i="3"/>
  <c r="R24" i="3"/>
  <c r="R23" i="3"/>
  <c r="R21" i="3"/>
  <c r="R20" i="3"/>
  <c r="R19" i="3"/>
  <c r="R18" i="3"/>
  <c r="R17" i="3"/>
  <c r="R16" i="3"/>
  <c r="R15" i="3"/>
  <c r="R14" i="3"/>
  <c r="R13" i="3"/>
  <c r="R10" i="3"/>
  <c r="R9" i="3"/>
  <c r="R8" i="3"/>
  <c r="R7" i="3"/>
  <c r="R6" i="3"/>
  <c r="R5" i="3"/>
  <c r="BF5" i="2" s="1"/>
  <c r="R4" i="3"/>
  <c r="R3" i="3"/>
  <c r="R2" i="3"/>
  <c r="BE5" i="2" s="1"/>
  <c r="Q120" i="3"/>
  <c r="Q119" i="3"/>
  <c r="Q118" i="3"/>
  <c r="Q117" i="3"/>
  <c r="Q116" i="3"/>
  <c r="Q115" i="3"/>
  <c r="Q114" i="3"/>
  <c r="Q113" i="3"/>
  <c r="Q112" i="3"/>
  <c r="Q111" i="3"/>
  <c r="Q108" i="3"/>
  <c r="Q107" i="3"/>
  <c r="Q106" i="3"/>
  <c r="Q105" i="3"/>
  <c r="Q104" i="3"/>
  <c r="Q103" i="3"/>
  <c r="Q102" i="3"/>
  <c r="Q101" i="3"/>
  <c r="Q100" i="3"/>
  <c r="Q98" i="3"/>
  <c r="Q97" i="3"/>
  <c r="Q96" i="3"/>
  <c r="Q95" i="3"/>
  <c r="Q94" i="3"/>
  <c r="Q93" i="3"/>
  <c r="Q92" i="3"/>
  <c r="Q91" i="3"/>
  <c r="Q90" i="3"/>
  <c r="Q88" i="3"/>
  <c r="Q87" i="3"/>
  <c r="Q86" i="3"/>
  <c r="Q85" i="3"/>
  <c r="Q84" i="3"/>
  <c r="Q83" i="3"/>
  <c r="Q82" i="3"/>
  <c r="Q81" i="3"/>
  <c r="Q80" i="3"/>
  <c r="Q79" i="3"/>
  <c r="Q78" i="3"/>
  <c r="Q75" i="3"/>
  <c r="Q74" i="3"/>
  <c r="Q73" i="3"/>
  <c r="Q72" i="3"/>
  <c r="Q71" i="3"/>
  <c r="Q70" i="3"/>
  <c r="Q69" i="3"/>
  <c r="Q68" i="3"/>
  <c r="Q67" i="3"/>
  <c r="Q64" i="3"/>
  <c r="Q63" i="3"/>
  <c r="Q62" i="3"/>
  <c r="Q61" i="3"/>
  <c r="Q60" i="3"/>
  <c r="Q59" i="3"/>
  <c r="Q58" i="3"/>
  <c r="Q57" i="3"/>
  <c r="Q56" i="3"/>
  <c r="Q53" i="3"/>
  <c r="Q52" i="3"/>
  <c r="Q51" i="3"/>
  <c r="Q50" i="3"/>
  <c r="Q49" i="3"/>
  <c r="Q48" i="3"/>
  <c r="Q47" i="3"/>
  <c r="Q46" i="3"/>
  <c r="Q45" i="3"/>
  <c r="Q44" i="3"/>
  <c r="Q42" i="3"/>
  <c r="Q41" i="3"/>
  <c r="Q40" i="3"/>
  <c r="Q39" i="3"/>
  <c r="Q38" i="3"/>
  <c r="Q37" i="3"/>
  <c r="Q36" i="3"/>
  <c r="Q35" i="3"/>
  <c r="Q34" i="3"/>
  <c r="Q31" i="3"/>
  <c r="Q30" i="3"/>
  <c r="Q29" i="3"/>
  <c r="Q28" i="3"/>
  <c r="Q27" i="3"/>
  <c r="Q26" i="3"/>
  <c r="Q25" i="3"/>
  <c r="Q24" i="3"/>
  <c r="Q23" i="3"/>
  <c r="Q20" i="3"/>
  <c r="Q19" i="3"/>
  <c r="Q18" i="3"/>
  <c r="Q17" i="3"/>
  <c r="Q16" i="3"/>
  <c r="Q15" i="3"/>
  <c r="Q14" i="3"/>
  <c r="Q13" i="3"/>
  <c r="Q11" i="3"/>
  <c r="Q10" i="3"/>
  <c r="Q9" i="3"/>
  <c r="Q8" i="3"/>
  <c r="Q7" i="3"/>
  <c r="Q6" i="3"/>
  <c r="Q5" i="3"/>
  <c r="Q4" i="3"/>
  <c r="Q3" i="3"/>
  <c r="BB5" i="2" s="1"/>
  <c r="Q2" i="3"/>
  <c r="BC5" i="2" s="1"/>
  <c r="P120" i="3"/>
  <c r="P119" i="3"/>
  <c r="P118" i="3"/>
  <c r="P117" i="3"/>
  <c r="P116" i="3"/>
  <c r="P115" i="3"/>
  <c r="P114" i="3"/>
  <c r="P113" i="3"/>
  <c r="P112" i="3"/>
  <c r="P111" i="3"/>
  <c r="P108" i="3"/>
  <c r="P107" i="3"/>
  <c r="P106" i="3"/>
  <c r="P105" i="3"/>
  <c r="P104" i="3"/>
  <c r="P103" i="3"/>
  <c r="P102" i="3"/>
  <c r="P101" i="3"/>
  <c r="P100" i="3"/>
  <c r="P98" i="3"/>
  <c r="P97" i="3"/>
  <c r="P96" i="3"/>
  <c r="P95" i="3"/>
  <c r="P94" i="3"/>
  <c r="P93" i="3"/>
  <c r="P92" i="3"/>
  <c r="P91" i="3"/>
  <c r="P90" i="3"/>
  <c r="P88" i="3"/>
  <c r="P87" i="3"/>
  <c r="P86" i="3"/>
  <c r="P85" i="3"/>
  <c r="P84" i="3"/>
  <c r="P83" i="3"/>
  <c r="P82" i="3"/>
  <c r="P81" i="3"/>
  <c r="P80" i="3"/>
  <c r="P79" i="3"/>
  <c r="P78" i="3"/>
  <c r="P76" i="3"/>
  <c r="P75" i="3"/>
  <c r="P74" i="3"/>
  <c r="P73" i="3"/>
  <c r="P72" i="3"/>
  <c r="P71" i="3"/>
  <c r="P70" i="3"/>
  <c r="P69" i="3"/>
  <c r="P68" i="3"/>
  <c r="P67" i="3"/>
  <c r="P65" i="3"/>
  <c r="P64" i="3"/>
  <c r="P63" i="3"/>
  <c r="P62" i="3"/>
  <c r="P61" i="3"/>
  <c r="P60" i="3"/>
  <c r="P59" i="3"/>
  <c r="P58" i="3"/>
  <c r="P57" i="3"/>
  <c r="P56" i="3"/>
  <c r="P53" i="3"/>
  <c r="P52" i="3"/>
  <c r="P51" i="3"/>
  <c r="P50" i="3"/>
  <c r="P49" i="3"/>
  <c r="P48" i="3"/>
  <c r="P47" i="3"/>
  <c r="P46" i="3"/>
  <c r="P45" i="3"/>
  <c r="P44" i="3"/>
  <c r="P42" i="3"/>
  <c r="P41" i="3"/>
  <c r="P40" i="3"/>
  <c r="P39" i="3"/>
  <c r="P38" i="3"/>
  <c r="P37" i="3"/>
  <c r="P36" i="3"/>
  <c r="P35" i="3"/>
  <c r="P34" i="3"/>
  <c r="P32" i="3"/>
  <c r="P31" i="3"/>
  <c r="P30" i="3"/>
  <c r="P29" i="3"/>
  <c r="P28" i="3"/>
  <c r="P27" i="3"/>
  <c r="P26" i="3"/>
  <c r="P25" i="3"/>
  <c r="P24" i="3"/>
  <c r="P23" i="3"/>
  <c r="P21" i="3"/>
  <c r="P20" i="3"/>
  <c r="P19" i="3"/>
  <c r="P18" i="3"/>
  <c r="P17" i="3"/>
  <c r="P16" i="3"/>
  <c r="P15" i="3"/>
  <c r="P14" i="3"/>
  <c r="P13" i="3"/>
  <c r="P10" i="3"/>
  <c r="P9" i="3"/>
  <c r="P8" i="3"/>
  <c r="AZ5" i="2" s="1"/>
  <c r="P7" i="3"/>
  <c r="P6" i="3"/>
  <c r="P5" i="3"/>
  <c r="P4" i="3"/>
  <c r="P3" i="3"/>
  <c r="P2" i="3"/>
  <c r="AY5" i="2" s="1"/>
  <c r="N119" i="3"/>
  <c r="N118" i="3"/>
  <c r="N117" i="3"/>
  <c r="N116" i="3"/>
  <c r="N115" i="3"/>
  <c r="N114" i="3"/>
  <c r="N113" i="3"/>
  <c r="N112" i="3"/>
  <c r="N111" i="3"/>
  <c r="N107" i="3"/>
  <c r="N106" i="3"/>
  <c r="N105" i="3"/>
  <c r="N104" i="3"/>
  <c r="N103" i="3"/>
  <c r="N102" i="3"/>
  <c r="N101" i="3"/>
  <c r="N100" i="3"/>
  <c r="N97" i="3"/>
  <c r="N96" i="3"/>
  <c r="N95" i="3"/>
  <c r="N94" i="3"/>
  <c r="N93" i="3"/>
  <c r="N92" i="3"/>
  <c r="N91" i="3"/>
  <c r="N90" i="3"/>
  <c r="N86" i="3"/>
  <c r="N85" i="3"/>
  <c r="N84" i="3"/>
  <c r="N83" i="3"/>
  <c r="N82" i="3"/>
  <c r="N81" i="3"/>
  <c r="N80" i="3"/>
  <c r="N79" i="3"/>
  <c r="N78" i="3"/>
  <c r="N75" i="3"/>
  <c r="N74" i="3"/>
  <c r="N73" i="3"/>
  <c r="N72" i="3"/>
  <c r="N71" i="3"/>
  <c r="N70" i="3"/>
  <c r="N69" i="3"/>
  <c r="N68" i="3"/>
  <c r="N67" i="3"/>
  <c r="N63" i="3"/>
  <c r="N62" i="3"/>
  <c r="N61" i="3"/>
  <c r="N60" i="3"/>
  <c r="N59" i="3"/>
  <c r="N58" i="3"/>
  <c r="N57" i="3"/>
  <c r="N56" i="3"/>
  <c r="N52" i="3"/>
  <c r="N51" i="3"/>
  <c r="N50" i="3"/>
  <c r="N49" i="3"/>
  <c r="N48" i="3"/>
  <c r="N47" i="3"/>
  <c r="N46" i="3"/>
  <c r="N45" i="3"/>
  <c r="N44" i="3"/>
  <c r="N41" i="3"/>
  <c r="N40" i="3"/>
  <c r="N39" i="3"/>
  <c r="N38" i="3"/>
  <c r="N37" i="3"/>
  <c r="N36" i="3"/>
  <c r="N35" i="3"/>
  <c r="N34" i="3"/>
  <c r="N31" i="3"/>
  <c r="N30" i="3"/>
  <c r="N29" i="3"/>
  <c r="N28" i="3"/>
  <c r="N27" i="3"/>
  <c r="N26" i="3"/>
  <c r="N25" i="3"/>
  <c r="N24" i="3"/>
  <c r="N23" i="3"/>
  <c r="N20" i="3"/>
  <c r="N19" i="3"/>
  <c r="N18" i="3"/>
  <c r="N17" i="3"/>
  <c r="N16" i="3"/>
  <c r="N15" i="3"/>
  <c r="N14" i="3"/>
  <c r="N13" i="3"/>
  <c r="N10" i="3"/>
  <c r="N9" i="3"/>
  <c r="N8" i="3"/>
  <c r="N7" i="3"/>
  <c r="N6" i="3"/>
  <c r="N5" i="3"/>
  <c r="N4" i="3"/>
  <c r="BI4" i="2" s="1"/>
  <c r="N3" i="3"/>
  <c r="BH4" i="2" s="1"/>
  <c r="N2" i="3"/>
  <c r="M118" i="3"/>
  <c r="M117" i="3"/>
  <c r="M116" i="3"/>
  <c r="M115" i="3"/>
  <c r="M114" i="3"/>
  <c r="M113" i="3"/>
  <c r="M112" i="3"/>
  <c r="M111" i="3"/>
  <c r="M108" i="3"/>
  <c r="M107" i="3"/>
  <c r="M106" i="3"/>
  <c r="M105" i="3"/>
  <c r="M104" i="3"/>
  <c r="M103" i="3"/>
  <c r="M102" i="3"/>
  <c r="M101" i="3"/>
  <c r="M100" i="3"/>
  <c r="M97" i="3"/>
  <c r="M96" i="3"/>
  <c r="M95" i="3"/>
  <c r="M94" i="3"/>
  <c r="M93" i="3"/>
  <c r="M92" i="3"/>
  <c r="M91" i="3"/>
  <c r="M90" i="3"/>
  <c r="M87" i="3"/>
  <c r="M86" i="3"/>
  <c r="M85" i="3"/>
  <c r="M84" i="3"/>
  <c r="M83" i="3"/>
  <c r="M82" i="3"/>
  <c r="M81" i="3"/>
  <c r="M80" i="3"/>
  <c r="M79" i="3"/>
  <c r="M78" i="3"/>
  <c r="M74" i="3"/>
  <c r="M73" i="3"/>
  <c r="M72" i="3"/>
  <c r="M71" i="3"/>
  <c r="M70" i="3"/>
  <c r="M69" i="3"/>
  <c r="M68" i="3"/>
  <c r="M67" i="3"/>
  <c r="M63" i="3"/>
  <c r="M62" i="3"/>
  <c r="M61" i="3"/>
  <c r="M60" i="3"/>
  <c r="M59" i="3"/>
  <c r="M58" i="3"/>
  <c r="M57" i="3"/>
  <c r="M56" i="3"/>
  <c r="M52" i="3"/>
  <c r="M51" i="3"/>
  <c r="M50" i="3"/>
  <c r="M49" i="3"/>
  <c r="M48" i="3"/>
  <c r="M47" i="3"/>
  <c r="M46" i="3"/>
  <c r="M45" i="3"/>
  <c r="M44" i="3"/>
  <c r="M41" i="3"/>
  <c r="M40" i="3"/>
  <c r="M39" i="3"/>
  <c r="M38" i="3"/>
  <c r="M37" i="3"/>
  <c r="M36" i="3"/>
  <c r="M35" i="3"/>
  <c r="M34" i="3"/>
  <c r="M31" i="3"/>
  <c r="M30" i="3"/>
  <c r="M29" i="3"/>
  <c r="M28" i="3"/>
  <c r="M27" i="3"/>
  <c r="M26" i="3"/>
  <c r="M25" i="3"/>
  <c r="M24" i="3"/>
  <c r="M23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5" i="3"/>
  <c r="M4" i="3"/>
  <c r="M3" i="3"/>
  <c r="M2" i="3"/>
  <c r="BE4" i="2" s="1"/>
  <c r="L119" i="3"/>
  <c r="L118" i="3"/>
  <c r="L117" i="3"/>
  <c r="L116" i="3"/>
  <c r="L115" i="3"/>
  <c r="L114" i="3"/>
  <c r="L113" i="3"/>
  <c r="L112" i="3"/>
  <c r="L111" i="3"/>
  <c r="L107" i="3"/>
  <c r="L106" i="3"/>
  <c r="L105" i="3"/>
  <c r="L104" i="3"/>
  <c r="L103" i="3"/>
  <c r="L102" i="3"/>
  <c r="L101" i="3"/>
  <c r="L100" i="3"/>
  <c r="L97" i="3"/>
  <c r="L96" i="3"/>
  <c r="L95" i="3"/>
  <c r="L94" i="3"/>
  <c r="L93" i="3"/>
  <c r="L92" i="3"/>
  <c r="L91" i="3"/>
  <c r="L90" i="3"/>
  <c r="L87" i="3"/>
  <c r="L86" i="3"/>
  <c r="L85" i="3"/>
  <c r="L84" i="3"/>
  <c r="L83" i="3"/>
  <c r="L82" i="3"/>
  <c r="L81" i="3"/>
  <c r="L80" i="3"/>
  <c r="L79" i="3"/>
  <c r="L78" i="3"/>
  <c r="L74" i="3"/>
  <c r="L73" i="3"/>
  <c r="L72" i="3"/>
  <c r="L71" i="3"/>
  <c r="L70" i="3"/>
  <c r="L69" i="3"/>
  <c r="L68" i="3"/>
  <c r="L67" i="3"/>
  <c r="L63" i="3"/>
  <c r="L62" i="3"/>
  <c r="L61" i="3"/>
  <c r="L60" i="3"/>
  <c r="L59" i="3"/>
  <c r="L58" i="3"/>
  <c r="L57" i="3"/>
  <c r="L56" i="3"/>
  <c r="L52" i="3"/>
  <c r="L51" i="3"/>
  <c r="L50" i="3"/>
  <c r="L49" i="3"/>
  <c r="L48" i="3"/>
  <c r="L47" i="3"/>
  <c r="L46" i="3"/>
  <c r="L45" i="3"/>
  <c r="L44" i="3"/>
  <c r="L41" i="3"/>
  <c r="L40" i="3"/>
  <c r="L39" i="3"/>
  <c r="L38" i="3"/>
  <c r="L37" i="3"/>
  <c r="L36" i="3"/>
  <c r="L35" i="3"/>
  <c r="L34" i="3"/>
  <c r="L30" i="3"/>
  <c r="L29" i="3"/>
  <c r="L28" i="3"/>
  <c r="L27" i="3"/>
  <c r="L26" i="3"/>
  <c r="L25" i="3"/>
  <c r="L24" i="3"/>
  <c r="L23" i="3"/>
  <c r="L20" i="3"/>
  <c r="L19" i="3"/>
  <c r="L18" i="3"/>
  <c r="L17" i="3"/>
  <c r="L16" i="3"/>
  <c r="L15" i="3"/>
  <c r="L14" i="3"/>
  <c r="L13" i="3"/>
  <c r="L10" i="3"/>
  <c r="L9" i="3"/>
  <c r="BC4" i="2" s="1"/>
  <c r="L8" i="3"/>
  <c r="L7" i="3"/>
  <c r="L6" i="3"/>
  <c r="L5" i="3"/>
  <c r="L4" i="3"/>
  <c r="L3" i="3"/>
  <c r="L2" i="3"/>
  <c r="BB4" i="2" s="1"/>
  <c r="K119" i="3"/>
  <c r="K118" i="3"/>
  <c r="K117" i="3"/>
  <c r="K116" i="3"/>
  <c r="K115" i="3"/>
  <c r="K114" i="3"/>
  <c r="K113" i="3"/>
  <c r="K112" i="3"/>
  <c r="K111" i="3"/>
  <c r="K107" i="3"/>
  <c r="K106" i="3"/>
  <c r="K105" i="3"/>
  <c r="K104" i="3"/>
  <c r="K103" i="3"/>
  <c r="K102" i="3"/>
  <c r="K101" i="3"/>
  <c r="K100" i="3"/>
  <c r="K97" i="3"/>
  <c r="K96" i="3"/>
  <c r="K95" i="3"/>
  <c r="K94" i="3"/>
  <c r="K93" i="3"/>
  <c r="K92" i="3"/>
  <c r="K91" i="3"/>
  <c r="K90" i="3"/>
  <c r="K87" i="3"/>
  <c r="K86" i="3"/>
  <c r="K85" i="3"/>
  <c r="K84" i="3"/>
  <c r="K83" i="3"/>
  <c r="K82" i="3"/>
  <c r="K81" i="3"/>
  <c r="K80" i="3"/>
  <c r="K79" i="3"/>
  <c r="K78" i="3"/>
  <c r="K75" i="3"/>
  <c r="K74" i="3"/>
  <c r="K73" i="3"/>
  <c r="K72" i="3"/>
  <c r="K71" i="3"/>
  <c r="K70" i="3"/>
  <c r="K69" i="3"/>
  <c r="K68" i="3"/>
  <c r="K67" i="3"/>
  <c r="K64" i="3"/>
  <c r="K63" i="3"/>
  <c r="K62" i="3"/>
  <c r="K61" i="3"/>
  <c r="K60" i="3"/>
  <c r="K59" i="3"/>
  <c r="K58" i="3"/>
  <c r="K57" i="3"/>
  <c r="K56" i="3"/>
  <c r="K53" i="3"/>
  <c r="K52" i="3"/>
  <c r="K51" i="3"/>
  <c r="K50" i="3"/>
  <c r="K49" i="3"/>
  <c r="K48" i="3"/>
  <c r="K47" i="3"/>
  <c r="K46" i="3"/>
  <c r="K45" i="3"/>
  <c r="K44" i="3"/>
  <c r="K41" i="3"/>
  <c r="K40" i="3"/>
  <c r="K39" i="3"/>
  <c r="K38" i="3"/>
  <c r="K37" i="3"/>
  <c r="K36" i="3"/>
  <c r="K35" i="3"/>
  <c r="K34" i="3"/>
  <c r="K31" i="3"/>
  <c r="K30" i="3"/>
  <c r="K29" i="3"/>
  <c r="K28" i="3"/>
  <c r="K27" i="3"/>
  <c r="K26" i="3"/>
  <c r="K25" i="3"/>
  <c r="K24" i="3"/>
  <c r="K23" i="3"/>
  <c r="K20" i="3"/>
  <c r="K19" i="3"/>
  <c r="K18" i="3"/>
  <c r="K17" i="3"/>
  <c r="K16" i="3"/>
  <c r="K15" i="3"/>
  <c r="K14" i="3"/>
  <c r="K13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120" i="3"/>
  <c r="BF120" i="3"/>
  <c r="BP119" i="3"/>
  <c r="BO119" i="3"/>
  <c r="BM119" i="3"/>
  <c r="BL119" i="3"/>
  <c r="BG119" i="3"/>
  <c r="BF119" i="3"/>
  <c r="AC119" i="3"/>
  <c r="AR119" i="3" s="1"/>
  <c r="AA119" i="3"/>
  <c r="AP119" i="3" s="1"/>
  <c r="Z119" i="3"/>
  <c r="AO119" i="3" s="1"/>
  <c r="BP118" i="3"/>
  <c r="BO118" i="3"/>
  <c r="BM118" i="3"/>
  <c r="BL118" i="3"/>
  <c r="BG118" i="3"/>
  <c r="BF118" i="3"/>
  <c r="AC118" i="3"/>
  <c r="AR118" i="3" s="1"/>
  <c r="AB118" i="3"/>
  <c r="AQ118" i="3" s="1"/>
  <c r="AA118" i="3"/>
  <c r="AP118" i="3" s="1"/>
  <c r="Z118" i="3"/>
  <c r="AO118" i="3" s="1"/>
  <c r="BP117" i="3"/>
  <c r="BO117" i="3"/>
  <c r="BM117" i="3"/>
  <c r="BL117" i="3"/>
  <c r="BG117" i="3"/>
  <c r="BF117" i="3"/>
  <c r="AC117" i="3"/>
  <c r="AR117" i="3" s="1"/>
  <c r="AB117" i="3"/>
  <c r="AQ117" i="3" s="1"/>
  <c r="AA117" i="3"/>
  <c r="AP117" i="3" s="1"/>
  <c r="Z117" i="3"/>
  <c r="AO117" i="3" s="1"/>
  <c r="BP116" i="3"/>
  <c r="BO116" i="3"/>
  <c r="BM116" i="3"/>
  <c r="BL116" i="3"/>
  <c r="BG116" i="3"/>
  <c r="BF116" i="3"/>
  <c r="AC116" i="3"/>
  <c r="AR116" i="3" s="1"/>
  <c r="AB116" i="3"/>
  <c r="AQ116" i="3" s="1"/>
  <c r="AA116" i="3"/>
  <c r="AP116" i="3" s="1"/>
  <c r="Z116" i="3"/>
  <c r="AO116" i="3" s="1"/>
  <c r="BP115" i="3"/>
  <c r="BO115" i="3"/>
  <c r="BM115" i="3"/>
  <c r="BL115" i="3"/>
  <c r="BG115" i="3"/>
  <c r="BF115" i="3"/>
  <c r="AC115" i="3"/>
  <c r="AR115" i="3" s="1"/>
  <c r="AB115" i="3"/>
  <c r="AQ115" i="3" s="1"/>
  <c r="AA115" i="3"/>
  <c r="AP115" i="3" s="1"/>
  <c r="Z115" i="3"/>
  <c r="AO115" i="3" s="1"/>
  <c r="BP114" i="3"/>
  <c r="BO114" i="3"/>
  <c r="BM114" i="3"/>
  <c r="BL114" i="3"/>
  <c r="BG114" i="3"/>
  <c r="BF114" i="3"/>
  <c r="AC114" i="3"/>
  <c r="AR114" i="3" s="1"/>
  <c r="AB114" i="3"/>
  <c r="AQ114" i="3" s="1"/>
  <c r="AA114" i="3"/>
  <c r="AP114" i="3" s="1"/>
  <c r="Z114" i="3"/>
  <c r="AO114" i="3" s="1"/>
  <c r="BP113" i="3"/>
  <c r="BO113" i="3"/>
  <c r="BM113" i="3"/>
  <c r="BL113" i="3"/>
  <c r="BG113" i="3"/>
  <c r="BF113" i="3"/>
  <c r="AC113" i="3"/>
  <c r="AR113" i="3" s="1"/>
  <c r="AB113" i="3"/>
  <c r="AQ113" i="3" s="1"/>
  <c r="AA113" i="3"/>
  <c r="AP113" i="3" s="1"/>
  <c r="Z113" i="3"/>
  <c r="AO113" i="3" s="1"/>
  <c r="BP112" i="3"/>
  <c r="BO112" i="3"/>
  <c r="BM112" i="3"/>
  <c r="BL112" i="3"/>
  <c r="BG112" i="3"/>
  <c r="BF112" i="3"/>
  <c r="AC112" i="3"/>
  <c r="AR112" i="3" s="1"/>
  <c r="AB112" i="3"/>
  <c r="AQ112" i="3" s="1"/>
  <c r="AA112" i="3"/>
  <c r="AP112" i="3" s="1"/>
  <c r="Z112" i="3"/>
  <c r="AO112" i="3" s="1"/>
  <c r="BP111" i="3"/>
  <c r="BO111" i="3"/>
  <c r="BM111" i="3"/>
  <c r="BL111" i="3"/>
  <c r="BG111" i="3"/>
  <c r="BF111" i="3"/>
  <c r="AC111" i="3"/>
  <c r="AR111" i="3" s="1"/>
  <c r="AB111" i="3"/>
  <c r="AQ111" i="3" s="1"/>
  <c r="AA111" i="3"/>
  <c r="AP111" i="3" s="1"/>
  <c r="Z111" i="3"/>
  <c r="AO111" i="3" s="1"/>
  <c r="BP108" i="3"/>
  <c r="BO108" i="3"/>
  <c r="BG108" i="3"/>
  <c r="BF108" i="3"/>
  <c r="AB108" i="3"/>
  <c r="AQ108" i="3" s="1"/>
  <c r="BP107" i="3"/>
  <c r="BO107" i="3"/>
  <c r="BM107" i="3"/>
  <c r="BL107" i="3"/>
  <c r="BG107" i="3"/>
  <c r="BF107" i="3"/>
  <c r="AC107" i="3"/>
  <c r="AR107" i="3" s="1"/>
  <c r="AB107" i="3"/>
  <c r="AQ107" i="3" s="1"/>
  <c r="AA107" i="3"/>
  <c r="AP107" i="3" s="1"/>
  <c r="Z107" i="3"/>
  <c r="AO107" i="3" s="1"/>
  <c r="BP106" i="3"/>
  <c r="BO106" i="3"/>
  <c r="BM106" i="3"/>
  <c r="BL106" i="3"/>
  <c r="BG106" i="3"/>
  <c r="BF106" i="3"/>
  <c r="AC106" i="3"/>
  <c r="AR106" i="3" s="1"/>
  <c r="AB106" i="3"/>
  <c r="AQ106" i="3" s="1"/>
  <c r="AA106" i="3"/>
  <c r="AP106" i="3" s="1"/>
  <c r="Z106" i="3"/>
  <c r="AO106" i="3" s="1"/>
  <c r="BP105" i="3"/>
  <c r="BO105" i="3"/>
  <c r="BM105" i="3"/>
  <c r="BL105" i="3"/>
  <c r="BG105" i="3"/>
  <c r="BF105" i="3"/>
  <c r="AC105" i="3"/>
  <c r="AR105" i="3" s="1"/>
  <c r="AB105" i="3"/>
  <c r="AQ105" i="3" s="1"/>
  <c r="AA105" i="3"/>
  <c r="AP105" i="3" s="1"/>
  <c r="Z105" i="3"/>
  <c r="AO105" i="3" s="1"/>
  <c r="BP104" i="3"/>
  <c r="BO104" i="3"/>
  <c r="BM104" i="3"/>
  <c r="BL104" i="3"/>
  <c r="BG104" i="3"/>
  <c r="BF104" i="3"/>
  <c r="AC104" i="3"/>
  <c r="AR104" i="3" s="1"/>
  <c r="AB104" i="3"/>
  <c r="AQ104" i="3" s="1"/>
  <c r="AA104" i="3"/>
  <c r="AP104" i="3" s="1"/>
  <c r="Z104" i="3"/>
  <c r="AO104" i="3" s="1"/>
  <c r="BP103" i="3"/>
  <c r="BO103" i="3"/>
  <c r="BM103" i="3"/>
  <c r="BL103" i="3"/>
  <c r="BG103" i="3"/>
  <c r="BF103" i="3"/>
  <c r="AC103" i="3"/>
  <c r="AR103" i="3" s="1"/>
  <c r="AB103" i="3"/>
  <c r="AQ103" i="3" s="1"/>
  <c r="AA103" i="3"/>
  <c r="AP103" i="3" s="1"/>
  <c r="Z103" i="3"/>
  <c r="AO103" i="3" s="1"/>
  <c r="BP102" i="3"/>
  <c r="BO102" i="3"/>
  <c r="BM102" i="3"/>
  <c r="BL102" i="3"/>
  <c r="BG102" i="3"/>
  <c r="BF102" i="3"/>
  <c r="AC102" i="3"/>
  <c r="AR102" i="3" s="1"/>
  <c r="AB102" i="3"/>
  <c r="AQ102" i="3" s="1"/>
  <c r="AA102" i="3"/>
  <c r="AP102" i="3" s="1"/>
  <c r="Z102" i="3"/>
  <c r="AO102" i="3" s="1"/>
  <c r="BP101" i="3"/>
  <c r="BO101" i="3"/>
  <c r="BM101" i="3"/>
  <c r="BL101" i="3"/>
  <c r="BG101" i="3"/>
  <c r="BF101" i="3"/>
  <c r="AC101" i="3"/>
  <c r="AR101" i="3" s="1"/>
  <c r="AB101" i="3"/>
  <c r="AQ101" i="3" s="1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8" i="3"/>
  <c r="BO98" i="3"/>
  <c r="BG98" i="3"/>
  <c r="BF98" i="3"/>
  <c r="BP97" i="3"/>
  <c r="BO97" i="3"/>
  <c r="BM97" i="3"/>
  <c r="BL97" i="3"/>
  <c r="BG97" i="3"/>
  <c r="BF97" i="3"/>
  <c r="AC97" i="3"/>
  <c r="AR97" i="3" s="1"/>
  <c r="AB97" i="3"/>
  <c r="AQ97" i="3" s="1"/>
  <c r="AA97" i="3"/>
  <c r="AP97" i="3" s="1"/>
  <c r="Z97" i="3"/>
  <c r="AO97" i="3" s="1"/>
  <c r="BP96" i="3"/>
  <c r="BO96" i="3"/>
  <c r="BM96" i="3"/>
  <c r="BL96" i="3"/>
  <c r="BG96" i="3"/>
  <c r="BF96" i="3"/>
  <c r="AC96" i="3"/>
  <c r="AR96" i="3" s="1"/>
  <c r="AB96" i="3"/>
  <c r="AQ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F88" i="3"/>
  <c r="BP87" i="3"/>
  <c r="BO87" i="3"/>
  <c r="BM87" i="3"/>
  <c r="BL87" i="3"/>
  <c r="BG87" i="3"/>
  <c r="BF87" i="3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O76" i="3"/>
  <c r="BO75" i="3"/>
  <c r="BL75" i="3"/>
  <c r="BG75" i="3"/>
  <c r="BF75" i="3"/>
  <c r="AC75" i="3"/>
  <c r="AR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O64" i="3"/>
  <c r="BL64" i="3"/>
  <c r="BG64" i="3"/>
  <c r="BF64" i="3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O53" i="3"/>
  <c r="BL53" i="3"/>
  <c r="BG53" i="3"/>
  <c r="BF53" i="3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2" i="3"/>
  <c r="BO42" i="3"/>
  <c r="BG42" i="3"/>
  <c r="BF42" i="3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O32" i="3"/>
  <c r="BG32" i="3"/>
  <c r="BP31" i="3"/>
  <c r="BO31" i="3"/>
  <c r="BL31" i="3"/>
  <c r="BG31" i="3"/>
  <c r="BF31" i="3"/>
  <c r="AC31" i="3"/>
  <c r="AR31" i="3" s="1"/>
  <c r="AB31" i="3"/>
  <c r="AQ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O21" i="3"/>
  <c r="BG21" i="3"/>
  <c r="BF21" i="3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1" i="3"/>
  <c r="BG11" i="3"/>
  <c r="BP10" i="3"/>
  <c r="BO10" i="3"/>
  <c r="BM10" i="3"/>
  <c r="BG10" i="3"/>
  <c r="BF10" i="3"/>
  <c r="AC10" i="3"/>
  <c r="AR10" i="3" s="1"/>
  <c r="AB10" i="3"/>
  <c r="AQ10" i="3" s="1"/>
  <c r="AA10" i="3"/>
  <c r="AP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Q9" i="2" s="1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BI7" i="2" s="1"/>
  <c r="AB3" i="3"/>
  <c r="AQ3" i="3" s="1"/>
  <c r="AA3" i="3"/>
  <c r="BB7" i="2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Q3" i="2" s="1"/>
  <c r="BF2" i="3"/>
  <c r="BP2" i="2" s="1"/>
  <c r="AC2" i="3"/>
  <c r="BH7" i="2" s="1"/>
  <c r="AB2" i="3"/>
  <c r="BE7" i="2" s="1"/>
  <c r="AA2" i="3"/>
  <c r="BC7" i="2" s="1"/>
  <c r="Z2" i="3"/>
  <c r="AY7" i="2" s="1"/>
  <c r="BN2" i="4" l="1"/>
  <c r="BP3" i="2"/>
  <c r="CF3" i="2"/>
  <c r="CS2" i="2"/>
  <c r="CS4" i="2"/>
  <c r="AE3" i="2"/>
  <c r="AS2" i="2"/>
  <c r="AS4" i="2"/>
  <c r="BQ2" i="2"/>
  <c r="CH3" i="2"/>
  <c r="AG3" i="2"/>
  <c r="AU2" i="2"/>
  <c r="AU4" i="2"/>
  <c r="AZ8" i="2"/>
  <c r="BC11" i="2"/>
  <c r="AF2" i="4"/>
  <c r="BY2" i="2"/>
  <c r="CL3" i="2"/>
  <c r="AR2" i="3"/>
  <c r="X2" i="2"/>
  <c r="X4" i="2"/>
  <c r="AZ11" i="2"/>
  <c r="AR3" i="3"/>
  <c r="CB2" i="2"/>
  <c r="CO3" i="2"/>
  <c r="AT4" i="3"/>
  <c r="AQ2" i="3"/>
  <c r="AA2" i="2"/>
  <c r="AA4" i="2"/>
  <c r="AO3" i="2"/>
  <c r="BI5" i="2"/>
  <c r="BI10" i="2"/>
  <c r="AT6" i="3"/>
  <c r="BI6" i="2"/>
  <c r="CE2" i="2"/>
  <c r="AD2" i="2"/>
  <c r="AD4" i="2"/>
  <c r="AO2" i="3"/>
  <c r="AP2" i="3"/>
  <c r="BF7" i="2"/>
  <c r="BQ8" i="2"/>
  <c r="BF6" i="2"/>
  <c r="CH2" i="2"/>
  <c r="CH4" i="2"/>
  <c r="CU3" i="2"/>
  <c r="AP3" i="3"/>
  <c r="AG2" i="2"/>
  <c r="AG4" i="2"/>
  <c r="AU3" i="2"/>
  <c r="BF4" i="2"/>
  <c r="BC10" i="2"/>
  <c r="BQ15" i="2"/>
  <c r="X3" i="2"/>
  <c r="AL2" i="2"/>
  <c r="AL4" i="2"/>
  <c r="AZ7" i="2"/>
  <c r="BQ14" i="2"/>
  <c r="AZ6" i="2"/>
  <c r="CB3" i="2"/>
  <c r="CO2" i="2"/>
  <c r="CO4" i="2"/>
  <c r="BM2" i="4"/>
  <c r="AA3" i="2"/>
  <c r="AO2" i="2"/>
  <c r="AO4" i="2"/>
  <c r="AZ4" i="2"/>
  <c r="AY6" i="2"/>
  <c r="BF8" i="2"/>
  <c r="BI11" i="2"/>
  <c r="BQ11" i="2"/>
  <c r="AT2" i="3" l="1"/>
  <c r="BM2" i="2"/>
  <c r="BL2" i="2"/>
</calcChain>
</file>

<file path=xl/sharedStrings.xml><?xml version="1.0" encoding="utf-8"?>
<sst xmlns="http://schemas.openxmlformats.org/spreadsheetml/2006/main" count="1555" uniqueCount="328">
  <si>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</si>
  <si>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</si>
  <si>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</si>
  <si>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</si>
  <si>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</si>
  <si>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</si>
  <si>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</si>
  <si>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</si>
  <si>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</si>
  <si>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</si>
  <si>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</si>
  <si>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</si>
  <si>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</si>
  <si>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</si>
  <si>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</si>
  <si>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</si>
  <si>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</si>
  <si>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</si>
  <si>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</si>
  <si>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</si>
  <si>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</si>
  <si>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</si>
  <si>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</si>
  <si>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</si>
  <si>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</si>
  <si>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</si>
  <si>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</si>
  <si>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</si>
  <si>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</si>
  <si>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</si>
  <si>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</si>
  <si>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</si>
  <si>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</si>
  <si>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</si>
  <si>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</si>
  <si>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</si>
  <si>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</si>
  <si>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</si>
  <si>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</si>
  <si>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</si>
  <si>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</si>
  <si>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</si>
  <si>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</si>
  <si>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</si>
  <si>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</si>
  <si>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</si>
  <si>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</si>
  <si>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</si>
  <si>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</si>
  <si>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</si>
  <si>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</si>
  <si>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</si>
  <si>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</si>
  <si>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</si>
  <si>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</si>
  <si>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</si>
  <si>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</si>
  <si>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</si>
  <si>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</si>
  <si>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</si>
  <si>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</si>
  <si>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</si>
  <si>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</si>
  <si>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</si>
  <si>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</si>
  <si>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</si>
  <si>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</si>
  <si>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</si>
  <si>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</si>
  <si>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</si>
  <si>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</si>
  <si>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</si>
  <si>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</si>
  <si>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</si>
  <si>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</si>
  <si>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</si>
  <si>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</si>
  <si>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</si>
  <si>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</si>
  <si>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</si>
  <si>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</si>
  <si>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</si>
  <si>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</si>
  <si>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</si>
  <si>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</si>
  <si>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</si>
  <si>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</si>
  <si>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</si>
  <si>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</si>
  <si>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</si>
  <si>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</si>
  <si>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</si>
  <si>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</si>
  <si>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</si>
  <si>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</si>
  <si>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</si>
  <si>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</si>
  <si>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</si>
  <si>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</si>
  <si>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</si>
  <si>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</si>
  <si>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</si>
  <si>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</si>
  <si>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</si>
  <si>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</si>
  <si>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</si>
  <si>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</si>
  <si>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</si>
  <si>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</si>
  <si>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</si>
  <si>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</si>
  <si>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</si>
  <si>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</si>
  <si>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</si>
  <si>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</si>
  <si>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</si>
  <si>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</si>
  <si>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</si>
  <si>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</si>
  <si>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</si>
  <si>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</si>
  <si>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</si>
  <si>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</si>
  <si>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</si>
  <si>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</si>
  <si>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</si>
  <si>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</si>
  <si>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</si>
  <si>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</si>
  <si>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</si>
  <si>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</si>
  <si>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</si>
  <si>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</si>
  <si>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</si>
  <si>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</si>
  <si>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</si>
  <si>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</si>
  <si>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</si>
  <si>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</si>
  <si>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</si>
  <si>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</si>
  <si>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</si>
  <si>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</si>
  <si>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</si>
  <si>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</si>
  <si>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</si>
  <si>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</si>
  <si>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</si>
  <si>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</si>
  <si>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</si>
  <si>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</si>
  <si>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</si>
  <si>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</si>
  <si>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</si>
  <si>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</si>
  <si>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</si>
  <si>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</si>
  <si>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</si>
  <si>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</si>
  <si>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</si>
  <si>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</si>
  <si>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</si>
  <si>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</si>
  <si>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</si>
  <si>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</si>
  <si>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</si>
  <si>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</si>
  <si>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</si>
  <si>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</si>
  <si>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</si>
  <si>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</si>
  <si>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</si>
  <si>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</si>
  <si>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</si>
  <si>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</si>
  <si>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</si>
  <si>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</si>
  <si>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</si>
  <si>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</si>
  <si>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</si>
  <si>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</si>
  <si>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</si>
  <si>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</si>
  <si>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</si>
  <si>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</si>
  <si>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</si>
  <si>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</si>
  <si>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</si>
  <si>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</si>
  <si>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</si>
  <si>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</si>
  <si>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</si>
  <si>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</si>
  <si>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</si>
  <si>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</si>
  <si>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</si>
  <si>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</si>
  <si>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</si>
  <si>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</si>
  <si>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</si>
  <si>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</si>
  <si>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</si>
  <si>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</si>
  <si>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</si>
  <si>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</si>
  <si>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</si>
  <si>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</si>
  <si>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</si>
  <si>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</si>
  <si>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</si>
  <si>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</si>
  <si>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</si>
  <si>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</si>
  <si>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</si>
  <si>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</si>
  <si>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</si>
  <si>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</si>
  <si>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</si>
  <si>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</si>
  <si>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</si>
  <si>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</si>
  <si>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</si>
  <si>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</si>
  <si>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</si>
  <si>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</si>
  <si>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</si>
  <si>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</si>
  <si>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</si>
  <si>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</si>
  <si>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</si>
  <si>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</si>
  <si>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</si>
  <si>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</si>
  <si>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</si>
  <si>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</si>
  <si>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</si>
  <si>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</si>
  <si>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</si>
  <si>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</si>
  <si>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</si>
  <si>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</si>
  <si>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</si>
  <si>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</si>
  <si>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</si>
  <si>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</si>
  <si>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</si>
  <si>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</si>
  <si>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</si>
  <si>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</si>
  <si>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</si>
  <si>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</si>
  <si>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</si>
  <si>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</si>
  <si>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</si>
  <si>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</si>
  <si>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</si>
  <si>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</si>
  <si>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</si>
  <si>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</si>
  <si>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</si>
  <si>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</si>
  <si>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</si>
  <si>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4234</t>
  </si>
  <si>
    <t>2341</t>
  </si>
  <si>
    <t>3412</t>
  </si>
  <si>
    <t>4123</t>
  </si>
  <si>
    <t>1234</t>
  </si>
  <si>
    <t>1432</t>
  </si>
  <si>
    <t>4321</t>
  </si>
  <si>
    <t>3213</t>
  </si>
  <si>
    <t>2134</t>
  </si>
  <si>
    <t>1342</t>
  </si>
  <si>
    <t>3421</t>
  </si>
  <si>
    <t>4214</t>
  </si>
  <si>
    <t>2143</t>
  </si>
  <si>
    <t>3214</t>
  </si>
  <si>
    <t>4231</t>
  </si>
  <si>
    <t>3143</t>
  </si>
  <si>
    <t>4213</t>
  </si>
  <si>
    <t>1231</t>
  </si>
  <si>
    <t>2132</t>
  </si>
  <si>
    <t>1321</t>
  </si>
  <si>
    <t>2342</t>
  </si>
  <si>
    <t>Ab</t>
  </si>
  <si>
    <t>Other</t>
  </si>
  <si>
    <t>Ca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</si>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</sst>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Graph!$D$5:$D$207</c:f>
              <c:numCache>
                <c:formatCode>General</c:formatCode>
                <c:ptCount val="203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7-4420-9324-315C46E86EC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Graph!$B$5:$B$207</c:f>
              <c:numCache>
                <c:formatCode>General</c:formatCode>
                <c:ptCount val="203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E7-4420-9324-315C46E86EC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Graph!$C$5:$C$207</c:f>
              <c:numCache>
                <c:formatCode>General</c:formatCode>
                <c:ptCount val="2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E7-4420-9324-315C46E86EC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Graph!$E$5:$E$207</c:f>
              <c:numCache>
                <c:formatCode>General</c:formatCode>
                <c:ptCount val="203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E7-4420-9324-315C46E86EC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Graph!$G$5:$G$207</c:f>
              <c:numCache>
                <c:formatCode>General</c:formatCode>
                <c:ptCount val="2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E7-4420-9324-315C46E86EC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Graph!$A$4:$A$208</c:f>
              <c:numCache>
                <c:formatCode>General</c:formatCode>
                <c:ptCount val="20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</c:numCache>
            </c:numRef>
          </c:xVal>
          <c:yVal>
            <c:numRef>
              <c:f>Graph!$H$5:$H$207</c:f>
              <c:numCache>
                <c:formatCode>General</c:formatCode>
                <c:ptCount val="20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E7-4420-9324-315C46E8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23103"/>
        <c:axId val="504186927"/>
      </c:scatterChart>
      <c:valAx>
        <c:axId val="126023103"/>
        <c:scaling>
          <c:orientation val="minMax"/>
          <c:max val="207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504186927"/>
        <c:crosses val="autoZero"/>
        <c:crossBetween val="midCat"/>
      </c:valAx>
      <c:valAx>
        <c:axId val="504186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023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Graph!$D$1828:$D$2019</c:f>
              <c:numCache>
                <c:formatCode>General</c:formatCode>
                <c:ptCount val="192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4-4A29-A154-1A548323A2E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Graph!$B$1828:$B$2019</c:f>
              <c:numCache>
                <c:formatCode>General</c:formatCode>
                <c:ptCount val="19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4-4A29-A154-1A548323A2E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Graph!$C$1828:$C$2019</c:f>
              <c:numCache>
                <c:formatCode>General</c:formatCode>
                <c:ptCount val="1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4-4A29-A154-1A548323A2E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Graph!$E$1828:$E$2019</c:f>
              <c:numCache>
                <c:formatCode>General</c:formatCode>
                <c:ptCount val="192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4-4A29-A154-1A548323A2E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Graph!$G$1828:$G$2019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F4-4A29-A154-1A548323A2E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Graph!$A$1827:$A$2020</c:f>
              <c:numCache>
                <c:formatCode>General</c:formatCode>
                <c:ptCount val="194"/>
                <c:pt idx="0">
                  <c:v>1826</c:v>
                </c:pt>
                <c:pt idx="1">
                  <c:v>1827</c:v>
                </c:pt>
                <c:pt idx="2">
                  <c:v>1828</c:v>
                </c:pt>
                <c:pt idx="3">
                  <c:v>1829</c:v>
                </c:pt>
                <c:pt idx="4">
                  <c:v>1830</c:v>
                </c:pt>
                <c:pt idx="5">
                  <c:v>1831</c:v>
                </c:pt>
                <c:pt idx="6">
                  <c:v>1832</c:v>
                </c:pt>
                <c:pt idx="7">
                  <c:v>1833</c:v>
                </c:pt>
                <c:pt idx="8">
                  <c:v>1834</c:v>
                </c:pt>
                <c:pt idx="9">
                  <c:v>1835</c:v>
                </c:pt>
                <c:pt idx="10">
                  <c:v>1836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1840</c:v>
                </c:pt>
                <c:pt idx="15">
                  <c:v>1841</c:v>
                </c:pt>
                <c:pt idx="16">
                  <c:v>1842</c:v>
                </c:pt>
                <c:pt idx="17">
                  <c:v>1843</c:v>
                </c:pt>
                <c:pt idx="18">
                  <c:v>1844</c:v>
                </c:pt>
                <c:pt idx="19">
                  <c:v>1845</c:v>
                </c:pt>
                <c:pt idx="20">
                  <c:v>1846</c:v>
                </c:pt>
                <c:pt idx="21">
                  <c:v>1847</c:v>
                </c:pt>
                <c:pt idx="22">
                  <c:v>1848</c:v>
                </c:pt>
                <c:pt idx="23">
                  <c:v>1849</c:v>
                </c:pt>
                <c:pt idx="24">
                  <c:v>1850</c:v>
                </c:pt>
                <c:pt idx="25">
                  <c:v>1851</c:v>
                </c:pt>
                <c:pt idx="26">
                  <c:v>1852</c:v>
                </c:pt>
                <c:pt idx="27">
                  <c:v>1853</c:v>
                </c:pt>
                <c:pt idx="28">
                  <c:v>1854</c:v>
                </c:pt>
                <c:pt idx="29">
                  <c:v>1855</c:v>
                </c:pt>
                <c:pt idx="30">
                  <c:v>1856</c:v>
                </c:pt>
                <c:pt idx="31">
                  <c:v>1857</c:v>
                </c:pt>
                <c:pt idx="32">
                  <c:v>1858</c:v>
                </c:pt>
                <c:pt idx="33">
                  <c:v>1859</c:v>
                </c:pt>
                <c:pt idx="34">
                  <c:v>1860</c:v>
                </c:pt>
                <c:pt idx="35">
                  <c:v>1861</c:v>
                </c:pt>
                <c:pt idx="36">
                  <c:v>1862</c:v>
                </c:pt>
                <c:pt idx="37">
                  <c:v>1863</c:v>
                </c:pt>
                <c:pt idx="38">
                  <c:v>1864</c:v>
                </c:pt>
                <c:pt idx="39">
                  <c:v>1865</c:v>
                </c:pt>
                <c:pt idx="40">
                  <c:v>1866</c:v>
                </c:pt>
                <c:pt idx="41">
                  <c:v>1867</c:v>
                </c:pt>
                <c:pt idx="42">
                  <c:v>1868</c:v>
                </c:pt>
                <c:pt idx="43">
                  <c:v>1869</c:v>
                </c:pt>
                <c:pt idx="44">
                  <c:v>1870</c:v>
                </c:pt>
                <c:pt idx="45">
                  <c:v>1871</c:v>
                </c:pt>
                <c:pt idx="46">
                  <c:v>1872</c:v>
                </c:pt>
                <c:pt idx="47">
                  <c:v>1873</c:v>
                </c:pt>
                <c:pt idx="48">
                  <c:v>1874</c:v>
                </c:pt>
                <c:pt idx="49">
                  <c:v>1875</c:v>
                </c:pt>
                <c:pt idx="50">
                  <c:v>1876</c:v>
                </c:pt>
                <c:pt idx="51">
                  <c:v>1877</c:v>
                </c:pt>
                <c:pt idx="52">
                  <c:v>1878</c:v>
                </c:pt>
                <c:pt idx="53">
                  <c:v>1879</c:v>
                </c:pt>
                <c:pt idx="54">
                  <c:v>1880</c:v>
                </c:pt>
                <c:pt idx="55">
                  <c:v>1881</c:v>
                </c:pt>
                <c:pt idx="56">
                  <c:v>1882</c:v>
                </c:pt>
                <c:pt idx="57">
                  <c:v>1883</c:v>
                </c:pt>
                <c:pt idx="58">
                  <c:v>1884</c:v>
                </c:pt>
                <c:pt idx="59">
                  <c:v>1885</c:v>
                </c:pt>
                <c:pt idx="60">
                  <c:v>1886</c:v>
                </c:pt>
                <c:pt idx="61">
                  <c:v>1887</c:v>
                </c:pt>
                <c:pt idx="62">
                  <c:v>1888</c:v>
                </c:pt>
                <c:pt idx="63">
                  <c:v>1889</c:v>
                </c:pt>
                <c:pt idx="64">
                  <c:v>1890</c:v>
                </c:pt>
                <c:pt idx="65">
                  <c:v>1891</c:v>
                </c:pt>
                <c:pt idx="66">
                  <c:v>1892</c:v>
                </c:pt>
                <c:pt idx="67">
                  <c:v>1893</c:v>
                </c:pt>
                <c:pt idx="68">
                  <c:v>1894</c:v>
                </c:pt>
                <c:pt idx="69">
                  <c:v>1895</c:v>
                </c:pt>
                <c:pt idx="70">
                  <c:v>1896</c:v>
                </c:pt>
                <c:pt idx="71">
                  <c:v>1897</c:v>
                </c:pt>
                <c:pt idx="72">
                  <c:v>1898</c:v>
                </c:pt>
                <c:pt idx="73">
                  <c:v>1899</c:v>
                </c:pt>
                <c:pt idx="74">
                  <c:v>1900</c:v>
                </c:pt>
                <c:pt idx="75">
                  <c:v>1901</c:v>
                </c:pt>
                <c:pt idx="76">
                  <c:v>1902</c:v>
                </c:pt>
                <c:pt idx="77">
                  <c:v>1903</c:v>
                </c:pt>
                <c:pt idx="78">
                  <c:v>1904</c:v>
                </c:pt>
                <c:pt idx="79">
                  <c:v>1905</c:v>
                </c:pt>
                <c:pt idx="80">
                  <c:v>1906</c:v>
                </c:pt>
                <c:pt idx="81">
                  <c:v>1907</c:v>
                </c:pt>
                <c:pt idx="82">
                  <c:v>1908</c:v>
                </c:pt>
                <c:pt idx="83">
                  <c:v>1909</c:v>
                </c:pt>
                <c:pt idx="84">
                  <c:v>1910</c:v>
                </c:pt>
                <c:pt idx="85">
                  <c:v>1911</c:v>
                </c:pt>
                <c:pt idx="86">
                  <c:v>1912</c:v>
                </c:pt>
                <c:pt idx="87">
                  <c:v>1913</c:v>
                </c:pt>
                <c:pt idx="88">
                  <c:v>1914</c:v>
                </c:pt>
                <c:pt idx="89">
                  <c:v>1915</c:v>
                </c:pt>
                <c:pt idx="90">
                  <c:v>1916</c:v>
                </c:pt>
                <c:pt idx="91">
                  <c:v>1917</c:v>
                </c:pt>
                <c:pt idx="92">
                  <c:v>1918</c:v>
                </c:pt>
                <c:pt idx="93">
                  <c:v>1919</c:v>
                </c:pt>
                <c:pt idx="94">
                  <c:v>1920</c:v>
                </c:pt>
                <c:pt idx="95">
                  <c:v>1921</c:v>
                </c:pt>
                <c:pt idx="96">
                  <c:v>1922</c:v>
                </c:pt>
                <c:pt idx="97">
                  <c:v>1923</c:v>
                </c:pt>
                <c:pt idx="98">
                  <c:v>1924</c:v>
                </c:pt>
                <c:pt idx="99">
                  <c:v>1925</c:v>
                </c:pt>
                <c:pt idx="100">
                  <c:v>1926</c:v>
                </c:pt>
                <c:pt idx="101">
                  <c:v>1927</c:v>
                </c:pt>
                <c:pt idx="102">
                  <c:v>1928</c:v>
                </c:pt>
                <c:pt idx="103">
                  <c:v>1929</c:v>
                </c:pt>
                <c:pt idx="104">
                  <c:v>1930</c:v>
                </c:pt>
                <c:pt idx="105">
                  <c:v>1931</c:v>
                </c:pt>
                <c:pt idx="106">
                  <c:v>1932</c:v>
                </c:pt>
                <c:pt idx="107">
                  <c:v>1933</c:v>
                </c:pt>
                <c:pt idx="108">
                  <c:v>1934</c:v>
                </c:pt>
                <c:pt idx="109">
                  <c:v>1935</c:v>
                </c:pt>
                <c:pt idx="110">
                  <c:v>1936</c:v>
                </c:pt>
                <c:pt idx="111">
                  <c:v>1937</c:v>
                </c:pt>
                <c:pt idx="112">
                  <c:v>1938</c:v>
                </c:pt>
                <c:pt idx="113">
                  <c:v>1939</c:v>
                </c:pt>
                <c:pt idx="114">
                  <c:v>1940</c:v>
                </c:pt>
                <c:pt idx="115">
                  <c:v>1941</c:v>
                </c:pt>
                <c:pt idx="116">
                  <c:v>1942</c:v>
                </c:pt>
                <c:pt idx="117">
                  <c:v>1943</c:v>
                </c:pt>
                <c:pt idx="118">
                  <c:v>1944</c:v>
                </c:pt>
                <c:pt idx="119">
                  <c:v>1945</c:v>
                </c:pt>
                <c:pt idx="120">
                  <c:v>1946</c:v>
                </c:pt>
                <c:pt idx="121">
                  <c:v>1947</c:v>
                </c:pt>
                <c:pt idx="122">
                  <c:v>1948</c:v>
                </c:pt>
                <c:pt idx="123">
                  <c:v>1949</c:v>
                </c:pt>
                <c:pt idx="124">
                  <c:v>1950</c:v>
                </c:pt>
                <c:pt idx="125">
                  <c:v>1951</c:v>
                </c:pt>
                <c:pt idx="126">
                  <c:v>1952</c:v>
                </c:pt>
                <c:pt idx="127">
                  <c:v>1953</c:v>
                </c:pt>
                <c:pt idx="128">
                  <c:v>1954</c:v>
                </c:pt>
                <c:pt idx="129">
                  <c:v>1955</c:v>
                </c:pt>
                <c:pt idx="130">
                  <c:v>1956</c:v>
                </c:pt>
                <c:pt idx="131">
                  <c:v>1957</c:v>
                </c:pt>
                <c:pt idx="132">
                  <c:v>1958</c:v>
                </c:pt>
                <c:pt idx="133">
                  <c:v>1959</c:v>
                </c:pt>
                <c:pt idx="134">
                  <c:v>1960</c:v>
                </c:pt>
                <c:pt idx="135">
                  <c:v>1961</c:v>
                </c:pt>
                <c:pt idx="136">
                  <c:v>1962</c:v>
                </c:pt>
                <c:pt idx="137">
                  <c:v>1963</c:v>
                </c:pt>
                <c:pt idx="138">
                  <c:v>1964</c:v>
                </c:pt>
                <c:pt idx="139">
                  <c:v>1965</c:v>
                </c:pt>
                <c:pt idx="140">
                  <c:v>1966</c:v>
                </c:pt>
                <c:pt idx="141">
                  <c:v>1967</c:v>
                </c:pt>
                <c:pt idx="142">
                  <c:v>1968</c:v>
                </c:pt>
                <c:pt idx="143">
                  <c:v>1969</c:v>
                </c:pt>
                <c:pt idx="144">
                  <c:v>1970</c:v>
                </c:pt>
                <c:pt idx="145">
                  <c:v>1971</c:v>
                </c:pt>
                <c:pt idx="146">
                  <c:v>1972</c:v>
                </c:pt>
                <c:pt idx="147">
                  <c:v>1973</c:v>
                </c:pt>
                <c:pt idx="148">
                  <c:v>1974</c:v>
                </c:pt>
                <c:pt idx="149">
                  <c:v>1975</c:v>
                </c:pt>
                <c:pt idx="150">
                  <c:v>1976</c:v>
                </c:pt>
                <c:pt idx="151">
                  <c:v>1977</c:v>
                </c:pt>
                <c:pt idx="152">
                  <c:v>1978</c:v>
                </c:pt>
                <c:pt idx="153">
                  <c:v>1979</c:v>
                </c:pt>
                <c:pt idx="154">
                  <c:v>1980</c:v>
                </c:pt>
                <c:pt idx="155">
                  <c:v>1981</c:v>
                </c:pt>
                <c:pt idx="156">
                  <c:v>1982</c:v>
                </c:pt>
                <c:pt idx="157">
                  <c:v>1983</c:v>
                </c:pt>
                <c:pt idx="158">
                  <c:v>1984</c:v>
                </c:pt>
                <c:pt idx="159">
                  <c:v>1985</c:v>
                </c:pt>
                <c:pt idx="160">
                  <c:v>1986</c:v>
                </c:pt>
                <c:pt idx="161">
                  <c:v>1987</c:v>
                </c:pt>
                <c:pt idx="162">
                  <c:v>1988</c:v>
                </c:pt>
                <c:pt idx="163">
                  <c:v>1989</c:v>
                </c:pt>
                <c:pt idx="164">
                  <c:v>1990</c:v>
                </c:pt>
                <c:pt idx="165">
                  <c:v>1991</c:v>
                </c:pt>
                <c:pt idx="166">
                  <c:v>1992</c:v>
                </c:pt>
                <c:pt idx="167">
                  <c:v>1993</c:v>
                </c:pt>
                <c:pt idx="168">
                  <c:v>1994</c:v>
                </c:pt>
                <c:pt idx="169">
                  <c:v>1995</c:v>
                </c:pt>
                <c:pt idx="170">
                  <c:v>1996</c:v>
                </c:pt>
                <c:pt idx="171">
                  <c:v>1997</c:v>
                </c:pt>
                <c:pt idx="172">
                  <c:v>1998</c:v>
                </c:pt>
                <c:pt idx="173">
                  <c:v>1999</c:v>
                </c:pt>
                <c:pt idx="174">
                  <c:v>2000</c:v>
                </c:pt>
                <c:pt idx="175">
                  <c:v>2001</c:v>
                </c:pt>
                <c:pt idx="176">
                  <c:v>2002</c:v>
                </c:pt>
                <c:pt idx="177">
                  <c:v>2003</c:v>
                </c:pt>
                <c:pt idx="178">
                  <c:v>2004</c:v>
                </c:pt>
                <c:pt idx="179">
                  <c:v>2005</c:v>
                </c:pt>
                <c:pt idx="180">
                  <c:v>2006</c:v>
                </c:pt>
                <c:pt idx="181">
                  <c:v>2007</c:v>
                </c:pt>
                <c:pt idx="182">
                  <c:v>2008</c:v>
                </c:pt>
                <c:pt idx="183">
                  <c:v>2009</c:v>
                </c:pt>
                <c:pt idx="184">
                  <c:v>2010</c:v>
                </c:pt>
                <c:pt idx="185">
                  <c:v>2011</c:v>
                </c:pt>
                <c:pt idx="186">
                  <c:v>2012</c:v>
                </c:pt>
                <c:pt idx="187">
                  <c:v>2013</c:v>
                </c:pt>
                <c:pt idx="188">
                  <c:v>2014</c:v>
                </c:pt>
                <c:pt idx="189">
                  <c:v>2015</c:v>
                </c:pt>
                <c:pt idx="190">
                  <c:v>2016</c:v>
                </c:pt>
                <c:pt idx="191">
                  <c:v>2017</c:v>
                </c:pt>
                <c:pt idx="192">
                  <c:v>2018</c:v>
                </c:pt>
                <c:pt idx="193">
                  <c:v>2019</c:v>
                </c:pt>
              </c:numCache>
            </c:numRef>
          </c:xVal>
          <c:yVal>
            <c:numRef>
              <c:f>Graph!$H$1828:$H$2019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F4-4A29-A154-1A548323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81951"/>
        <c:axId val="551579551"/>
      </c:scatterChart>
      <c:valAx>
        <c:axId val="551581951"/>
        <c:scaling>
          <c:orientation val="minMax"/>
          <c:max val="2019"/>
          <c:min val="1826"/>
        </c:scaling>
        <c:delete val="0"/>
        <c:axPos val="b"/>
        <c:numFmt formatCode="General" sourceLinked="1"/>
        <c:majorTickMark val="out"/>
        <c:minorTickMark val="none"/>
        <c:tickLblPos val="nextTo"/>
        <c:crossAx val="551579551"/>
        <c:crosses val="autoZero"/>
        <c:crossBetween val="midCat"/>
      </c:valAx>
      <c:valAx>
        <c:axId val="551579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1581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Graph!$D$2023:$D$2226</c:f>
              <c:numCache>
                <c:formatCode>General</c:formatCode>
                <c:ptCount val="204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E-46A4-B927-1F87E17A020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Graph!$B$2023:$B$2226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E-46A4-B927-1F87E17A020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Graph!$C$2023:$C$2226</c:f>
              <c:numCache>
                <c:formatCode>General</c:formatCode>
                <c:ptCount val="204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E-46A4-B927-1F87E17A020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Graph!$E$2023:$E$2226</c:f>
              <c:numCache>
                <c:formatCode>General</c:formatCode>
                <c:ptCount val="204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2">
                  <c:v>4</c:v>
                </c:pt>
                <c:pt idx="20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6E-46A4-B927-1F87E17A020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Graph!$G$2023:$G$2226</c:f>
              <c:numCache>
                <c:formatCode>General</c:formatCode>
                <c:ptCount val="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6E-46A4-B927-1F87E17A020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Graph!$A$2022:$A$2227</c:f>
              <c:numCache>
                <c:formatCode>General</c:formatCode>
                <c:ptCount val="20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  <c:pt idx="98">
                  <c:v>2119</c:v>
                </c:pt>
                <c:pt idx="99">
                  <c:v>2120</c:v>
                </c:pt>
                <c:pt idx="100">
                  <c:v>2121</c:v>
                </c:pt>
                <c:pt idx="101">
                  <c:v>2122</c:v>
                </c:pt>
                <c:pt idx="102">
                  <c:v>2123</c:v>
                </c:pt>
                <c:pt idx="103">
                  <c:v>2124</c:v>
                </c:pt>
                <c:pt idx="104">
                  <c:v>2125</c:v>
                </c:pt>
                <c:pt idx="105">
                  <c:v>2126</c:v>
                </c:pt>
                <c:pt idx="106">
                  <c:v>2127</c:v>
                </c:pt>
                <c:pt idx="107">
                  <c:v>2128</c:v>
                </c:pt>
                <c:pt idx="108">
                  <c:v>2129</c:v>
                </c:pt>
                <c:pt idx="109">
                  <c:v>2130</c:v>
                </c:pt>
                <c:pt idx="110">
                  <c:v>2131</c:v>
                </c:pt>
                <c:pt idx="111">
                  <c:v>2132</c:v>
                </c:pt>
                <c:pt idx="112">
                  <c:v>2133</c:v>
                </c:pt>
                <c:pt idx="113">
                  <c:v>2134</c:v>
                </c:pt>
                <c:pt idx="114">
                  <c:v>2135</c:v>
                </c:pt>
                <c:pt idx="115">
                  <c:v>2136</c:v>
                </c:pt>
                <c:pt idx="116">
                  <c:v>2137</c:v>
                </c:pt>
                <c:pt idx="117">
                  <c:v>2138</c:v>
                </c:pt>
                <c:pt idx="118">
                  <c:v>2139</c:v>
                </c:pt>
                <c:pt idx="119">
                  <c:v>2140</c:v>
                </c:pt>
                <c:pt idx="120">
                  <c:v>2141</c:v>
                </c:pt>
                <c:pt idx="121">
                  <c:v>2142</c:v>
                </c:pt>
                <c:pt idx="122">
                  <c:v>2143</c:v>
                </c:pt>
                <c:pt idx="123">
                  <c:v>2144</c:v>
                </c:pt>
                <c:pt idx="124">
                  <c:v>2145</c:v>
                </c:pt>
                <c:pt idx="125">
                  <c:v>2146</c:v>
                </c:pt>
                <c:pt idx="126">
                  <c:v>2147</c:v>
                </c:pt>
                <c:pt idx="127">
                  <c:v>2148</c:v>
                </c:pt>
                <c:pt idx="128">
                  <c:v>2149</c:v>
                </c:pt>
                <c:pt idx="129">
                  <c:v>2150</c:v>
                </c:pt>
                <c:pt idx="130">
                  <c:v>2151</c:v>
                </c:pt>
                <c:pt idx="131">
                  <c:v>2152</c:v>
                </c:pt>
                <c:pt idx="132">
                  <c:v>2153</c:v>
                </c:pt>
                <c:pt idx="133">
                  <c:v>2154</c:v>
                </c:pt>
                <c:pt idx="134">
                  <c:v>2155</c:v>
                </c:pt>
                <c:pt idx="135">
                  <c:v>2156</c:v>
                </c:pt>
                <c:pt idx="136">
                  <c:v>2157</c:v>
                </c:pt>
                <c:pt idx="137">
                  <c:v>2158</c:v>
                </c:pt>
                <c:pt idx="138">
                  <c:v>2159</c:v>
                </c:pt>
                <c:pt idx="139">
                  <c:v>2160</c:v>
                </c:pt>
                <c:pt idx="140">
                  <c:v>2161</c:v>
                </c:pt>
                <c:pt idx="141">
                  <c:v>2162</c:v>
                </c:pt>
                <c:pt idx="142">
                  <c:v>2163</c:v>
                </c:pt>
                <c:pt idx="143">
                  <c:v>2164</c:v>
                </c:pt>
                <c:pt idx="144">
                  <c:v>2165</c:v>
                </c:pt>
                <c:pt idx="145">
                  <c:v>2166</c:v>
                </c:pt>
                <c:pt idx="146">
                  <c:v>2167</c:v>
                </c:pt>
                <c:pt idx="147">
                  <c:v>2168</c:v>
                </c:pt>
                <c:pt idx="148">
                  <c:v>2169</c:v>
                </c:pt>
                <c:pt idx="149">
                  <c:v>2170</c:v>
                </c:pt>
                <c:pt idx="150">
                  <c:v>2171</c:v>
                </c:pt>
                <c:pt idx="151">
                  <c:v>2172</c:v>
                </c:pt>
                <c:pt idx="152">
                  <c:v>2173</c:v>
                </c:pt>
                <c:pt idx="153">
                  <c:v>2174</c:v>
                </c:pt>
                <c:pt idx="154">
                  <c:v>2175</c:v>
                </c:pt>
                <c:pt idx="155">
                  <c:v>2176</c:v>
                </c:pt>
                <c:pt idx="156">
                  <c:v>2177</c:v>
                </c:pt>
                <c:pt idx="157">
                  <c:v>2178</c:v>
                </c:pt>
                <c:pt idx="158">
                  <c:v>2179</c:v>
                </c:pt>
                <c:pt idx="159">
                  <c:v>2180</c:v>
                </c:pt>
                <c:pt idx="160">
                  <c:v>2181</c:v>
                </c:pt>
                <c:pt idx="161">
                  <c:v>2182</c:v>
                </c:pt>
                <c:pt idx="162">
                  <c:v>2183</c:v>
                </c:pt>
                <c:pt idx="163">
                  <c:v>2184</c:v>
                </c:pt>
                <c:pt idx="164">
                  <c:v>2185</c:v>
                </c:pt>
                <c:pt idx="165">
                  <c:v>2186</c:v>
                </c:pt>
                <c:pt idx="166">
                  <c:v>2187</c:v>
                </c:pt>
                <c:pt idx="167">
                  <c:v>2188</c:v>
                </c:pt>
                <c:pt idx="168">
                  <c:v>2189</c:v>
                </c:pt>
                <c:pt idx="169">
                  <c:v>2190</c:v>
                </c:pt>
                <c:pt idx="170">
                  <c:v>2191</c:v>
                </c:pt>
                <c:pt idx="171">
                  <c:v>2192</c:v>
                </c:pt>
                <c:pt idx="172">
                  <c:v>2193</c:v>
                </c:pt>
                <c:pt idx="173">
                  <c:v>2194</c:v>
                </c:pt>
                <c:pt idx="174">
                  <c:v>2195</c:v>
                </c:pt>
                <c:pt idx="175">
                  <c:v>2196</c:v>
                </c:pt>
                <c:pt idx="176">
                  <c:v>2197</c:v>
                </c:pt>
                <c:pt idx="177">
                  <c:v>2198</c:v>
                </c:pt>
                <c:pt idx="178">
                  <c:v>2199</c:v>
                </c:pt>
                <c:pt idx="179">
                  <c:v>2200</c:v>
                </c:pt>
                <c:pt idx="180">
                  <c:v>2201</c:v>
                </c:pt>
                <c:pt idx="181">
                  <c:v>2202</c:v>
                </c:pt>
                <c:pt idx="182">
                  <c:v>2203</c:v>
                </c:pt>
                <c:pt idx="183">
                  <c:v>2204</c:v>
                </c:pt>
                <c:pt idx="184">
                  <c:v>2205</c:v>
                </c:pt>
                <c:pt idx="185">
                  <c:v>2206</c:v>
                </c:pt>
                <c:pt idx="186">
                  <c:v>2207</c:v>
                </c:pt>
                <c:pt idx="187">
                  <c:v>2208</c:v>
                </c:pt>
                <c:pt idx="188">
                  <c:v>2209</c:v>
                </c:pt>
                <c:pt idx="189">
                  <c:v>2210</c:v>
                </c:pt>
                <c:pt idx="190">
                  <c:v>2211</c:v>
                </c:pt>
                <c:pt idx="191">
                  <c:v>2212</c:v>
                </c:pt>
                <c:pt idx="192">
                  <c:v>2213</c:v>
                </c:pt>
                <c:pt idx="193">
                  <c:v>2214</c:v>
                </c:pt>
                <c:pt idx="194">
                  <c:v>2215</c:v>
                </c:pt>
                <c:pt idx="195">
                  <c:v>2216</c:v>
                </c:pt>
                <c:pt idx="196">
                  <c:v>2217</c:v>
                </c:pt>
                <c:pt idx="197">
                  <c:v>2218</c:v>
                </c:pt>
                <c:pt idx="198">
                  <c:v>2219</c:v>
                </c:pt>
                <c:pt idx="199">
                  <c:v>2220</c:v>
                </c:pt>
                <c:pt idx="200">
                  <c:v>2221</c:v>
                </c:pt>
                <c:pt idx="201">
                  <c:v>2222</c:v>
                </c:pt>
                <c:pt idx="202">
                  <c:v>2223</c:v>
                </c:pt>
                <c:pt idx="203">
                  <c:v>2224</c:v>
                </c:pt>
                <c:pt idx="204">
                  <c:v>2225</c:v>
                </c:pt>
                <c:pt idx="205">
                  <c:v>2226</c:v>
                </c:pt>
              </c:numCache>
            </c:numRef>
          </c:xVal>
          <c:yVal>
            <c:numRef>
              <c:f>Graph!$H$2023:$H$2226</c:f>
              <c:numCache>
                <c:formatCode>General</c:formatCode>
                <c:ptCount val="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6E-46A4-B927-1F87E17A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02559"/>
        <c:axId val="867506399"/>
      </c:scatterChart>
      <c:valAx>
        <c:axId val="867502559"/>
        <c:scaling>
          <c:orientation val="minMax"/>
          <c:max val="2226"/>
          <c:min val="2021"/>
        </c:scaling>
        <c:delete val="0"/>
        <c:axPos val="b"/>
        <c:numFmt formatCode="General" sourceLinked="1"/>
        <c:majorTickMark val="out"/>
        <c:minorTickMark val="none"/>
        <c:tickLblPos val="nextTo"/>
        <c:crossAx val="867506399"/>
        <c:crosses val="autoZero"/>
        <c:crossBetween val="midCat"/>
      </c:valAx>
      <c:valAx>
        <c:axId val="867506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7502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Graph!$D$211:$D$389</c:f>
              <c:numCache>
                <c:formatCode>General</c:formatCode>
                <c:ptCount val="179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4-4DEE-B16B-526A1CFA092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Graph!$B$211:$B$389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4-4DEE-B16B-526A1CFA092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Graph!$C$211:$C$389</c:f>
              <c:numCache>
                <c:formatCode>General</c:formatCode>
                <c:ptCount val="179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4-4DEE-B16B-526A1CFA092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Graph!$E$211:$E$389</c:f>
              <c:numCache>
                <c:formatCode>General</c:formatCode>
                <c:ptCount val="179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4-4DEE-B16B-526A1CFA092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Graph!$G$211:$G$389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34-4DEE-B16B-526A1CFA092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Graph!$A$210:$A$390</c:f>
              <c:numCache>
                <c:formatCode>General</c:formatCode>
                <c:ptCount val="181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  <c:pt idx="15">
                  <c:v>224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230</c:v>
                </c:pt>
                <c:pt idx="22">
                  <c:v>231</c:v>
                </c:pt>
                <c:pt idx="23">
                  <c:v>232</c:v>
                </c:pt>
                <c:pt idx="24">
                  <c:v>233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241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245</c:v>
                </c:pt>
                <c:pt idx="37">
                  <c:v>246</c:v>
                </c:pt>
                <c:pt idx="38">
                  <c:v>247</c:v>
                </c:pt>
                <c:pt idx="39">
                  <c:v>248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253</c:v>
                </c:pt>
                <c:pt idx="45">
                  <c:v>254</c:v>
                </c:pt>
                <c:pt idx="46">
                  <c:v>255</c:v>
                </c:pt>
                <c:pt idx="47">
                  <c:v>256</c:v>
                </c:pt>
                <c:pt idx="48">
                  <c:v>257</c:v>
                </c:pt>
                <c:pt idx="49">
                  <c:v>258</c:v>
                </c:pt>
                <c:pt idx="50">
                  <c:v>259</c:v>
                </c:pt>
                <c:pt idx="51">
                  <c:v>260</c:v>
                </c:pt>
                <c:pt idx="52">
                  <c:v>261</c:v>
                </c:pt>
                <c:pt idx="53">
                  <c:v>262</c:v>
                </c:pt>
                <c:pt idx="54">
                  <c:v>263</c:v>
                </c:pt>
                <c:pt idx="55">
                  <c:v>264</c:v>
                </c:pt>
                <c:pt idx="56">
                  <c:v>265</c:v>
                </c:pt>
                <c:pt idx="57">
                  <c:v>266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271</c:v>
                </c:pt>
                <c:pt idx="63">
                  <c:v>272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276</c:v>
                </c:pt>
                <c:pt idx="68">
                  <c:v>277</c:v>
                </c:pt>
                <c:pt idx="69">
                  <c:v>278</c:v>
                </c:pt>
                <c:pt idx="70">
                  <c:v>279</c:v>
                </c:pt>
                <c:pt idx="71">
                  <c:v>280</c:v>
                </c:pt>
                <c:pt idx="72">
                  <c:v>281</c:v>
                </c:pt>
                <c:pt idx="73">
                  <c:v>282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296</c:v>
                </c:pt>
                <c:pt idx="88">
                  <c:v>297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302</c:v>
                </c:pt>
                <c:pt idx="94">
                  <c:v>303</c:v>
                </c:pt>
                <c:pt idx="95">
                  <c:v>304</c:v>
                </c:pt>
                <c:pt idx="96">
                  <c:v>305</c:v>
                </c:pt>
                <c:pt idx="97">
                  <c:v>306</c:v>
                </c:pt>
                <c:pt idx="98">
                  <c:v>307</c:v>
                </c:pt>
                <c:pt idx="99">
                  <c:v>308</c:v>
                </c:pt>
                <c:pt idx="100">
                  <c:v>309</c:v>
                </c:pt>
                <c:pt idx="101">
                  <c:v>310</c:v>
                </c:pt>
                <c:pt idx="102">
                  <c:v>311</c:v>
                </c:pt>
                <c:pt idx="103">
                  <c:v>312</c:v>
                </c:pt>
                <c:pt idx="104">
                  <c:v>313</c:v>
                </c:pt>
                <c:pt idx="105">
                  <c:v>314</c:v>
                </c:pt>
                <c:pt idx="106">
                  <c:v>315</c:v>
                </c:pt>
                <c:pt idx="107">
                  <c:v>316</c:v>
                </c:pt>
                <c:pt idx="108">
                  <c:v>317</c:v>
                </c:pt>
                <c:pt idx="109">
                  <c:v>318</c:v>
                </c:pt>
                <c:pt idx="110">
                  <c:v>319</c:v>
                </c:pt>
                <c:pt idx="111">
                  <c:v>320</c:v>
                </c:pt>
                <c:pt idx="112">
                  <c:v>321</c:v>
                </c:pt>
                <c:pt idx="113">
                  <c:v>322</c:v>
                </c:pt>
                <c:pt idx="114">
                  <c:v>323</c:v>
                </c:pt>
                <c:pt idx="115">
                  <c:v>324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328</c:v>
                </c:pt>
                <c:pt idx="120">
                  <c:v>329</c:v>
                </c:pt>
                <c:pt idx="121">
                  <c:v>330</c:v>
                </c:pt>
                <c:pt idx="122">
                  <c:v>331</c:v>
                </c:pt>
                <c:pt idx="123">
                  <c:v>332</c:v>
                </c:pt>
                <c:pt idx="124">
                  <c:v>333</c:v>
                </c:pt>
                <c:pt idx="125">
                  <c:v>334</c:v>
                </c:pt>
                <c:pt idx="126">
                  <c:v>335</c:v>
                </c:pt>
                <c:pt idx="127">
                  <c:v>336</c:v>
                </c:pt>
                <c:pt idx="128">
                  <c:v>337</c:v>
                </c:pt>
                <c:pt idx="129">
                  <c:v>338</c:v>
                </c:pt>
                <c:pt idx="130">
                  <c:v>339</c:v>
                </c:pt>
                <c:pt idx="131">
                  <c:v>340</c:v>
                </c:pt>
                <c:pt idx="132">
                  <c:v>341</c:v>
                </c:pt>
                <c:pt idx="133">
                  <c:v>342</c:v>
                </c:pt>
                <c:pt idx="134">
                  <c:v>343</c:v>
                </c:pt>
                <c:pt idx="135">
                  <c:v>344</c:v>
                </c:pt>
                <c:pt idx="136">
                  <c:v>345</c:v>
                </c:pt>
                <c:pt idx="137">
                  <c:v>346</c:v>
                </c:pt>
                <c:pt idx="138">
                  <c:v>347</c:v>
                </c:pt>
                <c:pt idx="139">
                  <c:v>348</c:v>
                </c:pt>
                <c:pt idx="140">
                  <c:v>349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387</c:v>
                </c:pt>
                <c:pt idx="179">
                  <c:v>388</c:v>
                </c:pt>
                <c:pt idx="180">
                  <c:v>389</c:v>
                </c:pt>
              </c:numCache>
            </c:numRef>
          </c:xVal>
          <c:yVal>
            <c:numRef>
              <c:f>Graph!$H$211:$H$389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34-4DEE-B16B-526A1CFA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73471"/>
        <c:axId val="444374431"/>
      </c:scatterChart>
      <c:valAx>
        <c:axId val="444373471"/>
        <c:scaling>
          <c:orientation val="minMax"/>
          <c:max val="389"/>
          <c:min val="209"/>
        </c:scaling>
        <c:delete val="0"/>
        <c:axPos val="b"/>
        <c:numFmt formatCode="General" sourceLinked="1"/>
        <c:majorTickMark val="out"/>
        <c:minorTickMark val="none"/>
        <c:tickLblPos val="nextTo"/>
        <c:crossAx val="444374431"/>
        <c:crosses val="autoZero"/>
        <c:crossBetween val="midCat"/>
      </c:valAx>
      <c:valAx>
        <c:axId val="444374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437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Graph!$D$393:$D$592</c:f>
              <c:numCache>
                <c:formatCode>General</c:formatCode>
                <c:ptCount val="200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8-4CCD-8C09-7BDDD3CBB66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Graph!$B$393:$B$592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8-4CCD-8C09-7BDDD3CBB66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Graph!$C$393:$C$592</c:f>
              <c:numCache>
                <c:formatCode>General</c:formatCode>
                <c:ptCount val="200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8-4CCD-8C09-7BDDD3CBB66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Graph!$E$393:$E$592</c:f>
              <c:numCache>
                <c:formatCode>General</c:formatCode>
                <c:ptCount val="200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8-4CCD-8C09-7BDDD3CBB66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Graph!$G$393:$G$592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8-4CCD-8C09-7BDDD3CBB66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Graph!$A$392:$A$593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</c:numCache>
            </c:numRef>
          </c:xVal>
          <c:yVal>
            <c:numRef>
              <c:f>Graph!$H$393:$H$592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A8-4CCD-8C09-7BDDD3CB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82095"/>
        <c:axId val="506782575"/>
      </c:scatterChart>
      <c:valAx>
        <c:axId val="506782095"/>
        <c:scaling>
          <c:orientation val="minMax"/>
          <c:max val="592"/>
          <c:min val="391"/>
        </c:scaling>
        <c:delete val="0"/>
        <c:axPos val="b"/>
        <c:numFmt formatCode="General" sourceLinked="1"/>
        <c:majorTickMark val="out"/>
        <c:minorTickMark val="none"/>
        <c:tickLblPos val="nextTo"/>
        <c:crossAx val="506782575"/>
        <c:crosses val="autoZero"/>
        <c:crossBetween val="midCat"/>
      </c:valAx>
      <c:valAx>
        <c:axId val="506782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6782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Graph!$D$596:$D$773</c:f>
              <c:numCache>
                <c:formatCode>General</c:formatCode>
                <c:ptCount val="178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3-44E5-B507-A3BD2A18B81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Graph!$B$596:$B$773</c:f>
              <c:numCache>
                <c:formatCode>General</c:formatCode>
                <c:ptCount val="178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3-44E5-B507-A3BD2A18B81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Graph!$C$596:$C$773</c:f>
              <c:numCache>
                <c:formatCode>General</c:formatCode>
                <c:ptCount val="1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3-44E5-B507-A3BD2A18B81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Graph!$E$596:$E$773</c:f>
              <c:numCache>
                <c:formatCode>General</c:formatCode>
                <c:ptCount val="178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3-44E5-B507-A3BD2A18B81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Graph!$G$596:$G$773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13-44E5-B507-A3BD2A18B81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Graph!$A$595:$A$774</c:f>
              <c:numCache>
                <c:formatCode>General</c:formatCode>
                <c:ptCount val="180"/>
                <c:pt idx="0">
                  <c:v>594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598</c:v>
                </c:pt>
                <c:pt idx="5">
                  <c:v>599</c:v>
                </c:pt>
                <c:pt idx="6">
                  <c:v>600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604</c:v>
                </c:pt>
                <c:pt idx="11">
                  <c:v>605</c:v>
                </c:pt>
                <c:pt idx="12">
                  <c:v>606</c:v>
                </c:pt>
                <c:pt idx="13">
                  <c:v>607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611</c:v>
                </c:pt>
                <c:pt idx="18">
                  <c:v>612</c:v>
                </c:pt>
                <c:pt idx="19">
                  <c:v>613</c:v>
                </c:pt>
                <c:pt idx="20">
                  <c:v>614</c:v>
                </c:pt>
                <c:pt idx="21">
                  <c:v>615</c:v>
                </c:pt>
                <c:pt idx="22">
                  <c:v>616</c:v>
                </c:pt>
                <c:pt idx="23">
                  <c:v>617</c:v>
                </c:pt>
                <c:pt idx="24">
                  <c:v>618</c:v>
                </c:pt>
                <c:pt idx="25">
                  <c:v>619</c:v>
                </c:pt>
                <c:pt idx="26">
                  <c:v>620</c:v>
                </c:pt>
                <c:pt idx="27">
                  <c:v>621</c:v>
                </c:pt>
                <c:pt idx="28">
                  <c:v>622</c:v>
                </c:pt>
                <c:pt idx="29">
                  <c:v>623</c:v>
                </c:pt>
                <c:pt idx="30">
                  <c:v>624</c:v>
                </c:pt>
                <c:pt idx="31">
                  <c:v>625</c:v>
                </c:pt>
                <c:pt idx="32">
                  <c:v>626</c:v>
                </c:pt>
                <c:pt idx="33">
                  <c:v>627</c:v>
                </c:pt>
                <c:pt idx="34">
                  <c:v>628</c:v>
                </c:pt>
                <c:pt idx="35">
                  <c:v>629</c:v>
                </c:pt>
                <c:pt idx="36">
                  <c:v>630</c:v>
                </c:pt>
                <c:pt idx="37">
                  <c:v>631</c:v>
                </c:pt>
                <c:pt idx="38">
                  <c:v>632</c:v>
                </c:pt>
                <c:pt idx="39">
                  <c:v>633</c:v>
                </c:pt>
                <c:pt idx="40">
                  <c:v>634</c:v>
                </c:pt>
                <c:pt idx="41">
                  <c:v>635</c:v>
                </c:pt>
                <c:pt idx="42">
                  <c:v>636</c:v>
                </c:pt>
                <c:pt idx="43">
                  <c:v>637</c:v>
                </c:pt>
                <c:pt idx="44">
                  <c:v>638</c:v>
                </c:pt>
                <c:pt idx="45">
                  <c:v>639</c:v>
                </c:pt>
                <c:pt idx="46">
                  <c:v>640</c:v>
                </c:pt>
                <c:pt idx="47">
                  <c:v>641</c:v>
                </c:pt>
                <c:pt idx="48">
                  <c:v>642</c:v>
                </c:pt>
                <c:pt idx="49">
                  <c:v>643</c:v>
                </c:pt>
                <c:pt idx="50">
                  <c:v>644</c:v>
                </c:pt>
                <c:pt idx="51">
                  <c:v>645</c:v>
                </c:pt>
                <c:pt idx="52">
                  <c:v>646</c:v>
                </c:pt>
                <c:pt idx="53">
                  <c:v>647</c:v>
                </c:pt>
                <c:pt idx="54">
                  <c:v>648</c:v>
                </c:pt>
                <c:pt idx="55">
                  <c:v>649</c:v>
                </c:pt>
                <c:pt idx="56">
                  <c:v>650</c:v>
                </c:pt>
                <c:pt idx="57">
                  <c:v>651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655</c:v>
                </c:pt>
                <c:pt idx="62">
                  <c:v>656</c:v>
                </c:pt>
                <c:pt idx="63">
                  <c:v>657</c:v>
                </c:pt>
                <c:pt idx="64">
                  <c:v>658</c:v>
                </c:pt>
                <c:pt idx="65">
                  <c:v>659</c:v>
                </c:pt>
                <c:pt idx="66">
                  <c:v>660</c:v>
                </c:pt>
                <c:pt idx="67">
                  <c:v>661</c:v>
                </c:pt>
                <c:pt idx="68">
                  <c:v>662</c:v>
                </c:pt>
                <c:pt idx="69">
                  <c:v>663</c:v>
                </c:pt>
                <c:pt idx="70">
                  <c:v>664</c:v>
                </c:pt>
                <c:pt idx="71">
                  <c:v>665</c:v>
                </c:pt>
                <c:pt idx="72">
                  <c:v>666</c:v>
                </c:pt>
                <c:pt idx="73">
                  <c:v>667</c:v>
                </c:pt>
                <c:pt idx="74">
                  <c:v>668</c:v>
                </c:pt>
                <c:pt idx="75">
                  <c:v>669</c:v>
                </c:pt>
                <c:pt idx="76">
                  <c:v>670</c:v>
                </c:pt>
                <c:pt idx="77">
                  <c:v>671</c:v>
                </c:pt>
                <c:pt idx="78">
                  <c:v>672</c:v>
                </c:pt>
                <c:pt idx="79">
                  <c:v>673</c:v>
                </c:pt>
                <c:pt idx="80">
                  <c:v>674</c:v>
                </c:pt>
                <c:pt idx="81">
                  <c:v>675</c:v>
                </c:pt>
                <c:pt idx="82">
                  <c:v>676</c:v>
                </c:pt>
                <c:pt idx="83">
                  <c:v>677</c:v>
                </c:pt>
                <c:pt idx="84">
                  <c:v>678</c:v>
                </c:pt>
                <c:pt idx="85">
                  <c:v>679</c:v>
                </c:pt>
                <c:pt idx="86">
                  <c:v>680</c:v>
                </c:pt>
                <c:pt idx="87">
                  <c:v>681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685</c:v>
                </c:pt>
                <c:pt idx="92">
                  <c:v>686</c:v>
                </c:pt>
                <c:pt idx="93">
                  <c:v>687</c:v>
                </c:pt>
                <c:pt idx="94">
                  <c:v>688</c:v>
                </c:pt>
                <c:pt idx="95">
                  <c:v>689</c:v>
                </c:pt>
                <c:pt idx="96">
                  <c:v>690</c:v>
                </c:pt>
                <c:pt idx="97">
                  <c:v>691</c:v>
                </c:pt>
                <c:pt idx="98">
                  <c:v>692</c:v>
                </c:pt>
                <c:pt idx="99">
                  <c:v>693</c:v>
                </c:pt>
                <c:pt idx="100">
                  <c:v>694</c:v>
                </c:pt>
                <c:pt idx="101">
                  <c:v>695</c:v>
                </c:pt>
                <c:pt idx="102">
                  <c:v>696</c:v>
                </c:pt>
                <c:pt idx="103">
                  <c:v>697</c:v>
                </c:pt>
                <c:pt idx="104">
                  <c:v>698</c:v>
                </c:pt>
                <c:pt idx="105">
                  <c:v>699</c:v>
                </c:pt>
                <c:pt idx="106">
                  <c:v>700</c:v>
                </c:pt>
                <c:pt idx="107">
                  <c:v>701</c:v>
                </c:pt>
                <c:pt idx="108">
                  <c:v>702</c:v>
                </c:pt>
                <c:pt idx="109">
                  <c:v>703</c:v>
                </c:pt>
                <c:pt idx="110">
                  <c:v>704</c:v>
                </c:pt>
                <c:pt idx="111">
                  <c:v>705</c:v>
                </c:pt>
                <c:pt idx="112">
                  <c:v>706</c:v>
                </c:pt>
                <c:pt idx="113">
                  <c:v>707</c:v>
                </c:pt>
                <c:pt idx="114">
                  <c:v>708</c:v>
                </c:pt>
                <c:pt idx="115">
                  <c:v>709</c:v>
                </c:pt>
                <c:pt idx="116">
                  <c:v>710</c:v>
                </c:pt>
                <c:pt idx="117">
                  <c:v>711</c:v>
                </c:pt>
                <c:pt idx="118">
                  <c:v>712</c:v>
                </c:pt>
                <c:pt idx="119">
                  <c:v>713</c:v>
                </c:pt>
                <c:pt idx="120">
                  <c:v>714</c:v>
                </c:pt>
                <c:pt idx="121">
                  <c:v>715</c:v>
                </c:pt>
                <c:pt idx="122">
                  <c:v>716</c:v>
                </c:pt>
                <c:pt idx="123">
                  <c:v>717</c:v>
                </c:pt>
                <c:pt idx="124">
                  <c:v>718</c:v>
                </c:pt>
                <c:pt idx="125">
                  <c:v>719</c:v>
                </c:pt>
                <c:pt idx="126">
                  <c:v>720</c:v>
                </c:pt>
                <c:pt idx="127">
                  <c:v>721</c:v>
                </c:pt>
                <c:pt idx="128">
                  <c:v>722</c:v>
                </c:pt>
                <c:pt idx="129">
                  <c:v>723</c:v>
                </c:pt>
                <c:pt idx="130">
                  <c:v>724</c:v>
                </c:pt>
                <c:pt idx="131">
                  <c:v>725</c:v>
                </c:pt>
                <c:pt idx="132">
                  <c:v>726</c:v>
                </c:pt>
                <c:pt idx="133">
                  <c:v>727</c:v>
                </c:pt>
                <c:pt idx="134">
                  <c:v>728</c:v>
                </c:pt>
                <c:pt idx="135">
                  <c:v>729</c:v>
                </c:pt>
                <c:pt idx="136">
                  <c:v>730</c:v>
                </c:pt>
                <c:pt idx="137">
                  <c:v>731</c:v>
                </c:pt>
                <c:pt idx="138">
                  <c:v>732</c:v>
                </c:pt>
                <c:pt idx="139">
                  <c:v>733</c:v>
                </c:pt>
                <c:pt idx="140">
                  <c:v>734</c:v>
                </c:pt>
                <c:pt idx="141">
                  <c:v>735</c:v>
                </c:pt>
                <c:pt idx="142">
                  <c:v>736</c:v>
                </c:pt>
                <c:pt idx="143">
                  <c:v>737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741</c:v>
                </c:pt>
                <c:pt idx="148">
                  <c:v>742</c:v>
                </c:pt>
                <c:pt idx="149">
                  <c:v>743</c:v>
                </c:pt>
                <c:pt idx="150">
                  <c:v>744</c:v>
                </c:pt>
                <c:pt idx="151">
                  <c:v>745</c:v>
                </c:pt>
                <c:pt idx="152">
                  <c:v>746</c:v>
                </c:pt>
                <c:pt idx="153">
                  <c:v>747</c:v>
                </c:pt>
                <c:pt idx="154">
                  <c:v>748</c:v>
                </c:pt>
                <c:pt idx="155">
                  <c:v>749</c:v>
                </c:pt>
                <c:pt idx="156">
                  <c:v>750</c:v>
                </c:pt>
                <c:pt idx="157">
                  <c:v>751</c:v>
                </c:pt>
                <c:pt idx="158">
                  <c:v>752</c:v>
                </c:pt>
                <c:pt idx="159">
                  <c:v>753</c:v>
                </c:pt>
                <c:pt idx="160">
                  <c:v>754</c:v>
                </c:pt>
                <c:pt idx="161">
                  <c:v>755</c:v>
                </c:pt>
                <c:pt idx="162">
                  <c:v>756</c:v>
                </c:pt>
                <c:pt idx="163">
                  <c:v>757</c:v>
                </c:pt>
                <c:pt idx="164">
                  <c:v>758</c:v>
                </c:pt>
                <c:pt idx="165">
                  <c:v>759</c:v>
                </c:pt>
                <c:pt idx="166">
                  <c:v>760</c:v>
                </c:pt>
                <c:pt idx="167">
                  <c:v>761</c:v>
                </c:pt>
                <c:pt idx="168">
                  <c:v>762</c:v>
                </c:pt>
                <c:pt idx="169">
                  <c:v>763</c:v>
                </c:pt>
                <c:pt idx="170">
                  <c:v>764</c:v>
                </c:pt>
                <c:pt idx="171">
                  <c:v>765</c:v>
                </c:pt>
                <c:pt idx="172">
                  <c:v>766</c:v>
                </c:pt>
                <c:pt idx="173">
                  <c:v>767</c:v>
                </c:pt>
                <c:pt idx="174">
                  <c:v>768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772</c:v>
                </c:pt>
                <c:pt idx="179">
                  <c:v>773</c:v>
                </c:pt>
              </c:numCache>
            </c:numRef>
          </c:xVal>
          <c:yVal>
            <c:numRef>
              <c:f>Graph!$H$596:$H$773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13-44E5-B507-A3BD2A18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87839"/>
        <c:axId val="508215919"/>
      </c:scatterChart>
      <c:valAx>
        <c:axId val="452387839"/>
        <c:scaling>
          <c:orientation val="minMax"/>
          <c:max val="773"/>
          <c:min val="594"/>
        </c:scaling>
        <c:delete val="0"/>
        <c:axPos val="b"/>
        <c:numFmt formatCode="General" sourceLinked="1"/>
        <c:majorTickMark val="out"/>
        <c:minorTickMark val="none"/>
        <c:tickLblPos val="nextTo"/>
        <c:crossAx val="508215919"/>
        <c:crosses val="autoZero"/>
        <c:crossBetween val="midCat"/>
      </c:valAx>
      <c:valAx>
        <c:axId val="5082159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2387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Graph!$D$777:$D$994</c:f>
              <c:numCache>
                <c:formatCode>General</c:formatCode>
                <c:ptCount val="218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E-4D8A-A37F-0F5C0362ACE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Graph!$B$777:$B$994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E-4D8A-A37F-0F5C0362ACE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Graph!$C$777:$C$994</c:f>
              <c:numCache>
                <c:formatCode>General</c:formatCode>
                <c:ptCount val="218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E-4D8A-A37F-0F5C0362ACE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Graph!$E$777:$E$994</c:f>
              <c:numCache>
                <c:formatCode>General</c:formatCode>
                <c:ptCount val="218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7E-4D8A-A37F-0F5C0362ACE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Graph!$G$777:$G$994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7E-4D8A-A37F-0F5C0362ACE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Graph!$A$776:$A$995</c:f>
              <c:numCache>
                <c:formatCode>General</c:formatCode>
                <c:ptCount val="220"/>
                <c:pt idx="0">
                  <c:v>775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  <c:pt idx="4">
                  <c:v>779</c:v>
                </c:pt>
                <c:pt idx="5">
                  <c:v>780</c:v>
                </c:pt>
                <c:pt idx="6">
                  <c:v>781</c:v>
                </c:pt>
                <c:pt idx="7">
                  <c:v>782</c:v>
                </c:pt>
                <c:pt idx="8">
                  <c:v>783</c:v>
                </c:pt>
                <c:pt idx="9">
                  <c:v>784</c:v>
                </c:pt>
                <c:pt idx="10">
                  <c:v>785</c:v>
                </c:pt>
                <c:pt idx="11">
                  <c:v>786</c:v>
                </c:pt>
                <c:pt idx="12">
                  <c:v>787</c:v>
                </c:pt>
                <c:pt idx="13">
                  <c:v>788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792</c:v>
                </c:pt>
                <c:pt idx="18">
                  <c:v>793</c:v>
                </c:pt>
                <c:pt idx="19">
                  <c:v>794</c:v>
                </c:pt>
                <c:pt idx="20">
                  <c:v>795</c:v>
                </c:pt>
                <c:pt idx="21">
                  <c:v>796</c:v>
                </c:pt>
                <c:pt idx="22">
                  <c:v>797</c:v>
                </c:pt>
                <c:pt idx="23">
                  <c:v>798</c:v>
                </c:pt>
                <c:pt idx="24">
                  <c:v>799</c:v>
                </c:pt>
                <c:pt idx="25">
                  <c:v>800</c:v>
                </c:pt>
                <c:pt idx="26">
                  <c:v>801</c:v>
                </c:pt>
                <c:pt idx="27">
                  <c:v>802</c:v>
                </c:pt>
                <c:pt idx="28">
                  <c:v>803</c:v>
                </c:pt>
                <c:pt idx="29">
                  <c:v>804</c:v>
                </c:pt>
                <c:pt idx="30">
                  <c:v>805</c:v>
                </c:pt>
                <c:pt idx="31">
                  <c:v>806</c:v>
                </c:pt>
                <c:pt idx="32">
                  <c:v>807</c:v>
                </c:pt>
                <c:pt idx="33">
                  <c:v>808</c:v>
                </c:pt>
                <c:pt idx="34">
                  <c:v>809</c:v>
                </c:pt>
                <c:pt idx="35">
                  <c:v>810</c:v>
                </c:pt>
                <c:pt idx="36">
                  <c:v>811</c:v>
                </c:pt>
                <c:pt idx="37">
                  <c:v>812</c:v>
                </c:pt>
                <c:pt idx="38">
                  <c:v>813</c:v>
                </c:pt>
                <c:pt idx="39">
                  <c:v>814</c:v>
                </c:pt>
                <c:pt idx="40">
                  <c:v>815</c:v>
                </c:pt>
                <c:pt idx="41">
                  <c:v>816</c:v>
                </c:pt>
                <c:pt idx="42">
                  <c:v>817</c:v>
                </c:pt>
                <c:pt idx="43">
                  <c:v>818</c:v>
                </c:pt>
                <c:pt idx="44">
                  <c:v>819</c:v>
                </c:pt>
                <c:pt idx="45">
                  <c:v>820</c:v>
                </c:pt>
                <c:pt idx="46">
                  <c:v>821</c:v>
                </c:pt>
                <c:pt idx="47">
                  <c:v>822</c:v>
                </c:pt>
                <c:pt idx="48">
                  <c:v>823</c:v>
                </c:pt>
                <c:pt idx="49">
                  <c:v>824</c:v>
                </c:pt>
                <c:pt idx="50">
                  <c:v>825</c:v>
                </c:pt>
                <c:pt idx="51">
                  <c:v>826</c:v>
                </c:pt>
                <c:pt idx="52">
                  <c:v>827</c:v>
                </c:pt>
                <c:pt idx="53">
                  <c:v>828</c:v>
                </c:pt>
                <c:pt idx="54">
                  <c:v>829</c:v>
                </c:pt>
                <c:pt idx="55">
                  <c:v>830</c:v>
                </c:pt>
                <c:pt idx="56">
                  <c:v>831</c:v>
                </c:pt>
                <c:pt idx="57">
                  <c:v>832</c:v>
                </c:pt>
                <c:pt idx="58">
                  <c:v>833</c:v>
                </c:pt>
                <c:pt idx="59">
                  <c:v>834</c:v>
                </c:pt>
                <c:pt idx="60">
                  <c:v>835</c:v>
                </c:pt>
                <c:pt idx="61">
                  <c:v>836</c:v>
                </c:pt>
                <c:pt idx="62">
                  <c:v>837</c:v>
                </c:pt>
                <c:pt idx="63">
                  <c:v>838</c:v>
                </c:pt>
                <c:pt idx="64">
                  <c:v>839</c:v>
                </c:pt>
                <c:pt idx="65">
                  <c:v>840</c:v>
                </c:pt>
                <c:pt idx="66">
                  <c:v>841</c:v>
                </c:pt>
                <c:pt idx="67">
                  <c:v>842</c:v>
                </c:pt>
                <c:pt idx="68">
                  <c:v>843</c:v>
                </c:pt>
                <c:pt idx="69">
                  <c:v>844</c:v>
                </c:pt>
                <c:pt idx="70">
                  <c:v>845</c:v>
                </c:pt>
                <c:pt idx="71">
                  <c:v>846</c:v>
                </c:pt>
                <c:pt idx="72">
                  <c:v>847</c:v>
                </c:pt>
                <c:pt idx="73">
                  <c:v>848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852</c:v>
                </c:pt>
                <c:pt idx="78">
                  <c:v>853</c:v>
                </c:pt>
                <c:pt idx="79">
                  <c:v>854</c:v>
                </c:pt>
                <c:pt idx="80">
                  <c:v>855</c:v>
                </c:pt>
                <c:pt idx="81">
                  <c:v>856</c:v>
                </c:pt>
                <c:pt idx="82">
                  <c:v>857</c:v>
                </c:pt>
                <c:pt idx="83">
                  <c:v>858</c:v>
                </c:pt>
                <c:pt idx="84">
                  <c:v>859</c:v>
                </c:pt>
                <c:pt idx="85">
                  <c:v>860</c:v>
                </c:pt>
                <c:pt idx="86">
                  <c:v>861</c:v>
                </c:pt>
                <c:pt idx="87">
                  <c:v>862</c:v>
                </c:pt>
                <c:pt idx="88">
                  <c:v>863</c:v>
                </c:pt>
                <c:pt idx="89">
                  <c:v>864</c:v>
                </c:pt>
                <c:pt idx="90">
                  <c:v>865</c:v>
                </c:pt>
                <c:pt idx="91">
                  <c:v>866</c:v>
                </c:pt>
                <c:pt idx="92">
                  <c:v>867</c:v>
                </c:pt>
                <c:pt idx="93">
                  <c:v>868</c:v>
                </c:pt>
                <c:pt idx="94">
                  <c:v>869</c:v>
                </c:pt>
                <c:pt idx="95">
                  <c:v>870</c:v>
                </c:pt>
                <c:pt idx="96">
                  <c:v>871</c:v>
                </c:pt>
                <c:pt idx="97">
                  <c:v>872</c:v>
                </c:pt>
                <c:pt idx="98">
                  <c:v>873</c:v>
                </c:pt>
                <c:pt idx="99">
                  <c:v>874</c:v>
                </c:pt>
                <c:pt idx="100">
                  <c:v>875</c:v>
                </c:pt>
                <c:pt idx="101">
                  <c:v>876</c:v>
                </c:pt>
                <c:pt idx="102">
                  <c:v>877</c:v>
                </c:pt>
                <c:pt idx="103">
                  <c:v>878</c:v>
                </c:pt>
                <c:pt idx="104">
                  <c:v>879</c:v>
                </c:pt>
                <c:pt idx="105">
                  <c:v>880</c:v>
                </c:pt>
                <c:pt idx="106">
                  <c:v>881</c:v>
                </c:pt>
                <c:pt idx="107">
                  <c:v>882</c:v>
                </c:pt>
                <c:pt idx="108">
                  <c:v>883</c:v>
                </c:pt>
                <c:pt idx="109">
                  <c:v>884</c:v>
                </c:pt>
                <c:pt idx="110">
                  <c:v>885</c:v>
                </c:pt>
                <c:pt idx="111">
                  <c:v>886</c:v>
                </c:pt>
                <c:pt idx="112">
                  <c:v>887</c:v>
                </c:pt>
                <c:pt idx="113">
                  <c:v>888</c:v>
                </c:pt>
                <c:pt idx="114">
                  <c:v>889</c:v>
                </c:pt>
                <c:pt idx="115">
                  <c:v>890</c:v>
                </c:pt>
                <c:pt idx="116">
                  <c:v>891</c:v>
                </c:pt>
                <c:pt idx="117">
                  <c:v>892</c:v>
                </c:pt>
                <c:pt idx="118">
                  <c:v>893</c:v>
                </c:pt>
                <c:pt idx="119">
                  <c:v>894</c:v>
                </c:pt>
                <c:pt idx="120">
                  <c:v>895</c:v>
                </c:pt>
                <c:pt idx="121">
                  <c:v>896</c:v>
                </c:pt>
                <c:pt idx="122">
                  <c:v>897</c:v>
                </c:pt>
                <c:pt idx="123">
                  <c:v>898</c:v>
                </c:pt>
                <c:pt idx="124">
                  <c:v>899</c:v>
                </c:pt>
                <c:pt idx="125">
                  <c:v>900</c:v>
                </c:pt>
                <c:pt idx="126">
                  <c:v>901</c:v>
                </c:pt>
                <c:pt idx="127">
                  <c:v>902</c:v>
                </c:pt>
                <c:pt idx="128">
                  <c:v>903</c:v>
                </c:pt>
                <c:pt idx="129">
                  <c:v>904</c:v>
                </c:pt>
                <c:pt idx="130">
                  <c:v>905</c:v>
                </c:pt>
                <c:pt idx="131">
                  <c:v>906</c:v>
                </c:pt>
                <c:pt idx="132">
                  <c:v>907</c:v>
                </c:pt>
                <c:pt idx="133">
                  <c:v>908</c:v>
                </c:pt>
                <c:pt idx="134">
                  <c:v>909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914</c:v>
                </c:pt>
                <c:pt idx="140">
                  <c:v>915</c:v>
                </c:pt>
                <c:pt idx="141">
                  <c:v>916</c:v>
                </c:pt>
                <c:pt idx="142">
                  <c:v>917</c:v>
                </c:pt>
                <c:pt idx="143">
                  <c:v>918</c:v>
                </c:pt>
                <c:pt idx="144">
                  <c:v>919</c:v>
                </c:pt>
                <c:pt idx="145">
                  <c:v>920</c:v>
                </c:pt>
                <c:pt idx="146">
                  <c:v>921</c:v>
                </c:pt>
                <c:pt idx="147">
                  <c:v>922</c:v>
                </c:pt>
                <c:pt idx="148">
                  <c:v>923</c:v>
                </c:pt>
                <c:pt idx="149">
                  <c:v>924</c:v>
                </c:pt>
                <c:pt idx="150">
                  <c:v>925</c:v>
                </c:pt>
                <c:pt idx="151">
                  <c:v>926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934</c:v>
                </c:pt>
                <c:pt idx="160">
                  <c:v>935</c:v>
                </c:pt>
                <c:pt idx="161">
                  <c:v>936</c:v>
                </c:pt>
                <c:pt idx="162">
                  <c:v>937</c:v>
                </c:pt>
                <c:pt idx="163">
                  <c:v>938</c:v>
                </c:pt>
                <c:pt idx="164">
                  <c:v>939</c:v>
                </c:pt>
                <c:pt idx="165">
                  <c:v>940</c:v>
                </c:pt>
                <c:pt idx="166">
                  <c:v>941</c:v>
                </c:pt>
                <c:pt idx="167">
                  <c:v>942</c:v>
                </c:pt>
                <c:pt idx="168">
                  <c:v>943</c:v>
                </c:pt>
                <c:pt idx="169">
                  <c:v>944</c:v>
                </c:pt>
                <c:pt idx="170">
                  <c:v>945</c:v>
                </c:pt>
                <c:pt idx="171">
                  <c:v>946</c:v>
                </c:pt>
                <c:pt idx="172">
                  <c:v>947</c:v>
                </c:pt>
                <c:pt idx="173">
                  <c:v>948</c:v>
                </c:pt>
                <c:pt idx="174">
                  <c:v>949</c:v>
                </c:pt>
                <c:pt idx="175">
                  <c:v>950</c:v>
                </c:pt>
                <c:pt idx="176">
                  <c:v>951</c:v>
                </c:pt>
                <c:pt idx="177">
                  <c:v>952</c:v>
                </c:pt>
                <c:pt idx="178">
                  <c:v>953</c:v>
                </c:pt>
                <c:pt idx="179">
                  <c:v>954</c:v>
                </c:pt>
                <c:pt idx="180">
                  <c:v>955</c:v>
                </c:pt>
                <c:pt idx="181">
                  <c:v>956</c:v>
                </c:pt>
                <c:pt idx="182">
                  <c:v>957</c:v>
                </c:pt>
                <c:pt idx="183">
                  <c:v>958</c:v>
                </c:pt>
                <c:pt idx="184">
                  <c:v>959</c:v>
                </c:pt>
                <c:pt idx="185">
                  <c:v>960</c:v>
                </c:pt>
                <c:pt idx="186">
                  <c:v>961</c:v>
                </c:pt>
                <c:pt idx="187">
                  <c:v>962</c:v>
                </c:pt>
                <c:pt idx="188">
                  <c:v>963</c:v>
                </c:pt>
                <c:pt idx="189">
                  <c:v>964</c:v>
                </c:pt>
                <c:pt idx="190">
                  <c:v>965</c:v>
                </c:pt>
                <c:pt idx="191">
                  <c:v>966</c:v>
                </c:pt>
                <c:pt idx="192">
                  <c:v>967</c:v>
                </c:pt>
                <c:pt idx="193">
                  <c:v>968</c:v>
                </c:pt>
                <c:pt idx="194">
                  <c:v>969</c:v>
                </c:pt>
                <c:pt idx="195">
                  <c:v>970</c:v>
                </c:pt>
                <c:pt idx="196">
                  <c:v>971</c:v>
                </c:pt>
                <c:pt idx="197">
                  <c:v>972</c:v>
                </c:pt>
                <c:pt idx="198">
                  <c:v>973</c:v>
                </c:pt>
                <c:pt idx="199">
                  <c:v>974</c:v>
                </c:pt>
                <c:pt idx="200">
                  <c:v>975</c:v>
                </c:pt>
                <c:pt idx="201">
                  <c:v>976</c:v>
                </c:pt>
                <c:pt idx="202">
                  <c:v>977</c:v>
                </c:pt>
                <c:pt idx="203">
                  <c:v>978</c:v>
                </c:pt>
                <c:pt idx="204">
                  <c:v>979</c:v>
                </c:pt>
                <c:pt idx="205">
                  <c:v>980</c:v>
                </c:pt>
                <c:pt idx="206">
                  <c:v>981</c:v>
                </c:pt>
                <c:pt idx="207">
                  <c:v>982</c:v>
                </c:pt>
                <c:pt idx="208">
                  <c:v>983</c:v>
                </c:pt>
                <c:pt idx="209">
                  <c:v>984</c:v>
                </c:pt>
                <c:pt idx="210">
                  <c:v>985</c:v>
                </c:pt>
                <c:pt idx="211">
                  <c:v>986</c:v>
                </c:pt>
                <c:pt idx="212">
                  <c:v>987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992</c:v>
                </c:pt>
                <c:pt idx="218">
                  <c:v>993</c:v>
                </c:pt>
                <c:pt idx="219">
                  <c:v>994</c:v>
                </c:pt>
              </c:numCache>
            </c:numRef>
          </c:xVal>
          <c:yVal>
            <c:numRef>
              <c:f>Graph!$H$777:$H$994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7E-4D8A-A37F-0F5C0362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93215"/>
        <c:axId val="384193695"/>
      </c:scatterChart>
      <c:valAx>
        <c:axId val="384193215"/>
        <c:scaling>
          <c:orientation val="minMax"/>
          <c:max val="994"/>
          <c:min val="775"/>
        </c:scaling>
        <c:delete val="0"/>
        <c:axPos val="b"/>
        <c:numFmt formatCode="General" sourceLinked="1"/>
        <c:majorTickMark val="out"/>
        <c:minorTickMark val="none"/>
        <c:tickLblPos val="nextTo"/>
        <c:crossAx val="384193695"/>
        <c:crosses val="autoZero"/>
        <c:crossBetween val="midCat"/>
      </c:valAx>
      <c:valAx>
        <c:axId val="384193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4193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Graph!$D$998:$D$1195</c:f>
              <c:numCache>
                <c:formatCode>General</c:formatCode>
                <c:ptCount val="198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C-4FA0-8880-0BC0A3E001C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Graph!$B$998:$B$1195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C-4FA0-8880-0BC0A3E001C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Graph!$C$998:$C$1195</c:f>
              <c:numCache>
                <c:formatCode>General</c:formatCode>
                <c:ptCount val="198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C-4FA0-8880-0BC0A3E001C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Graph!$E$998:$E$1195</c:f>
              <c:numCache>
                <c:formatCode>General</c:formatCode>
                <c:ptCount val="198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4C-4FA0-8880-0BC0A3E001C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Graph!$G$998:$G$1195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4C-4FA0-8880-0BC0A3E001C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Graph!$A$997:$A$1196</c:f>
              <c:numCache>
                <c:formatCode>General</c:formatCode>
                <c:ptCount val="200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</c:numCache>
            </c:numRef>
          </c:xVal>
          <c:yVal>
            <c:numRef>
              <c:f>Graph!$H$998:$H$1195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4C-4FA0-8880-0BC0A3E0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21247"/>
        <c:axId val="2009117887"/>
      </c:scatterChart>
      <c:valAx>
        <c:axId val="2009121247"/>
        <c:scaling>
          <c:orientation val="minMax"/>
          <c:max val="1195"/>
          <c:min val="996"/>
        </c:scaling>
        <c:delete val="0"/>
        <c:axPos val="b"/>
        <c:numFmt formatCode="General" sourceLinked="1"/>
        <c:majorTickMark val="out"/>
        <c:minorTickMark val="none"/>
        <c:tickLblPos val="nextTo"/>
        <c:crossAx val="2009117887"/>
        <c:crosses val="autoZero"/>
        <c:crossBetween val="midCat"/>
      </c:valAx>
      <c:valAx>
        <c:axId val="2009117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9121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Graph!$D$1199:$D$1388</c:f>
              <c:numCache>
                <c:formatCode>General</c:formatCode>
                <c:ptCount val="190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2-4745-844A-1C613D2F481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Graph!$B$1199:$B$1388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2-4745-844A-1C613D2F481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Graph!$C$1199:$C$1388</c:f>
              <c:numCache>
                <c:formatCode>General</c:formatCode>
                <c:ptCount val="190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2-4745-844A-1C613D2F481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Graph!$E$1199:$E$1388</c:f>
              <c:numCache>
                <c:formatCode>General</c:formatCode>
                <c:ptCount val="190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8">
                  <c:v>4</c:v>
                </c:pt>
                <c:pt idx="18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2-4745-844A-1C613D2F481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Graph!$G$1199:$G$1388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2-4745-844A-1C613D2F481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Graph!$A$1198:$A$1389</c:f>
              <c:numCache>
                <c:formatCode>General</c:formatCode>
                <c:ptCount val="192"/>
                <c:pt idx="0">
                  <c:v>1197</c:v>
                </c:pt>
                <c:pt idx="1">
                  <c:v>1198</c:v>
                </c:pt>
                <c:pt idx="2">
                  <c:v>1199</c:v>
                </c:pt>
                <c:pt idx="3">
                  <c:v>1200</c:v>
                </c:pt>
                <c:pt idx="4">
                  <c:v>1201</c:v>
                </c:pt>
                <c:pt idx="5">
                  <c:v>1202</c:v>
                </c:pt>
                <c:pt idx="6">
                  <c:v>1203</c:v>
                </c:pt>
                <c:pt idx="7">
                  <c:v>1204</c:v>
                </c:pt>
                <c:pt idx="8">
                  <c:v>1205</c:v>
                </c:pt>
                <c:pt idx="9">
                  <c:v>1206</c:v>
                </c:pt>
                <c:pt idx="10">
                  <c:v>1207</c:v>
                </c:pt>
                <c:pt idx="11">
                  <c:v>1208</c:v>
                </c:pt>
                <c:pt idx="12">
                  <c:v>1209</c:v>
                </c:pt>
                <c:pt idx="13">
                  <c:v>1210</c:v>
                </c:pt>
                <c:pt idx="14">
                  <c:v>1211</c:v>
                </c:pt>
                <c:pt idx="15">
                  <c:v>1212</c:v>
                </c:pt>
                <c:pt idx="16">
                  <c:v>1213</c:v>
                </c:pt>
                <c:pt idx="17">
                  <c:v>1214</c:v>
                </c:pt>
                <c:pt idx="18">
                  <c:v>1215</c:v>
                </c:pt>
                <c:pt idx="19">
                  <c:v>1216</c:v>
                </c:pt>
                <c:pt idx="20">
                  <c:v>1217</c:v>
                </c:pt>
                <c:pt idx="21">
                  <c:v>1218</c:v>
                </c:pt>
                <c:pt idx="22">
                  <c:v>1219</c:v>
                </c:pt>
                <c:pt idx="23">
                  <c:v>1220</c:v>
                </c:pt>
                <c:pt idx="24">
                  <c:v>1221</c:v>
                </c:pt>
                <c:pt idx="25">
                  <c:v>1222</c:v>
                </c:pt>
                <c:pt idx="26">
                  <c:v>1223</c:v>
                </c:pt>
                <c:pt idx="27">
                  <c:v>1224</c:v>
                </c:pt>
                <c:pt idx="28">
                  <c:v>1225</c:v>
                </c:pt>
                <c:pt idx="29">
                  <c:v>1226</c:v>
                </c:pt>
                <c:pt idx="30">
                  <c:v>1227</c:v>
                </c:pt>
                <c:pt idx="31">
                  <c:v>1228</c:v>
                </c:pt>
                <c:pt idx="32">
                  <c:v>1229</c:v>
                </c:pt>
                <c:pt idx="33">
                  <c:v>1230</c:v>
                </c:pt>
                <c:pt idx="34">
                  <c:v>1231</c:v>
                </c:pt>
                <c:pt idx="35">
                  <c:v>1232</c:v>
                </c:pt>
                <c:pt idx="36">
                  <c:v>1233</c:v>
                </c:pt>
                <c:pt idx="37">
                  <c:v>1234</c:v>
                </c:pt>
                <c:pt idx="38">
                  <c:v>1235</c:v>
                </c:pt>
                <c:pt idx="39">
                  <c:v>1236</c:v>
                </c:pt>
                <c:pt idx="40">
                  <c:v>1237</c:v>
                </c:pt>
                <c:pt idx="41">
                  <c:v>1238</c:v>
                </c:pt>
                <c:pt idx="42">
                  <c:v>1239</c:v>
                </c:pt>
                <c:pt idx="43">
                  <c:v>1240</c:v>
                </c:pt>
                <c:pt idx="44">
                  <c:v>1241</c:v>
                </c:pt>
                <c:pt idx="45">
                  <c:v>1242</c:v>
                </c:pt>
                <c:pt idx="46">
                  <c:v>1243</c:v>
                </c:pt>
                <c:pt idx="47">
                  <c:v>1244</c:v>
                </c:pt>
                <c:pt idx="48">
                  <c:v>1245</c:v>
                </c:pt>
                <c:pt idx="49">
                  <c:v>1246</c:v>
                </c:pt>
                <c:pt idx="50">
                  <c:v>1247</c:v>
                </c:pt>
                <c:pt idx="51">
                  <c:v>1248</c:v>
                </c:pt>
                <c:pt idx="52">
                  <c:v>1249</c:v>
                </c:pt>
                <c:pt idx="53">
                  <c:v>1250</c:v>
                </c:pt>
                <c:pt idx="54">
                  <c:v>1251</c:v>
                </c:pt>
                <c:pt idx="55">
                  <c:v>1252</c:v>
                </c:pt>
                <c:pt idx="56">
                  <c:v>1253</c:v>
                </c:pt>
                <c:pt idx="57">
                  <c:v>1254</c:v>
                </c:pt>
                <c:pt idx="58">
                  <c:v>1255</c:v>
                </c:pt>
                <c:pt idx="59">
                  <c:v>1256</c:v>
                </c:pt>
                <c:pt idx="60">
                  <c:v>1257</c:v>
                </c:pt>
                <c:pt idx="61">
                  <c:v>1258</c:v>
                </c:pt>
                <c:pt idx="62">
                  <c:v>1259</c:v>
                </c:pt>
                <c:pt idx="63">
                  <c:v>1260</c:v>
                </c:pt>
                <c:pt idx="64">
                  <c:v>1261</c:v>
                </c:pt>
                <c:pt idx="65">
                  <c:v>1262</c:v>
                </c:pt>
                <c:pt idx="66">
                  <c:v>1263</c:v>
                </c:pt>
                <c:pt idx="67">
                  <c:v>1264</c:v>
                </c:pt>
                <c:pt idx="68">
                  <c:v>1265</c:v>
                </c:pt>
                <c:pt idx="69">
                  <c:v>1266</c:v>
                </c:pt>
                <c:pt idx="70">
                  <c:v>1267</c:v>
                </c:pt>
                <c:pt idx="71">
                  <c:v>1268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1272</c:v>
                </c:pt>
                <c:pt idx="76">
                  <c:v>1273</c:v>
                </c:pt>
                <c:pt idx="77">
                  <c:v>1274</c:v>
                </c:pt>
                <c:pt idx="78">
                  <c:v>1275</c:v>
                </c:pt>
                <c:pt idx="79">
                  <c:v>1276</c:v>
                </c:pt>
                <c:pt idx="80">
                  <c:v>1277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1281</c:v>
                </c:pt>
                <c:pt idx="85">
                  <c:v>1282</c:v>
                </c:pt>
                <c:pt idx="86">
                  <c:v>1283</c:v>
                </c:pt>
                <c:pt idx="87">
                  <c:v>1284</c:v>
                </c:pt>
                <c:pt idx="88">
                  <c:v>1285</c:v>
                </c:pt>
                <c:pt idx="89">
                  <c:v>1286</c:v>
                </c:pt>
                <c:pt idx="90">
                  <c:v>1287</c:v>
                </c:pt>
                <c:pt idx="91">
                  <c:v>1288</c:v>
                </c:pt>
                <c:pt idx="92">
                  <c:v>1289</c:v>
                </c:pt>
                <c:pt idx="93">
                  <c:v>1290</c:v>
                </c:pt>
                <c:pt idx="94">
                  <c:v>1291</c:v>
                </c:pt>
                <c:pt idx="95">
                  <c:v>1292</c:v>
                </c:pt>
                <c:pt idx="96">
                  <c:v>1293</c:v>
                </c:pt>
                <c:pt idx="97">
                  <c:v>1294</c:v>
                </c:pt>
                <c:pt idx="98">
                  <c:v>1295</c:v>
                </c:pt>
                <c:pt idx="99">
                  <c:v>1296</c:v>
                </c:pt>
                <c:pt idx="100">
                  <c:v>1297</c:v>
                </c:pt>
                <c:pt idx="101">
                  <c:v>1298</c:v>
                </c:pt>
                <c:pt idx="102">
                  <c:v>1299</c:v>
                </c:pt>
                <c:pt idx="103">
                  <c:v>1300</c:v>
                </c:pt>
                <c:pt idx="104">
                  <c:v>1301</c:v>
                </c:pt>
                <c:pt idx="105">
                  <c:v>1302</c:v>
                </c:pt>
                <c:pt idx="106">
                  <c:v>1303</c:v>
                </c:pt>
                <c:pt idx="107">
                  <c:v>1304</c:v>
                </c:pt>
                <c:pt idx="108">
                  <c:v>1305</c:v>
                </c:pt>
                <c:pt idx="109">
                  <c:v>1306</c:v>
                </c:pt>
                <c:pt idx="110">
                  <c:v>1307</c:v>
                </c:pt>
                <c:pt idx="111">
                  <c:v>1308</c:v>
                </c:pt>
                <c:pt idx="112">
                  <c:v>1309</c:v>
                </c:pt>
                <c:pt idx="113">
                  <c:v>1310</c:v>
                </c:pt>
                <c:pt idx="114">
                  <c:v>1311</c:v>
                </c:pt>
                <c:pt idx="115">
                  <c:v>1312</c:v>
                </c:pt>
                <c:pt idx="116">
                  <c:v>1313</c:v>
                </c:pt>
                <c:pt idx="117">
                  <c:v>1314</c:v>
                </c:pt>
                <c:pt idx="118">
                  <c:v>1315</c:v>
                </c:pt>
                <c:pt idx="119">
                  <c:v>1316</c:v>
                </c:pt>
                <c:pt idx="120">
                  <c:v>1317</c:v>
                </c:pt>
                <c:pt idx="121">
                  <c:v>1318</c:v>
                </c:pt>
                <c:pt idx="122">
                  <c:v>1319</c:v>
                </c:pt>
                <c:pt idx="123">
                  <c:v>1320</c:v>
                </c:pt>
                <c:pt idx="124">
                  <c:v>1321</c:v>
                </c:pt>
                <c:pt idx="125">
                  <c:v>1322</c:v>
                </c:pt>
                <c:pt idx="126">
                  <c:v>1323</c:v>
                </c:pt>
                <c:pt idx="127">
                  <c:v>1324</c:v>
                </c:pt>
                <c:pt idx="128">
                  <c:v>1325</c:v>
                </c:pt>
                <c:pt idx="129">
                  <c:v>1326</c:v>
                </c:pt>
                <c:pt idx="130">
                  <c:v>1327</c:v>
                </c:pt>
                <c:pt idx="131">
                  <c:v>1328</c:v>
                </c:pt>
                <c:pt idx="132">
                  <c:v>1329</c:v>
                </c:pt>
                <c:pt idx="133">
                  <c:v>1330</c:v>
                </c:pt>
                <c:pt idx="134">
                  <c:v>1331</c:v>
                </c:pt>
                <c:pt idx="135">
                  <c:v>1332</c:v>
                </c:pt>
                <c:pt idx="136">
                  <c:v>1333</c:v>
                </c:pt>
                <c:pt idx="137">
                  <c:v>1334</c:v>
                </c:pt>
                <c:pt idx="138">
                  <c:v>1335</c:v>
                </c:pt>
                <c:pt idx="139">
                  <c:v>1336</c:v>
                </c:pt>
                <c:pt idx="140">
                  <c:v>1337</c:v>
                </c:pt>
                <c:pt idx="141">
                  <c:v>1338</c:v>
                </c:pt>
                <c:pt idx="142">
                  <c:v>1339</c:v>
                </c:pt>
                <c:pt idx="143">
                  <c:v>1340</c:v>
                </c:pt>
                <c:pt idx="144">
                  <c:v>1341</c:v>
                </c:pt>
                <c:pt idx="145">
                  <c:v>1342</c:v>
                </c:pt>
                <c:pt idx="146">
                  <c:v>1343</c:v>
                </c:pt>
                <c:pt idx="147">
                  <c:v>1344</c:v>
                </c:pt>
                <c:pt idx="148">
                  <c:v>1345</c:v>
                </c:pt>
                <c:pt idx="149">
                  <c:v>1346</c:v>
                </c:pt>
                <c:pt idx="150">
                  <c:v>1347</c:v>
                </c:pt>
                <c:pt idx="151">
                  <c:v>1348</c:v>
                </c:pt>
                <c:pt idx="152">
                  <c:v>1349</c:v>
                </c:pt>
                <c:pt idx="153">
                  <c:v>1350</c:v>
                </c:pt>
                <c:pt idx="154">
                  <c:v>1351</c:v>
                </c:pt>
                <c:pt idx="155">
                  <c:v>1352</c:v>
                </c:pt>
                <c:pt idx="156">
                  <c:v>1353</c:v>
                </c:pt>
                <c:pt idx="157">
                  <c:v>1354</c:v>
                </c:pt>
                <c:pt idx="158">
                  <c:v>1355</c:v>
                </c:pt>
                <c:pt idx="159">
                  <c:v>1356</c:v>
                </c:pt>
                <c:pt idx="160">
                  <c:v>1357</c:v>
                </c:pt>
                <c:pt idx="161">
                  <c:v>1358</c:v>
                </c:pt>
                <c:pt idx="162">
                  <c:v>1359</c:v>
                </c:pt>
                <c:pt idx="163">
                  <c:v>1360</c:v>
                </c:pt>
                <c:pt idx="164">
                  <c:v>1361</c:v>
                </c:pt>
                <c:pt idx="165">
                  <c:v>1362</c:v>
                </c:pt>
                <c:pt idx="166">
                  <c:v>1363</c:v>
                </c:pt>
                <c:pt idx="167">
                  <c:v>1364</c:v>
                </c:pt>
                <c:pt idx="168">
                  <c:v>1365</c:v>
                </c:pt>
                <c:pt idx="169">
                  <c:v>1366</c:v>
                </c:pt>
                <c:pt idx="170">
                  <c:v>1367</c:v>
                </c:pt>
                <c:pt idx="171">
                  <c:v>1368</c:v>
                </c:pt>
                <c:pt idx="172">
                  <c:v>1369</c:v>
                </c:pt>
                <c:pt idx="173">
                  <c:v>1370</c:v>
                </c:pt>
                <c:pt idx="174">
                  <c:v>1371</c:v>
                </c:pt>
                <c:pt idx="175">
                  <c:v>1372</c:v>
                </c:pt>
                <c:pt idx="176">
                  <c:v>1373</c:v>
                </c:pt>
                <c:pt idx="177">
                  <c:v>1374</c:v>
                </c:pt>
                <c:pt idx="178">
                  <c:v>1375</c:v>
                </c:pt>
                <c:pt idx="179">
                  <c:v>1376</c:v>
                </c:pt>
                <c:pt idx="180">
                  <c:v>1377</c:v>
                </c:pt>
                <c:pt idx="181">
                  <c:v>1378</c:v>
                </c:pt>
                <c:pt idx="182">
                  <c:v>1379</c:v>
                </c:pt>
                <c:pt idx="183">
                  <c:v>1380</c:v>
                </c:pt>
                <c:pt idx="184">
                  <c:v>1381</c:v>
                </c:pt>
                <c:pt idx="185">
                  <c:v>1382</c:v>
                </c:pt>
                <c:pt idx="186">
                  <c:v>1383</c:v>
                </c:pt>
                <c:pt idx="187">
                  <c:v>1384</c:v>
                </c:pt>
                <c:pt idx="188">
                  <c:v>1385</c:v>
                </c:pt>
                <c:pt idx="189">
                  <c:v>1386</c:v>
                </c:pt>
                <c:pt idx="190">
                  <c:v>1387</c:v>
                </c:pt>
                <c:pt idx="191">
                  <c:v>1388</c:v>
                </c:pt>
              </c:numCache>
            </c:numRef>
          </c:xVal>
          <c:yVal>
            <c:numRef>
              <c:f>Graph!$H$1199:$H$1388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2-4745-844A-1C613D2F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3631"/>
        <c:axId val="437954111"/>
      </c:scatterChart>
      <c:valAx>
        <c:axId val="437953631"/>
        <c:scaling>
          <c:orientation val="minMax"/>
          <c:max val="1388"/>
          <c:min val="1197"/>
        </c:scaling>
        <c:delete val="0"/>
        <c:axPos val="b"/>
        <c:numFmt formatCode="General" sourceLinked="1"/>
        <c:majorTickMark val="out"/>
        <c:minorTickMark val="none"/>
        <c:tickLblPos val="nextTo"/>
        <c:crossAx val="437954111"/>
        <c:crosses val="autoZero"/>
        <c:crossBetween val="midCat"/>
      </c:valAx>
      <c:valAx>
        <c:axId val="437954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7953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Graph!$D$1392:$D$1635</c:f>
              <c:numCache>
                <c:formatCode>General</c:formatCode>
                <c:ptCount val="244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F4-9C29-8AF05E55FA2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Graph!$B$1392:$B$1635</c:f>
              <c:numCache>
                <c:formatCode>General</c:formatCode>
                <c:ptCount val="244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4-44F4-9C29-8AF05E55FA2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Graph!$C$1392:$C$1635</c:f>
              <c:numCache>
                <c:formatCode>General</c:formatCode>
                <c:ptCount val="2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4-44F4-9C29-8AF05E55FA2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Graph!$E$1392:$E$1635</c:f>
              <c:numCache>
                <c:formatCode>General</c:formatCode>
                <c:ptCount val="244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4-44F4-9C29-8AF05E55FA2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Graph!$G$1392:$G$1635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4-44F4-9C29-8AF05E55FA2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Graph!$A$1391:$A$1636</c:f>
              <c:numCache>
                <c:formatCode>General</c:formatCode>
                <c:ptCount val="246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  <c:pt idx="211">
                  <c:v>1601</c:v>
                </c:pt>
                <c:pt idx="212">
                  <c:v>1602</c:v>
                </c:pt>
                <c:pt idx="213">
                  <c:v>1603</c:v>
                </c:pt>
                <c:pt idx="214">
                  <c:v>1604</c:v>
                </c:pt>
                <c:pt idx="215">
                  <c:v>1605</c:v>
                </c:pt>
                <c:pt idx="216">
                  <c:v>1606</c:v>
                </c:pt>
                <c:pt idx="217">
                  <c:v>1607</c:v>
                </c:pt>
                <c:pt idx="218">
                  <c:v>1608</c:v>
                </c:pt>
                <c:pt idx="219">
                  <c:v>1609</c:v>
                </c:pt>
                <c:pt idx="220">
                  <c:v>1610</c:v>
                </c:pt>
                <c:pt idx="221">
                  <c:v>1611</c:v>
                </c:pt>
                <c:pt idx="222">
                  <c:v>1612</c:v>
                </c:pt>
                <c:pt idx="223">
                  <c:v>1613</c:v>
                </c:pt>
                <c:pt idx="224">
                  <c:v>1614</c:v>
                </c:pt>
                <c:pt idx="225">
                  <c:v>1615</c:v>
                </c:pt>
                <c:pt idx="226">
                  <c:v>1616</c:v>
                </c:pt>
                <c:pt idx="227">
                  <c:v>1617</c:v>
                </c:pt>
                <c:pt idx="228">
                  <c:v>1618</c:v>
                </c:pt>
                <c:pt idx="229">
                  <c:v>1619</c:v>
                </c:pt>
                <c:pt idx="230">
                  <c:v>1620</c:v>
                </c:pt>
                <c:pt idx="231">
                  <c:v>1621</c:v>
                </c:pt>
                <c:pt idx="232">
                  <c:v>1622</c:v>
                </c:pt>
                <c:pt idx="233">
                  <c:v>1623</c:v>
                </c:pt>
                <c:pt idx="234">
                  <c:v>1624</c:v>
                </c:pt>
                <c:pt idx="235">
                  <c:v>1625</c:v>
                </c:pt>
                <c:pt idx="236">
                  <c:v>1626</c:v>
                </c:pt>
                <c:pt idx="237">
                  <c:v>1627</c:v>
                </c:pt>
                <c:pt idx="238">
                  <c:v>1628</c:v>
                </c:pt>
                <c:pt idx="239">
                  <c:v>1629</c:v>
                </c:pt>
                <c:pt idx="240">
                  <c:v>1630</c:v>
                </c:pt>
                <c:pt idx="241">
                  <c:v>1631</c:v>
                </c:pt>
                <c:pt idx="242">
                  <c:v>1632</c:v>
                </c:pt>
                <c:pt idx="243">
                  <c:v>1633</c:v>
                </c:pt>
                <c:pt idx="244">
                  <c:v>1634</c:v>
                </c:pt>
                <c:pt idx="245">
                  <c:v>1635</c:v>
                </c:pt>
              </c:numCache>
            </c:numRef>
          </c:xVal>
          <c:yVal>
            <c:numRef>
              <c:f>Graph!$H$1392:$H$1635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4-44F4-9C29-8AF05E55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727"/>
        <c:axId val="506807199"/>
      </c:scatterChart>
      <c:valAx>
        <c:axId val="128373727"/>
        <c:scaling>
          <c:orientation val="minMax"/>
          <c:max val="1635"/>
          <c:min val="1390"/>
        </c:scaling>
        <c:delete val="0"/>
        <c:axPos val="b"/>
        <c:numFmt formatCode="General" sourceLinked="1"/>
        <c:majorTickMark val="out"/>
        <c:minorTickMark val="none"/>
        <c:tickLblPos val="nextTo"/>
        <c:crossAx val="506807199"/>
        <c:crosses val="autoZero"/>
        <c:crossBetween val="midCat"/>
      </c:valAx>
      <c:valAx>
        <c:axId val="506807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373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Graph!$D$1639:$D$1824</c:f>
              <c:numCache>
                <c:formatCode>General</c:formatCode>
                <c:ptCount val="186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6-4EF1-A43C-849AF88022D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Graph!$B$1639:$B$1824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6-4EF1-A43C-849AF88022D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Graph!$C$1639:$C$1824</c:f>
              <c:numCache>
                <c:formatCode>General</c:formatCode>
                <c:ptCount val="186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6-4EF1-A43C-849AF88022D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Graph!$E$1639:$E$1824</c:f>
              <c:numCache>
                <c:formatCode>General</c:formatCode>
                <c:ptCount val="186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6-4EF1-A43C-849AF88022D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Graph!$G$1639:$G$1824</c:f>
              <c:numCache>
                <c:formatCode>General</c:formatCode>
                <c:ptCount val="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A6-4EF1-A43C-849AF88022D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Graph!$A$1638:$A$1825</c:f>
              <c:numCache>
                <c:formatCode>General</c:formatCode>
                <c:ptCount val="188"/>
                <c:pt idx="0">
                  <c:v>1637</c:v>
                </c:pt>
                <c:pt idx="1">
                  <c:v>1638</c:v>
                </c:pt>
                <c:pt idx="2">
                  <c:v>1639</c:v>
                </c:pt>
                <c:pt idx="3">
                  <c:v>1640</c:v>
                </c:pt>
                <c:pt idx="4">
                  <c:v>1641</c:v>
                </c:pt>
                <c:pt idx="5">
                  <c:v>1642</c:v>
                </c:pt>
                <c:pt idx="6">
                  <c:v>1643</c:v>
                </c:pt>
                <c:pt idx="7">
                  <c:v>1644</c:v>
                </c:pt>
                <c:pt idx="8">
                  <c:v>1645</c:v>
                </c:pt>
                <c:pt idx="9">
                  <c:v>1646</c:v>
                </c:pt>
                <c:pt idx="10">
                  <c:v>1647</c:v>
                </c:pt>
                <c:pt idx="11">
                  <c:v>1648</c:v>
                </c:pt>
                <c:pt idx="12">
                  <c:v>1649</c:v>
                </c:pt>
                <c:pt idx="13">
                  <c:v>1650</c:v>
                </c:pt>
                <c:pt idx="14">
                  <c:v>1651</c:v>
                </c:pt>
                <c:pt idx="15">
                  <c:v>1652</c:v>
                </c:pt>
                <c:pt idx="16">
                  <c:v>1653</c:v>
                </c:pt>
                <c:pt idx="17">
                  <c:v>1654</c:v>
                </c:pt>
                <c:pt idx="18">
                  <c:v>1655</c:v>
                </c:pt>
                <c:pt idx="19">
                  <c:v>1656</c:v>
                </c:pt>
                <c:pt idx="20">
                  <c:v>1657</c:v>
                </c:pt>
                <c:pt idx="21">
                  <c:v>1658</c:v>
                </c:pt>
                <c:pt idx="22">
                  <c:v>1659</c:v>
                </c:pt>
                <c:pt idx="23">
                  <c:v>1660</c:v>
                </c:pt>
                <c:pt idx="24">
                  <c:v>1661</c:v>
                </c:pt>
                <c:pt idx="25">
                  <c:v>1662</c:v>
                </c:pt>
                <c:pt idx="26">
                  <c:v>1663</c:v>
                </c:pt>
                <c:pt idx="27">
                  <c:v>1664</c:v>
                </c:pt>
                <c:pt idx="28">
                  <c:v>1665</c:v>
                </c:pt>
                <c:pt idx="29">
                  <c:v>1666</c:v>
                </c:pt>
                <c:pt idx="30">
                  <c:v>1667</c:v>
                </c:pt>
                <c:pt idx="31">
                  <c:v>1668</c:v>
                </c:pt>
                <c:pt idx="32">
                  <c:v>1669</c:v>
                </c:pt>
                <c:pt idx="33">
                  <c:v>1670</c:v>
                </c:pt>
                <c:pt idx="34">
                  <c:v>1671</c:v>
                </c:pt>
                <c:pt idx="35">
                  <c:v>1672</c:v>
                </c:pt>
                <c:pt idx="36">
                  <c:v>1673</c:v>
                </c:pt>
                <c:pt idx="37">
                  <c:v>1674</c:v>
                </c:pt>
                <c:pt idx="38">
                  <c:v>1675</c:v>
                </c:pt>
                <c:pt idx="39">
                  <c:v>1676</c:v>
                </c:pt>
                <c:pt idx="40">
                  <c:v>1677</c:v>
                </c:pt>
                <c:pt idx="41">
                  <c:v>1678</c:v>
                </c:pt>
                <c:pt idx="42">
                  <c:v>1679</c:v>
                </c:pt>
                <c:pt idx="43">
                  <c:v>1680</c:v>
                </c:pt>
                <c:pt idx="44">
                  <c:v>1681</c:v>
                </c:pt>
                <c:pt idx="45">
                  <c:v>1682</c:v>
                </c:pt>
                <c:pt idx="46">
                  <c:v>1683</c:v>
                </c:pt>
                <c:pt idx="47">
                  <c:v>1684</c:v>
                </c:pt>
                <c:pt idx="48">
                  <c:v>1685</c:v>
                </c:pt>
                <c:pt idx="49">
                  <c:v>1686</c:v>
                </c:pt>
                <c:pt idx="50">
                  <c:v>1687</c:v>
                </c:pt>
                <c:pt idx="51">
                  <c:v>1688</c:v>
                </c:pt>
                <c:pt idx="52">
                  <c:v>1689</c:v>
                </c:pt>
                <c:pt idx="53">
                  <c:v>1690</c:v>
                </c:pt>
                <c:pt idx="54">
                  <c:v>1691</c:v>
                </c:pt>
                <c:pt idx="55">
                  <c:v>1692</c:v>
                </c:pt>
                <c:pt idx="56">
                  <c:v>1693</c:v>
                </c:pt>
                <c:pt idx="57">
                  <c:v>1694</c:v>
                </c:pt>
                <c:pt idx="58">
                  <c:v>1695</c:v>
                </c:pt>
                <c:pt idx="59">
                  <c:v>1696</c:v>
                </c:pt>
                <c:pt idx="60">
                  <c:v>1697</c:v>
                </c:pt>
                <c:pt idx="61">
                  <c:v>1698</c:v>
                </c:pt>
                <c:pt idx="62">
                  <c:v>1699</c:v>
                </c:pt>
                <c:pt idx="63">
                  <c:v>1700</c:v>
                </c:pt>
                <c:pt idx="64">
                  <c:v>1701</c:v>
                </c:pt>
                <c:pt idx="65">
                  <c:v>1702</c:v>
                </c:pt>
                <c:pt idx="66">
                  <c:v>1703</c:v>
                </c:pt>
                <c:pt idx="67">
                  <c:v>1704</c:v>
                </c:pt>
                <c:pt idx="68">
                  <c:v>1705</c:v>
                </c:pt>
                <c:pt idx="69">
                  <c:v>1706</c:v>
                </c:pt>
                <c:pt idx="70">
                  <c:v>1707</c:v>
                </c:pt>
                <c:pt idx="71">
                  <c:v>1708</c:v>
                </c:pt>
                <c:pt idx="72">
                  <c:v>1709</c:v>
                </c:pt>
                <c:pt idx="73">
                  <c:v>1710</c:v>
                </c:pt>
                <c:pt idx="74">
                  <c:v>1711</c:v>
                </c:pt>
                <c:pt idx="75">
                  <c:v>1712</c:v>
                </c:pt>
                <c:pt idx="76">
                  <c:v>1713</c:v>
                </c:pt>
                <c:pt idx="77">
                  <c:v>1714</c:v>
                </c:pt>
                <c:pt idx="78">
                  <c:v>1715</c:v>
                </c:pt>
                <c:pt idx="79">
                  <c:v>1716</c:v>
                </c:pt>
                <c:pt idx="80">
                  <c:v>1717</c:v>
                </c:pt>
                <c:pt idx="81">
                  <c:v>1718</c:v>
                </c:pt>
                <c:pt idx="82">
                  <c:v>1719</c:v>
                </c:pt>
                <c:pt idx="83">
                  <c:v>1720</c:v>
                </c:pt>
                <c:pt idx="84">
                  <c:v>1721</c:v>
                </c:pt>
                <c:pt idx="85">
                  <c:v>1722</c:v>
                </c:pt>
                <c:pt idx="86">
                  <c:v>1723</c:v>
                </c:pt>
                <c:pt idx="87">
                  <c:v>1724</c:v>
                </c:pt>
                <c:pt idx="88">
                  <c:v>1725</c:v>
                </c:pt>
                <c:pt idx="89">
                  <c:v>1726</c:v>
                </c:pt>
                <c:pt idx="90">
                  <c:v>1727</c:v>
                </c:pt>
                <c:pt idx="91">
                  <c:v>1728</c:v>
                </c:pt>
                <c:pt idx="92">
                  <c:v>1729</c:v>
                </c:pt>
                <c:pt idx="93">
                  <c:v>1730</c:v>
                </c:pt>
                <c:pt idx="94">
                  <c:v>1731</c:v>
                </c:pt>
                <c:pt idx="95">
                  <c:v>1732</c:v>
                </c:pt>
                <c:pt idx="96">
                  <c:v>1733</c:v>
                </c:pt>
                <c:pt idx="97">
                  <c:v>1734</c:v>
                </c:pt>
                <c:pt idx="98">
                  <c:v>1735</c:v>
                </c:pt>
                <c:pt idx="99">
                  <c:v>1736</c:v>
                </c:pt>
                <c:pt idx="100">
                  <c:v>1737</c:v>
                </c:pt>
                <c:pt idx="101">
                  <c:v>1738</c:v>
                </c:pt>
                <c:pt idx="102">
                  <c:v>1739</c:v>
                </c:pt>
                <c:pt idx="103">
                  <c:v>1740</c:v>
                </c:pt>
                <c:pt idx="104">
                  <c:v>1741</c:v>
                </c:pt>
                <c:pt idx="105">
                  <c:v>1742</c:v>
                </c:pt>
                <c:pt idx="106">
                  <c:v>1743</c:v>
                </c:pt>
                <c:pt idx="107">
                  <c:v>1744</c:v>
                </c:pt>
                <c:pt idx="108">
                  <c:v>1745</c:v>
                </c:pt>
                <c:pt idx="109">
                  <c:v>1746</c:v>
                </c:pt>
                <c:pt idx="110">
                  <c:v>1747</c:v>
                </c:pt>
                <c:pt idx="111">
                  <c:v>1748</c:v>
                </c:pt>
                <c:pt idx="112">
                  <c:v>1749</c:v>
                </c:pt>
                <c:pt idx="113">
                  <c:v>1750</c:v>
                </c:pt>
                <c:pt idx="114">
                  <c:v>1751</c:v>
                </c:pt>
                <c:pt idx="115">
                  <c:v>1752</c:v>
                </c:pt>
                <c:pt idx="116">
                  <c:v>1753</c:v>
                </c:pt>
                <c:pt idx="117">
                  <c:v>1754</c:v>
                </c:pt>
                <c:pt idx="118">
                  <c:v>1755</c:v>
                </c:pt>
                <c:pt idx="119">
                  <c:v>1756</c:v>
                </c:pt>
                <c:pt idx="120">
                  <c:v>1757</c:v>
                </c:pt>
                <c:pt idx="121">
                  <c:v>1758</c:v>
                </c:pt>
                <c:pt idx="122">
                  <c:v>1759</c:v>
                </c:pt>
                <c:pt idx="123">
                  <c:v>1760</c:v>
                </c:pt>
                <c:pt idx="124">
                  <c:v>1761</c:v>
                </c:pt>
                <c:pt idx="125">
                  <c:v>1762</c:v>
                </c:pt>
                <c:pt idx="126">
                  <c:v>1763</c:v>
                </c:pt>
                <c:pt idx="127">
                  <c:v>1764</c:v>
                </c:pt>
                <c:pt idx="128">
                  <c:v>1765</c:v>
                </c:pt>
                <c:pt idx="129">
                  <c:v>1766</c:v>
                </c:pt>
                <c:pt idx="130">
                  <c:v>1767</c:v>
                </c:pt>
                <c:pt idx="131">
                  <c:v>1768</c:v>
                </c:pt>
                <c:pt idx="132">
                  <c:v>1769</c:v>
                </c:pt>
                <c:pt idx="133">
                  <c:v>1770</c:v>
                </c:pt>
                <c:pt idx="134">
                  <c:v>1771</c:v>
                </c:pt>
                <c:pt idx="135">
                  <c:v>1772</c:v>
                </c:pt>
                <c:pt idx="136">
                  <c:v>1773</c:v>
                </c:pt>
                <c:pt idx="137">
                  <c:v>1774</c:v>
                </c:pt>
                <c:pt idx="138">
                  <c:v>1775</c:v>
                </c:pt>
                <c:pt idx="139">
                  <c:v>1776</c:v>
                </c:pt>
                <c:pt idx="140">
                  <c:v>1777</c:v>
                </c:pt>
                <c:pt idx="141">
                  <c:v>1778</c:v>
                </c:pt>
                <c:pt idx="142">
                  <c:v>1779</c:v>
                </c:pt>
                <c:pt idx="143">
                  <c:v>1780</c:v>
                </c:pt>
                <c:pt idx="144">
                  <c:v>1781</c:v>
                </c:pt>
                <c:pt idx="145">
                  <c:v>1782</c:v>
                </c:pt>
                <c:pt idx="146">
                  <c:v>1783</c:v>
                </c:pt>
                <c:pt idx="147">
                  <c:v>1784</c:v>
                </c:pt>
                <c:pt idx="148">
                  <c:v>1785</c:v>
                </c:pt>
                <c:pt idx="149">
                  <c:v>1786</c:v>
                </c:pt>
                <c:pt idx="150">
                  <c:v>1787</c:v>
                </c:pt>
                <c:pt idx="151">
                  <c:v>1788</c:v>
                </c:pt>
                <c:pt idx="152">
                  <c:v>1789</c:v>
                </c:pt>
                <c:pt idx="153">
                  <c:v>1790</c:v>
                </c:pt>
                <c:pt idx="154">
                  <c:v>1791</c:v>
                </c:pt>
                <c:pt idx="155">
                  <c:v>1792</c:v>
                </c:pt>
                <c:pt idx="156">
                  <c:v>1793</c:v>
                </c:pt>
                <c:pt idx="157">
                  <c:v>1794</c:v>
                </c:pt>
                <c:pt idx="158">
                  <c:v>1795</c:v>
                </c:pt>
                <c:pt idx="159">
                  <c:v>1796</c:v>
                </c:pt>
                <c:pt idx="160">
                  <c:v>1797</c:v>
                </c:pt>
                <c:pt idx="161">
                  <c:v>1798</c:v>
                </c:pt>
                <c:pt idx="162">
                  <c:v>1799</c:v>
                </c:pt>
                <c:pt idx="163">
                  <c:v>1800</c:v>
                </c:pt>
                <c:pt idx="164">
                  <c:v>1801</c:v>
                </c:pt>
                <c:pt idx="165">
                  <c:v>1802</c:v>
                </c:pt>
                <c:pt idx="166">
                  <c:v>1803</c:v>
                </c:pt>
                <c:pt idx="167">
                  <c:v>1804</c:v>
                </c:pt>
                <c:pt idx="168">
                  <c:v>1805</c:v>
                </c:pt>
                <c:pt idx="169">
                  <c:v>1806</c:v>
                </c:pt>
                <c:pt idx="170">
                  <c:v>1807</c:v>
                </c:pt>
                <c:pt idx="171">
                  <c:v>1808</c:v>
                </c:pt>
                <c:pt idx="172">
                  <c:v>1809</c:v>
                </c:pt>
                <c:pt idx="173">
                  <c:v>1810</c:v>
                </c:pt>
                <c:pt idx="174">
                  <c:v>1811</c:v>
                </c:pt>
                <c:pt idx="175">
                  <c:v>1812</c:v>
                </c:pt>
                <c:pt idx="176">
                  <c:v>1813</c:v>
                </c:pt>
                <c:pt idx="177">
                  <c:v>1814</c:v>
                </c:pt>
                <c:pt idx="178">
                  <c:v>1815</c:v>
                </c:pt>
                <c:pt idx="179">
                  <c:v>1816</c:v>
                </c:pt>
                <c:pt idx="180">
                  <c:v>1817</c:v>
                </c:pt>
                <c:pt idx="181">
                  <c:v>1818</c:v>
                </c:pt>
                <c:pt idx="182">
                  <c:v>1819</c:v>
                </c:pt>
                <c:pt idx="183">
                  <c:v>1820</c:v>
                </c:pt>
                <c:pt idx="184">
                  <c:v>1821</c:v>
                </c:pt>
                <c:pt idx="185">
                  <c:v>1822</c:v>
                </c:pt>
                <c:pt idx="186">
                  <c:v>1823</c:v>
                </c:pt>
                <c:pt idx="187">
                  <c:v>1824</c:v>
                </c:pt>
              </c:numCache>
            </c:numRef>
          </c:xVal>
          <c:yVal>
            <c:numRef>
              <c:f>Graph!$H$1639:$H$1824</c:f>
              <c:numCache>
                <c:formatCode>General</c:formatCode>
                <c:ptCount val="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A6-4EF1-A43C-849AF880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77631"/>
        <c:axId val="551577151"/>
      </c:scatterChart>
      <c:valAx>
        <c:axId val="551577631"/>
        <c:scaling>
          <c:orientation val="minMax"/>
          <c:max val="1824"/>
          <c:min val="1637"/>
        </c:scaling>
        <c:delete val="0"/>
        <c:axPos val="b"/>
        <c:numFmt formatCode="General" sourceLinked="1"/>
        <c:majorTickMark val="out"/>
        <c:minorTickMark val="none"/>
        <c:tickLblPos val="nextTo"/>
        <c:crossAx val="551577151"/>
        <c:crosses val="autoZero"/>
        <c:crossBetween val="midCat"/>
      </c:valAx>
      <c:valAx>
        <c:axId val="551577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157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C69A0-2966-0F83-12E1-F2B3029AF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209</xdr:row>
      <xdr:rowOff>0</xdr:rowOff>
    </xdr:from>
    <xdr:to>
      <xdr:col>14</xdr:col>
      <xdr:colOff>304800</xdr:colOff>
      <xdr:row>223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6D4FF-6DF3-D01E-2907-CCEC463E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391</xdr:row>
      <xdr:rowOff>0</xdr:rowOff>
    </xdr:from>
    <xdr:to>
      <xdr:col>14</xdr:col>
      <xdr:colOff>304800</xdr:colOff>
      <xdr:row>405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7633D-D2F5-5663-E71F-C6C889A3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594</xdr:row>
      <xdr:rowOff>0</xdr:rowOff>
    </xdr:from>
    <xdr:to>
      <xdr:col>14</xdr:col>
      <xdr:colOff>304800</xdr:colOff>
      <xdr:row>608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8B908-E744-F03A-52F0-FC9AF45C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775</xdr:row>
      <xdr:rowOff>0</xdr:rowOff>
    </xdr:from>
    <xdr:to>
      <xdr:col>14</xdr:col>
      <xdr:colOff>304800</xdr:colOff>
      <xdr:row>789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4A0E22-6025-90DE-B761-71A8C5080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996</xdr:row>
      <xdr:rowOff>0</xdr:rowOff>
    </xdr:from>
    <xdr:to>
      <xdr:col>14</xdr:col>
      <xdr:colOff>304800</xdr:colOff>
      <xdr:row>1010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2414A9-7BCF-FE58-AA6D-3E9EDFA7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1197</xdr:row>
      <xdr:rowOff>0</xdr:rowOff>
    </xdr:from>
    <xdr:to>
      <xdr:col>14</xdr:col>
      <xdr:colOff>304800</xdr:colOff>
      <xdr:row>1211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A4AC0B-8987-9CFE-2C89-2E7E6311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1390</xdr:row>
      <xdr:rowOff>0</xdr:rowOff>
    </xdr:from>
    <xdr:to>
      <xdr:col>14</xdr:col>
      <xdr:colOff>304800</xdr:colOff>
      <xdr:row>1404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F3FDC-F321-4D1C-D3A3-65BE44ACB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1637</xdr:row>
      <xdr:rowOff>0</xdr:rowOff>
    </xdr:from>
    <xdr:to>
      <xdr:col>14</xdr:col>
      <xdr:colOff>304800</xdr:colOff>
      <xdr:row>1651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9C074-808E-CED1-E029-53F25FD1A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1826</xdr:row>
      <xdr:rowOff>0</xdr:rowOff>
    </xdr:from>
    <xdr:to>
      <xdr:col>14</xdr:col>
      <xdr:colOff>304800</xdr:colOff>
      <xdr:row>1840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A00A73-5E88-17D8-FF24-F657C415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2021</xdr:row>
      <xdr:rowOff>0</xdr:rowOff>
    </xdr:from>
    <xdr:to>
      <xdr:col>14</xdr:col>
      <xdr:colOff>304800</xdr:colOff>
      <xdr:row>2035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915F62-DBC4-11BD-BC97-FF6F8FBAF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BC1E-7A67-4436-B9A6-3CCFD5EDC5C5}">
  <dimension ref="A1:BH2540"/>
  <sheetViews>
    <sheetView tabSelected="1" topLeftCell="A2314" workbookViewId="0">
      <selection activeCell="F2339" sqref="F2339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235.81717</v>
      </c>
      <c r="K3">
        <v>13.305101000000001</v>
      </c>
    </row>
    <row r="4" spans="1:60" x14ac:dyDescent="0.25">
      <c r="A4">
        <v>3</v>
      </c>
      <c r="D4">
        <v>251.39656400000001</v>
      </c>
      <c r="E4">
        <v>7.7575250000000002</v>
      </c>
    </row>
    <row r="5" spans="1:60" x14ac:dyDescent="0.25">
      <c r="A5">
        <v>4</v>
      </c>
      <c r="D5">
        <v>251.38302899999999</v>
      </c>
      <c r="E5">
        <v>7.7864139999999997</v>
      </c>
    </row>
    <row r="6" spans="1:60" x14ac:dyDescent="0.25">
      <c r="A6">
        <v>5</v>
      </c>
      <c r="D6">
        <v>251.38146499999999</v>
      </c>
      <c r="E6">
        <v>7.7746459999999997</v>
      </c>
      <c r="F6">
        <v>260.02974599999999</v>
      </c>
      <c r="G6">
        <v>4.8903030000000003</v>
      </c>
    </row>
    <row r="7" spans="1:60" x14ac:dyDescent="0.25">
      <c r="A7">
        <v>6</v>
      </c>
      <c r="D7">
        <v>251.36293000000001</v>
      </c>
      <c r="E7">
        <v>7.7593430000000003</v>
      </c>
      <c r="F7">
        <v>260.07444299999997</v>
      </c>
      <c r="G7">
        <v>4.8492420000000003</v>
      </c>
    </row>
    <row r="8" spans="1:60" x14ac:dyDescent="0.25">
      <c r="A8">
        <v>7</v>
      </c>
      <c r="D8">
        <v>251.38610799999998</v>
      </c>
      <c r="E8">
        <v>7.7478790000000002</v>
      </c>
      <c r="F8">
        <v>260.063129</v>
      </c>
      <c r="G8">
        <v>4.8608079999999996</v>
      </c>
    </row>
    <row r="9" spans="1:60" x14ac:dyDescent="0.25">
      <c r="A9">
        <v>8</v>
      </c>
      <c r="D9">
        <v>251.35126</v>
      </c>
      <c r="E9">
        <v>7.7379290000000003</v>
      </c>
      <c r="F9">
        <v>260.03211899999997</v>
      </c>
      <c r="G9">
        <v>4.891667</v>
      </c>
    </row>
    <row r="10" spans="1:60" x14ac:dyDescent="0.25">
      <c r="A10">
        <v>9</v>
      </c>
      <c r="D10">
        <v>251.335151</v>
      </c>
      <c r="E10">
        <v>7.7425249999999997</v>
      </c>
      <c r="F10">
        <v>260.06762200000003</v>
      </c>
      <c r="G10">
        <v>4.9085859999999997</v>
      </c>
    </row>
    <row r="11" spans="1:60" x14ac:dyDescent="0.25">
      <c r="A11">
        <v>10</v>
      </c>
      <c r="D11">
        <v>251.35201999999998</v>
      </c>
      <c r="E11">
        <v>7.7285349999999999</v>
      </c>
      <c r="F11">
        <v>260.07494700000001</v>
      </c>
      <c r="G11">
        <v>4.8968179999999997</v>
      </c>
    </row>
    <row r="12" spans="1:60" x14ac:dyDescent="0.25">
      <c r="A12">
        <v>11</v>
      </c>
      <c r="D12">
        <v>251.377273</v>
      </c>
      <c r="E12">
        <v>7.7416669999999996</v>
      </c>
      <c r="F12">
        <v>260.07479799999999</v>
      </c>
      <c r="G12">
        <v>4.8208580000000003</v>
      </c>
    </row>
    <row r="13" spans="1:60" x14ac:dyDescent="0.25">
      <c r="A13">
        <v>12</v>
      </c>
      <c r="D13">
        <v>251.34131200000002</v>
      </c>
      <c r="E13">
        <v>7.7481819999999999</v>
      </c>
      <c r="F13">
        <v>260.08424300000001</v>
      </c>
      <c r="G13">
        <v>4.809545</v>
      </c>
    </row>
    <row r="14" spans="1:60" x14ac:dyDescent="0.25">
      <c r="A14">
        <v>13</v>
      </c>
      <c r="D14">
        <v>251.34969599999999</v>
      </c>
      <c r="E14">
        <v>7.7719690000000003</v>
      </c>
      <c r="F14">
        <v>260.14671599999997</v>
      </c>
      <c r="G14">
        <v>4.8169190000000004</v>
      </c>
    </row>
    <row r="15" spans="1:60" x14ac:dyDescent="0.25">
      <c r="A15">
        <v>14</v>
      </c>
      <c r="D15">
        <v>251.36519900000002</v>
      </c>
      <c r="E15">
        <v>7.7553020000000004</v>
      </c>
      <c r="F15">
        <v>260.14312699999999</v>
      </c>
      <c r="G15">
        <v>4.8345960000000003</v>
      </c>
    </row>
    <row r="16" spans="1:60" x14ac:dyDescent="0.25">
      <c r="A16">
        <v>15</v>
      </c>
      <c r="D16">
        <v>251.39656400000001</v>
      </c>
      <c r="E16">
        <v>7.7575250000000002</v>
      </c>
      <c r="F16">
        <v>260.14832999999999</v>
      </c>
      <c r="G16">
        <v>4.8362119999999997</v>
      </c>
    </row>
    <row r="17" spans="1:9" x14ac:dyDescent="0.25">
      <c r="A17">
        <v>16</v>
      </c>
      <c r="F17">
        <v>260.06247300000001</v>
      </c>
      <c r="G17">
        <v>4.8022720000000003</v>
      </c>
    </row>
    <row r="18" spans="1:9" x14ac:dyDescent="0.25">
      <c r="A18">
        <v>17</v>
      </c>
      <c r="F18">
        <v>260.02974599999999</v>
      </c>
      <c r="G18">
        <v>4.8903030000000003</v>
      </c>
    </row>
    <row r="19" spans="1:9" x14ac:dyDescent="0.25">
      <c r="A19">
        <v>18</v>
      </c>
      <c r="B19">
        <v>240.86803</v>
      </c>
      <c r="C19">
        <v>5.8355050000000004</v>
      </c>
      <c r="H19">
        <v>251.42232100000001</v>
      </c>
      <c r="I19">
        <v>8.3120200000000004</v>
      </c>
    </row>
    <row r="20" spans="1:9" x14ac:dyDescent="0.25">
      <c r="A20">
        <v>19</v>
      </c>
      <c r="B20">
        <v>240.859241</v>
      </c>
      <c r="C20">
        <v>5.8557069999999998</v>
      </c>
      <c r="H20">
        <v>251.32979499999999</v>
      </c>
      <c r="I20">
        <v>8.3762629999999998</v>
      </c>
    </row>
    <row r="21" spans="1:9" x14ac:dyDescent="0.25">
      <c r="A21">
        <v>20</v>
      </c>
      <c r="B21">
        <v>240.88565599999998</v>
      </c>
      <c r="C21">
        <v>5.8661110000000001</v>
      </c>
      <c r="H21">
        <v>251.36126300000001</v>
      </c>
      <c r="I21">
        <v>8.3726769999999995</v>
      </c>
    </row>
    <row r="22" spans="1:9" x14ac:dyDescent="0.25">
      <c r="A22">
        <v>21</v>
      </c>
      <c r="B22">
        <v>240.855808</v>
      </c>
      <c r="C22">
        <v>5.8571720000000003</v>
      </c>
      <c r="H22">
        <v>251.38110999999998</v>
      </c>
      <c r="I22">
        <v>8.3269690000000001</v>
      </c>
    </row>
    <row r="23" spans="1:9" x14ac:dyDescent="0.25">
      <c r="A23">
        <v>22</v>
      </c>
      <c r="B23">
        <v>240.88292799999999</v>
      </c>
      <c r="C23">
        <v>5.8617169999999996</v>
      </c>
      <c r="H23">
        <v>251.386562</v>
      </c>
      <c r="I23">
        <v>8.3173739999999992</v>
      </c>
    </row>
    <row r="24" spans="1:9" x14ac:dyDescent="0.25">
      <c r="A24">
        <v>23</v>
      </c>
      <c r="B24">
        <v>240.84110999999999</v>
      </c>
      <c r="C24">
        <v>5.8692929999999999</v>
      </c>
      <c r="H24">
        <v>251.43403899999998</v>
      </c>
      <c r="I24">
        <v>8.2972730000000006</v>
      </c>
    </row>
    <row r="25" spans="1:9" x14ac:dyDescent="0.25">
      <c r="A25">
        <v>24</v>
      </c>
      <c r="B25">
        <v>240.83626100000001</v>
      </c>
      <c r="C25">
        <v>5.8887879999999999</v>
      </c>
      <c r="H25">
        <v>251.454036</v>
      </c>
      <c r="I25">
        <v>8.3076260000000008</v>
      </c>
    </row>
    <row r="26" spans="1:9" x14ac:dyDescent="0.25">
      <c r="A26">
        <v>25</v>
      </c>
      <c r="B26">
        <v>240.859645</v>
      </c>
      <c r="C26">
        <v>5.853434</v>
      </c>
      <c r="H26">
        <v>251.43908999999999</v>
      </c>
      <c r="I26">
        <v>8.3207579999999997</v>
      </c>
    </row>
    <row r="27" spans="1:9" x14ac:dyDescent="0.25">
      <c r="A27">
        <v>26</v>
      </c>
      <c r="B27">
        <v>240.80126100000001</v>
      </c>
      <c r="C27">
        <v>5.8705049999999996</v>
      </c>
      <c r="H27">
        <v>251.44494600000002</v>
      </c>
      <c r="I27">
        <v>8.2829800000000002</v>
      </c>
    </row>
    <row r="28" spans="1:9" x14ac:dyDescent="0.25">
      <c r="A28">
        <v>27</v>
      </c>
      <c r="B28">
        <v>240.86757399999999</v>
      </c>
      <c r="C28">
        <v>5.9417169999999997</v>
      </c>
      <c r="H28">
        <v>251.40919</v>
      </c>
      <c r="I28">
        <v>8.2588880000000007</v>
      </c>
    </row>
    <row r="29" spans="1:9" x14ac:dyDescent="0.25">
      <c r="A29">
        <v>28</v>
      </c>
      <c r="B29">
        <v>240.91520199999999</v>
      </c>
      <c r="C29">
        <v>5.9445959999999998</v>
      </c>
      <c r="H29">
        <v>251.44752399999999</v>
      </c>
      <c r="I29">
        <v>8.1996970000000005</v>
      </c>
    </row>
    <row r="30" spans="1:9" x14ac:dyDescent="0.25">
      <c r="A30">
        <v>29</v>
      </c>
      <c r="B30">
        <v>240.86803</v>
      </c>
      <c r="C30">
        <v>5.8355050000000004</v>
      </c>
      <c r="H30">
        <v>251.42232100000001</v>
      </c>
      <c r="I30">
        <v>8.3120200000000004</v>
      </c>
    </row>
    <row r="31" spans="1:9" x14ac:dyDescent="0.25">
      <c r="A31">
        <v>30</v>
      </c>
    </row>
    <row r="32" spans="1:9" x14ac:dyDescent="0.25">
      <c r="A32">
        <v>31</v>
      </c>
      <c r="D32">
        <v>230.156465</v>
      </c>
      <c r="E32">
        <v>7.4717669999999998</v>
      </c>
    </row>
    <row r="33" spans="1:9" x14ac:dyDescent="0.25">
      <c r="A33">
        <v>32</v>
      </c>
      <c r="D33">
        <v>230.216363</v>
      </c>
      <c r="E33">
        <v>7.4885349999999997</v>
      </c>
      <c r="F33">
        <v>238.943433</v>
      </c>
      <c r="G33">
        <v>5.2726259999999998</v>
      </c>
    </row>
    <row r="34" spans="1:9" x14ac:dyDescent="0.25">
      <c r="A34">
        <v>33</v>
      </c>
      <c r="D34">
        <v>230.173282</v>
      </c>
      <c r="E34">
        <v>7.4572729999999998</v>
      </c>
      <c r="F34">
        <v>238.803787</v>
      </c>
      <c r="G34">
        <v>5.3387370000000001</v>
      </c>
    </row>
    <row r="35" spans="1:9" x14ac:dyDescent="0.25">
      <c r="A35">
        <v>34</v>
      </c>
      <c r="D35">
        <v>230.142021</v>
      </c>
      <c r="E35">
        <v>7.4428789999999996</v>
      </c>
      <c r="F35">
        <v>238.832877</v>
      </c>
      <c r="G35">
        <v>5.3421719999999997</v>
      </c>
    </row>
    <row r="36" spans="1:9" x14ac:dyDescent="0.25">
      <c r="A36">
        <v>35</v>
      </c>
      <c r="D36">
        <v>230.147222</v>
      </c>
      <c r="E36">
        <v>7.4516159999999996</v>
      </c>
      <c r="F36">
        <v>238.785402</v>
      </c>
      <c r="G36">
        <v>5.3353529999999996</v>
      </c>
    </row>
    <row r="37" spans="1:9" x14ac:dyDescent="0.25">
      <c r="A37">
        <v>36</v>
      </c>
      <c r="D37">
        <v>230.13666499999999</v>
      </c>
      <c r="E37">
        <v>7.4476259999999996</v>
      </c>
      <c r="F37">
        <v>238.80813000000001</v>
      </c>
      <c r="G37">
        <v>5.3357070000000002</v>
      </c>
    </row>
    <row r="38" spans="1:9" x14ac:dyDescent="0.25">
      <c r="A38">
        <v>37</v>
      </c>
      <c r="D38">
        <v>230.143384</v>
      </c>
      <c r="E38">
        <v>7.4755549999999999</v>
      </c>
      <c r="F38">
        <v>238.82489899999999</v>
      </c>
      <c r="G38">
        <v>5.3157069999999997</v>
      </c>
    </row>
    <row r="39" spans="1:9" x14ac:dyDescent="0.25">
      <c r="A39">
        <v>38</v>
      </c>
      <c r="D39">
        <v>230.13333299999999</v>
      </c>
      <c r="E39">
        <v>7.4525249999999996</v>
      </c>
      <c r="F39">
        <v>238.771714</v>
      </c>
      <c r="G39">
        <v>5.2686359999999999</v>
      </c>
    </row>
    <row r="40" spans="1:9" x14ac:dyDescent="0.25">
      <c r="A40">
        <v>39</v>
      </c>
      <c r="D40">
        <v>230.19813099999999</v>
      </c>
      <c r="E40">
        <v>7.5013129999999997</v>
      </c>
      <c r="F40">
        <v>238.78888799999999</v>
      </c>
      <c r="G40">
        <v>5.3527769999999997</v>
      </c>
    </row>
    <row r="41" spans="1:9" x14ac:dyDescent="0.25">
      <c r="A41">
        <v>40</v>
      </c>
      <c r="D41">
        <v>230.156465</v>
      </c>
      <c r="E41">
        <v>7.4717669999999998</v>
      </c>
      <c r="F41">
        <v>238.75798</v>
      </c>
      <c r="G41">
        <v>5.3325250000000004</v>
      </c>
    </row>
    <row r="42" spans="1:9" x14ac:dyDescent="0.25">
      <c r="A42">
        <v>41</v>
      </c>
      <c r="F42">
        <v>238.784797</v>
      </c>
      <c r="G42">
        <v>5.3387370000000001</v>
      </c>
    </row>
    <row r="43" spans="1:9" x14ac:dyDescent="0.25">
      <c r="A43">
        <v>42</v>
      </c>
      <c r="F43">
        <v>238.784797</v>
      </c>
      <c r="G43">
        <v>5.3387370000000001</v>
      </c>
    </row>
    <row r="44" spans="1:9" x14ac:dyDescent="0.25">
      <c r="A44">
        <v>43</v>
      </c>
      <c r="H44">
        <v>229.21454399999999</v>
      </c>
      <c r="I44">
        <v>8.5801510000000007</v>
      </c>
    </row>
    <row r="45" spans="1:9" x14ac:dyDescent="0.25">
      <c r="A45">
        <v>44</v>
      </c>
      <c r="B45">
        <v>218.83272700000001</v>
      </c>
      <c r="C45">
        <v>5.7400500000000001</v>
      </c>
      <c r="H45">
        <v>229.20055500000001</v>
      </c>
      <c r="I45">
        <v>8.5933840000000004</v>
      </c>
    </row>
    <row r="46" spans="1:9" x14ac:dyDescent="0.25">
      <c r="A46">
        <v>45</v>
      </c>
      <c r="B46">
        <v>218.78701999999998</v>
      </c>
      <c r="C46">
        <v>5.7583330000000004</v>
      </c>
      <c r="H46">
        <v>229.23883799999999</v>
      </c>
      <c r="I46">
        <v>8.5811109999999999</v>
      </c>
    </row>
    <row r="47" spans="1:9" x14ac:dyDescent="0.25">
      <c r="A47">
        <v>46</v>
      </c>
      <c r="B47">
        <v>218.79777799999999</v>
      </c>
      <c r="C47">
        <v>5.733384</v>
      </c>
      <c r="H47">
        <v>229.27580799999998</v>
      </c>
      <c r="I47">
        <v>8.5603029999999993</v>
      </c>
    </row>
    <row r="48" spans="1:9" x14ac:dyDescent="0.25">
      <c r="A48">
        <v>47</v>
      </c>
      <c r="B48">
        <v>218.799747</v>
      </c>
      <c r="C48">
        <v>5.7544449999999996</v>
      </c>
      <c r="H48">
        <v>229.24600899999999</v>
      </c>
      <c r="I48">
        <v>8.5660600000000002</v>
      </c>
    </row>
    <row r="49" spans="1:9" x14ac:dyDescent="0.25">
      <c r="A49">
        <v>48</v>
      </c>
      <c r="B49">
        <v>218.78025299999999</v>
      </c>
      <c r="C49">
        <v>5.7449490000000001</v>
      </c>
      <c r="H49">
        <v>229.24484799999999</v>
      </c>
      <c r="I49">
        <v>8.5868680000000008</v>
      </c>
    </row>
    <row r="50" spans="1:9" x14ac:dyDescent="0.25">
      <c r="A50">
        <v>49</v>
      </c>
      <c r="B50">
        <v>218.787879</v>
      </c>
      <c r="C50">
        <v>5.7524240000000004</v>
      </c>
      <c r="H50">
        <v>229.22504900000001</v>
      </c>
      <c r="I50">
        <v>8.6098490000000005</v>
      </c>
    </row>
    <row r="51" spans="1:9" x14ac:dyDescent="0.25">
      <c r="A51">
        <v>50</v>
      </c>
      <c r="B51">
        <v>218.82242400000001</v>
      </c>
      <c r="C51">
        <v>5.75</v>
      </c>
      <c r="H51">
        <v>229.21454399999999</v>
      </c>
      <c r="I51">
        <v>8.5801510000000007</v>
      </c>
    </row>
    <row r="52" spans="1:9" x14ac:dyDescent="0.25">
      <c r="A52">
        <v>51</v>
      </c>
      <c r="B52">
        <v>218.81131299999998</v>
      </c>
      <c r="C52">
        <v>5.7614650000000003</v>
      </c>
    </row>
    <row r="53" spans="1:9" x14ac:dyDescent="0.25">
      <c r="A53">
        <v>52</v>
      </c>
      <c r="B53">
        <v>218.83272700000001</v>
      </c>
      <c r="C53">
        <v>5.7400500000000001</v>
      </c>
    </row>
    <row r="54" spans="1:9" x14ac:dyDescent="0.25">
      <c r="A54">
        <v>53</v>
      </c>
      <c r="D54">
        <v>209.96349900000001</v>
      </c>
      <c r="E54">
        <v>7.7305669999999997</v>
      </c>
    </row>
    <row r="55" spans="1:9" x14ac:dyDescent="0.25">
      <c r="A55">
        <v>54</v>
      </c>
      <c r="D55">
        <v>209.97772800000001</v>
      </c>
      <c r="E55">
        <v>7.7668039999999996</v>
      </c>
    </row>
    <row r="56" spans="1:9" x14ac:dyDescent="0.25">
      <c r="A56">
        <v>55</v>
      </c>
      <c r="D56">
        <v>209.97066699999999</v>
      </c>
      <c r="E56">
        <v>7.753196</v>
      </c>
    </row>
    <row r="57" spans="1:9" x14ac:dyDescent="0.25">
      <c r="A57">
        <v>56</v>
      </c>
      <c r="D57">
        <v>209.98097799999999</v>
      </c>
      <c r="E57">
        <v>7.7153609999999997</v>
      </c>
    </row>
    <row r="58" spans="1:9" x14ac:dyDescent="0.25">
      <c r="A58">
        <v>57</v>
      </c>
      <c r="D58">
        <v>209.97139200000001</v>
      </c>
      <c r="E58">
        <v>7.7140199999999997</v>
      </c>
      <c r="F58">
        <v>215.54025200000001</v>
      </c>
      <c r="G58">
        <v>5.4630799999999997</v>
      </c>
    </row>
    <row r="59" spans="1:9" x14ac:dyDescent="0.25">
      <c r="A59">
        <v>58</v>
      </c>
      <c r="D59">
        <v>210.01891499999999</v>
      </c>
      <c r="E59">
        <v>7.7539179999999996</v>
      </c>
      <c r="F59">
        <v>215.42479800000001</v>
      </c>
      <c r="G59">
        <v>5.4767169999999998</v>
      </c>
    </row>
    <row r="60" spans="1:9" x14ac:dyDescent="0.25">
      <c r="A60">
        <v>59</v>
      </c>
      <c r="D60">
        <v>210.05628400000001</v>
      </c>
      <c r="E60">
        <v>7.8024230000000001</v>
      </c>
      <c r="F60">
        <v>215.52510100000001</v>
      </c>
      <c r="G60">
        <v>5.4538890000000002</v>
      </c>
    </row>
    <row r="61" spans="1:9" x14ac:dyDescent="0.25">
      <c r="A61">
        <v>60</v>
      </c>
      <c r="D61">
        <v>210.066698</v>
      </c>
      <c r="E61">
        <v>7.792783</v>
      </c>
      <c r="F61">
        <v>215.546919</v>
      </c>
      <c r="G61">
        <v>5.4640399999999998</v>
      </c>
    </row>
    <row r="62" spans="1:9" x14ac:dyDescent="0.25">
      <c r="A62">
        <v>61</v>
      </c>
      <c r="D62">
        <v>209.96349900000001</v>
      </c>
      <c r="E62">
        <v>7.7305669999999997</v>
      </c>
      <c r="F62">
        <v>215.486616</v>
      </c>
      <c r="G62">
        <v>5.4567680000000003</v>
      </c>
    </row>
    <row r="63" spans="1:9" x14ac:dyDescent="0.25">
      <c r="A63">
        <v>62</v>
      </c>
      <c r="F63">
        <v>215.54363599999999</v>
      </c>
      <c r="G63">
        <v>5.4485349999999997</v>
      </c>
    </row>
    <row r="64" spans="1:9" x14ac:dyDescent="0.25">
      <c r="A64">
        <v>63</v>
      </c>
      <c r="F64">
        <v>215.55974799999998</v>
      </c>
      <c r="G64">
        <v>5.4772220000000003</v>
      </c>
      <c r="H64">
        <v>209.74350200000001</v>
      </c>
      <c r="I64">
        <v>9.2362380000000002</v>
      </c>
    </row>
    <row r="65" spans="1:9" x14ac:dyDescent="0.25">
      <c r="A65">
        <v>64</v>
      </c>
      <c r="F65">
        <v>215.548889</v>
      </c>
      <c r="G65">
        <v>5.5222220000000002</v>
      </c>
      <c r="H65">
        <v>209.783297</v>
      </c>
      <c r="I65">
        <v>9.2631440000000005</v>
      </c>
    </row>
    <row r="66" spans="1:9" x14ac:dyDescent="0.25">
      <c r="A66">
        <v>65</v>
      </c>
      <c r="F66">
        <v>215.54025200000001</v>
      </c>
      <c r="G66">
        <v>5.4630799999999997</v>
      </c>
      <c r="H66">
        <v>209.79278400000001</v>
      </c>
      <c r="I66">
        <v>9.2729389999999992</v>
      </c>
    </row>
    <row r="67" spans="1:9" x14ac:dyDescent="0.25">
      <c r="A67">
        <v>66</v>
      </c>
      <c r="B67">
        <v>197.37303800000001</v>
      </c>
      <c r="C67">
        <v>6.2634540000000003</v>
      </c>
      <c r="H67">
        <v>209.81649200000001</v>
      </c>
      <c r="I67">
        <v>9.2975250000000003</v>
      </c>
    </row>
    <row r="68" spans="1:9" x14ac:dyDescent="0.25">
      <c r="A68">
        <v>67</v>
      </c>
      <c r="B68">
        <v>197.37232</v>
      </c>
      <c r="C68">
        <v>6.2656700000000001</v>
      </c>
      <c r="H68">
        <v>209.83747299999999</v>
      </c>
      <c r="I68">
        <v>9.304176</v>
      </c>
    </row>
    <row r="69" spans="1:9" x14ac:dyDescent="0.25">
      <c r="A69">
        <v>68</v>
      </c>
      <c r="B69">
        <v>197.45556500000001</v>
      </c>
      <c r="C69">
        <v>6.2340720000000003</v>
      </c>
      <c r="H69">
        <v>209.874583</v>
      </c>
      <c r="I69">
        <v>9.2892270000000003</v>
      </c>
    </row>
    <row r="70" spans="1:9" x14ac:dyDescent="0.25">
      <c r="A70">
        <v>69</v>
      </c>
      <c r="B70">
        <v>197.41963800000002</v>
      </c>
      <c r="C70">
        <v>6.2401549999999997</v>
      </c>
      <c r="H70">
        <v>209.852316</v>
      </c>
      <c r="I70">
        <v>9.2452059999999996</v>
      </c>
    </row>
    <row r="71" spans="1:9" x14ac:dyDescent="0.25">
      <c r="A71">
        <v>70</v>
      </c>
      <c r="B71">
        <v>197.39407199999999</v>
      </c>
      <c r="C71">
        <v>6.2424739999999996</v>
      </c>
      <c r="H71">
        <v>209.74350200000001</v>
      </c>
      <c r="I71">
        <v>9.2362380000000002</v>
      </c>
    </row>
    <row r="72" spans="1:9" x14ac:dyDescent="0.25">
      <c r="A72">
        <v>71</v>
      </c>
      <c r="B72">
        <v>197.40783200000001</v>
      </c>
      <c r="C72">
        <v>6.2772160000000001</v>
      </c>
    </row>
    <row r="73" spans="1:9" x14ac:dyDescent="0.25">
      <c r="A73">
        <v>72</v>
      </c>
      <c r="B73">
        <v>197.39829500000002</v>
      </c>
      <c r="C73">
        <v>6.2977319999999999</v>
      </c>
    </row>
    <row r="74" spans="1:9" x14ac:dyDescent="0.25">
      <c r="A74">
        <v>73</v>
      </c>
      <c r="B74">
        <v>197.37303800000001</v>
      </c>
      <c r="C74">
        <v>6.2634540000000003</v>
      </c>
    </row>
    <row r="75" spans="1:9" x14ac:dyDescent="0.25">
      <c r="A75">
        <v>74</v>
      </c>
      <c r="B75">
        <v>197.433142</v>
      </c>
      <c r="C75">
        <v>6.2901030000000002</v>
      </c>
    </row>
    <row r="76" spans="1:9" x14ac:dyDescent="0.25">
      <c r="A76">
        <v>75</v>
      </c>
      <c r="B76">
        <v>197.41174899999999</v>
      </c>
      <c r="C76">
        <v>6.2826810000000002</v>
      </c>
      <c r="D76">
        <v>188.43546499999999</v>
      </c>
      <c r="E76">
        <v>8.5009800000000002</v>
      </c>
    </row>
    <row r="77" spans="1:9" x14ac:dyDescent="0.25">
      <c r="A77">
        <v>76</v>
      </c>
      <c r="D77">
        <v>188.43871100000001</v>
      </c>
      <c r="E77">
        <v>8.4943819999999999</v>
      </c>
    </row>
    <row r="78" spans="1:9" x14ac:dyDescent="0.25">
      <c r="A78">
        <v>77</v>
      </c>
      <c r="D78">
        <v>188.46185500000001</v>
      </c>
      <c r="E78">
        <v>8.4745369999999998</v>
      </c>
    </row>
    <row r="79" spans="1:9" x14ac:dyDescent="0.25">
      <c r="A79">
        <v>78</v>
      </c>
      <c r="D79">
        <v>188.48525799999999</v>
      </c>
      <c r="E79">
        <v>8.4574750000000005</v>
      </c>
    </row>
    <row r="80" spans="1:9" x14ac:dyDescent="0.25">
      <c r="A80">
        <v>79</v>
      </c>
      <c r="D80">
        <v>188.477114</v>
      </c>
      <c r="E80">
        <v>8.460979</v>
      </c>
    </row>
    <row r="81" spans="1:9" x14ac:dyDescent="0.25">
      <c r="A81">
        <v>80</v>
      </c>
      <c r="D81">
        <v>188.50113099999999</v>
      </c>
      <c r="E81">
        <v>8.4761340000000001</v>
      </c>
      <c r="F81">
        <v>191.96494899999999</v>
      </c>
      <c r="G81">
        <v>5.4924749999999998</v>
      </c>
    </row>
    <row r="82" spans="1:9" x14ac:dyDescent="0.25">
      <c r="A82">
        <v>81</v>
      </c>
      <c r="D82">
        <v>188.537733</v>
      </c>
      <c r="E82">
        <v>8.4879379999999998</v>
      </c>
      <c r="F82">
        <v>191.97299000000001</v>
      </c>
      <c r="G82">
        <v>5.5168039999999996</v>
      </c>
    </row>
    <row r="83" spans="1:9" x14ac:dyDescent="0.25">
      <c r="A83">
        <v>82</v>
      </c>
      <c r="D83">
        <v>188.43546499999999</v>
      </c>
      <c r="E83">
        <v>8.5009800000000002</v>
      </c>
      <c r="F83">
        <v>191.99963600000001</v>
      </c>
      <c r="G83">
        <v>5.5157220000000002</v>
      </c>
    </row>
    <row r="84" spans="1:9" x14ac:dyDescent="0.25">
      <c r="A84">
        <v>83</v>
      </c>
      <c r="F84">
        <v>191.961905</v>
      </c>
      <c r="G84">
        <v>5.4955670000000003</v>
      </c>
      <c r="H84">
        <v>189.47896800000001</v>
      </c>
      <c r="I84">
        <v>10.194124</v>
      </c>
    </row>
    <row r="85" spans="1:9" x14ac:dyDescent="0.25">
      <c r="A85">
        <v>84</v>
      </c>
      <c r="F85">
        <v>191.94896900000001</v>
      </c>
      <c r="G85">
        <v>5.4780930000000003</v>
      </c>
      <c r="H85">
        <v>189.47835000000001</v>
      </c>
      <c r="I85">
        <v>10.185720999999999</v>
      </c>
    </row>
    <row r="86" spans="1:9" x14ac:dyDescent="0.25">
      <c r="A86">
        <v>85</v>
      </c>
      <c r="F86">
        <v>191.99278100000001</v>
      </c>
      <c r="G86">
        <v>5.4583510000000004</v>
      </c>
      <c r="H86">
        <v>189.507677</v>
      </c>
      <c r="I86">
        <v>10.194124</v>
      </c>
    </row>
    <row r="87" spans="1:9" x14ac:dyDescent="0.25">
      <c r="A87">
        <v>86</v>
      </c>
      <c r="F87">
        <v>191.94917100000001</v>
      </c>
      <c r="G87">
        <v>5.5016499999999997</v>
      </c>
      <c r="H87">
        <v>189.54324600000001</v>
      </c>
      <c r="I87">
        <v>10.216082999999999</v>
      </c>
    </row>
    <row r="88" spans="1:9" x14ac:dyDescent="0.25">
      <c r="A88">
        <v>87</v>
      </c>
      <c r="F88">
        <v>191.96494899999999</v>
      </c>
      <c r="G88">
        <v>5.4924749999999998</v>
      </c>
      <c r="H88">
        <v>189.55345</v>
      </c>
      <c r="I88">
        <v>10.256237</v>
      </c>
    </row>
    <row r="89" spans="1:9" x14ac:dyDescent="0.25">
      <c r="A89">
        <v>88</v>
      </c>
      <c r="H89">
        <v>189.539175</v>
      </c>
      <c r="I89">
        <v>10.168711999999999</v>
      </c>
    </row>
    <row r="90" spans="1:9" x14ac:dyDescent="0.25">
      <c r="A90">
        <v>89</v>
      </c>
      <c r="H90">
        <v>189.47896800000001</v>
      </c>
      <c r="I90">
        <v>10.194124</v>
      </c>
    </row>
    <row r="91" spans="1:9" x14ac:dyDescent="0.25">
      <c r="A91">
        <v>90</v>
      </c>
      <c r="B91">
        <v>169.73231699999999</v>
      </c>
      <c r="C91">
        <v>7.7124230000000003</v>
      </c>
    </row>
    <row r="92" spans="1:9" x14ac:dyDescent="0.25">
      <c r="A92">
        <v>91</v>
      </c>
      <c r="B92">
        <v>169.73231699999999</v>
      </c>
      <c r="C92">
        <v>7.7124230000000003</v>
      </c>
    </row>
    <row r="93" spans="1:9" x14ac:dyDescent="0.25">
      <c r="A93">
        <v>92</v>
      </c>
      <c r="B93">
        <v>169.62845300000001</v>
      </c>
      <c r="C93">
        <v>7.6781439999999996</v>
      </c>
    </row>
    <row r="94" spans="1:9" x14ac:dyDescent="0.25">
      <c r="A94">
        <v>93</v>
      </c>
      <c r="B94">
        <v>169.62371100000001</v>
      </c>
      <c r="C94">
        <v>7.649743</v>
      </c>
    </row>
    <row r="95" spans="1:9" x14ac:dyDescent="0.25">
      <c r="A95">
        <v>94</v>
      </c>
      <c r="B95">
        <v>169.70438000000001</v>
      </c>
      <c r="C95">
        <v>7.7321140000000002</v>
      </c>
    </row>
    <row r="96" spans="1:9" x14ac:dyDescent="0.25">
      <c r="A96">
        <v>95</v>
      </c>
      <c r="B96">
        <v>169.689278</v>
      </c>
      <c r="C96">
        <v>7.6765980000000003</v>
      </c>
    </row>
    <row r="97" spans="1:9" x14ac:dyDescent="0.25">
      <c r="A97">
        <v>96</v>
      </c>
      <c r="B97">
        <v>169.53639100000001</v>
      </c>
      <c r="C97">
        <v>7.7489179999999998</v>
      </c>
      <c r="D97">
        <v>163.032577</v>
      </c>
      <c r="E97">
        <v>9.8429900000000004</v>
      </c>
    </row>
    <row r="98" spans="1:9" x14ac:dyDescent="0.25">
      <c r="A98">
        <v>97</v>
      </c>
      <c r="B98">
        <v>169.73231699999999</v>
      </c>
      <c r="C98">
        <v>7.7124230000000003</v>
      </c>
      <c r="D98">
        <v>163.085206</v>
      </c>
      <c r="E98">
        <v>9.8512889999999995</v>
      </c>
    </row>
    <row r="99" spans="1:9" x14ac:dyDescent="0.25">
      <c r="A99">
        <v>98</v>
      </c>
      <c r="D99">
        <v>163.05592799999999</v>
      </c>
      <c r="E99">
        <v>9.8758250000000007</v>
      </c>
    </row>
    <row r="100" spans="1:9" x14ac:dyDescent="0.25">
      <c r="A100">
        <v>99</v>
      </c>
      <c r="D100">
        <v>163.191699</v>
      </c>
      <c r="E100">
        <v>9.9371139999999993</v>
      </c>
    </row>
    <row r="101" spans="1:9" x14ac:dyDescent="0.25">
      <c r="A101">
        <v>100</v>
      </c>
      <c r="D101">
        <v>163.20020500000001</v>
      </c>
      <c r="E101">
        <v>9.9371650000000002</v>
      </c>
    </row>
    <row r="102" spans="1:9" x14ac:dyDescent="0.25">
      <c r="A102">
        <v>101</v>
      </c>
      <c r="D102">
        <v>163.03479300000001</v>
      </c>
      <c r="E102">
        <v>9.8622680000000003</v>
      </c>
    </row>
    <row r="103" spans="1:9" x14ac:dyDescent="0.25">
      <c r="A103">
        <v>102</v>
      </c>
      <c r="D103">
        <v>163.032577</v>
      </c>
      <c r="E103">
        <v>9.8429900000000004</v>
      </c>
      <c r="F103">
        <v>163.35778300000001</v>
      </c>
      <c r="G103">
        <v>6.9454640000000003</v>
      </c>
      <c r="H103">
        <v>164.369124</v>
      </c>
      <c r="I103">
        <v>10.952063000000001</v>
      </c>
    </row>
    <row r="104" spans="1:9" x14ac:dyDescent="0.25">
      <c r="A104">
        <v>103</v>
      </c>
      <c r="F104">
        <v>163.355154</v>
      </c>
      <c r="G104">
        <v>7.0130410000000003</v>
      </c>
      <c r="H104">
        <v>164.34845200000001</v>
      </c>
      <c r="I104">
        <v>10.959949</v>
      </c>
    </row>
    <row r="105" spans="1:9" x14ac:dyDescent="0.25">
      <c r="A105">
        <v>104</v>
      </c>
      <c r="F105">
        <v>163.36391700000001</v>
      </c>
      <c r="G105">
        <v>6.9358240000000002</v>
      </c>
      <c r="H105">
        <v>164.36025699999999</v>
      </c>
      <c r="I105">
        <v>10.930619</v>
      </c>
    </row>
    <row r="106" spans="1:9" x14ac:dyDescent="0.25">
      <c r="A106">
        <v>105</v>
      </c>
      <c r="F106">
        <v>163.358349</v>
      </c>
      <c r="G106">
        <v>6.9418040000000003</v>
      </c>
      <c r="H106">
        <v>164.37113399999998</v>
      </c>
      <c r="I106">
        <v>10.981752999999999</v>
      </c>
    </row>
    <row r="107" spans="1:9" x14ac:dyDescent="0.25">
      <c r="A107">
        <v>106</v>
      </c>
      <c r="F107">
        <v>163.348917</v>
      </c>
      <c r="G107">
        <v>6.9490720000000001</v>
      </c>
      <c r="H107">
        <v>164.37556699999999</v>
      </c>
      <c r="I107">
        <v>10.993969999999999</v>
      </c>
    </row>
    <row r="108" spans="1:9" x14ac:dyDescent="0.25">
      <c r="A108">
        <v>107</v>
      </c>
      <c r="F108">
        <v>163.32556700000001</v>
      </c>
      <c r="G108">
        <v>6.9103089999999998</v>
      </c>
      <c r="H108">
        <v>164.40293700000001</v>
      </c>
      <c r="I108">
        <v>11.028504999999999</v>
      </c>
    </row>
    <row r="109" spans="1:9" x14ac:dyDescent="0.25">
      <c r="A109">
        <v>108</v>
      </c>
      <c r="F109">
        <v>163.449071</v>
      </c>
      <c r="G109">
        <v>6.8318560000000002</v>
      </c>
      <c r="H109">
        <v>164.369124</v>
      </c>
      <c r="I109">
        <v>10.952063000000001</v>
      </c>
    </row>
    <row r="110" spans="1:9" x14ac:dyDescent="0.25">
      <c r="A110">
        <v>109</v>
      </c>
      <c r="F110">
        <v>163.35778300000001</v>
      </c>
      <c r="G110">
        <v>6.9454640000000003</v>
      </c>
    </row>
    <row r="111" spans="1:9" x14ac:dyDescent="0.25">
      <c r="A111">
        <v>110</v>
      </c>
    </row>
    <row r="112" spans="1:9" x14ac:dyDescent="0.25">
      <c r="A112">
        <v>111</v>
      </c>
      <c r="B112">
        <v>135.767405</v>
      </c>
      <c r="C112">
        <v>6.7951050000000004</v>
      </c>
    </row>
    <row r="113" spans="1:9" x14ac:dyDescent="0.25">
      <c r="A113">
        <v>112</v>
      </c>
      <c r="B113">
        <v>135.78327400000001</v>
      </c>
      <c r="C113">
        <v>6.7575050000000001</v>
      </c>
    </row>
    <row r="114" spans="1:9" x14ac:dyDescent="0.25">
      <c r="A114">
        <v>113</v>
      </c>
      <c r="B114">
        <v>135.75719600000002</v>
      </c>
      <c r="C114">
        <v>6.7621989999999998</v>
      </c>
    </row>
    <row r="115" spans="1:9" x14ac:dyDescent="0.25">
      <c r="A115">
        <v>114</v>
      </c>
      <c r="B115">
        <v>135.78413600000002</v>
      </c>
      <c r="C115">
        <v>6.8143900000000004</v>
      </c>
    </row>
    <row r="116" spans="1:9" x14ac:dyDescent="0.25">
      <c r="A116">
        <v>115</v>
      </c>
      <c r="B116">
        <v>135.79587000000001</v>
      </c>
      <c r="C116">
        <v>6.7687290000000004</v>
      </c>
      <c r="D116">
        <v>130.38385200000002</v>
      </c>
      <c r="E116">
        <v>8.3505339999999997</v>
      </c>
    </row>
    <row r="117" spans="1:9" x14ac:dyDescent="0.25">
      <c r="A117">
        <v>116</v>
      </c>
      <c r="B117">
        <v>135.67388300000002</v>
      </c>
      <c r="C117">
        <v>6.7294460000000003</v>
      </c>
      <c r="D117">
        <v>130.50170700000001</v>
      </c>
      <c r="E117">
        <v>8.3433410000000006</v>
      </c>
    </row>
    <row r="118" spans="1:9" x14ac:dyDescent="0.25">
      <c r="A118">
        <v>117</v>
      </c>
      <c r="B118">
        <v>135.767405</v>
      </c>
      <c r="C118">
        <v>6.7951050000000004</v>
      </c>
      <c r="D118">
        <v>130.47272700000002</v>
      </c>
      <c r="E118">
        <v>8.3748699999999996</v>
      </c>
    </row>
    <row r="119" spans="1:9" x14ac:dyDescent="0.25">
      <c r="A119">
        <v>118</v>
      </c>
      <c r="D119">
        <v>130.44161000000003</v>
      </c>
      <c r="E119">
        <v>8.3517069999999993</v>
      </c>
    </row>
    <row r="120" spans="1:9" x14ac:dyDescent="0.25">
      <c r="A120">
        <v>119</v>
      </c>
      <c r="D120">
        <v>130.48757700000002</v>
      </c>
      <c r="E120">
        <v>8.3999699999999997</v>
      </c>
    </row>
    <row r="121" spans="1:9" x14ac:dyDescent="0.25">
      <c r="A121">
        <v>120</v>
      </c>
      <c r="D121">
        <v>130.51844199999999</v>
      </c>
      <c r="E121">
        <v>8.5169540000000001</v>
      </c>
    </row>
    <row r="122" spans="1:9" x14ac:dyDescent="0.25">
      <c r="A122">
        <v>121</v>
      </c>
      <c r="D122">
        <v>130.38385200000002</v>
      </c>
      <c r="E122">
        <v>8.3505339999999997</v>
      </c>
    </row>
    <row r="123" spans="1:9" x14ac:dyDescent="0.25">
      <c r="A123">
        <v>122</v>
      </c>
      <c r="F123">
        <v>129.88229900000002</v>
      </c>
      <c r="G123">
        <v>5.360843</v>
      </c>
      <c r="H123">
        <v>131.16157000000001</v>
      </c>
      <c r="I123">
        <v>9.2682920000000006</v>
      </c>
    </row>
    <row r="124" spans="1:9" x14ac:dyDescent="0.25">
      <c r="A124">
        <v>123</v>
      </c>
      <c r="F124">
        <v>129.88229900000002</v>
      </c>
      <c r="G124">
        <v>5.360843</v>
      </c>
      <c r="H124">
        <v>131.17508900000001</v>
      </c>
      <c r="I124">
        <v>9.3172700000000006</v>
      </c>
    </row>
    <row r="125" spans="1:9" x14ac:dyDescent="0.25">
      <c r="A125">
        <v>124</v>
      </c>
      <c r="F125">
        <v>129.897043</v>
      </c>
      <c r="G125">
        <v>5.323753</v>
      </c>
      <c r="H125">
        <v>131.245237</v>
      </c>
      <c r="I125">
        <v>9.3282380000000007</v>
      </c>
    </row>
    <row r="126" spans="1:9" x14ac:dyDescent="0.25">
      <c r="A126">
        <v>125</v>
      </c>
      <c r="F126">
        <v>129.89204599999999</v>
      </c>
      <c r="G126">
        <v>5.265746</v>
      </c>
      <c r="H126">
        <v>131.38339400000001</v>
      </c>
      <c r="I126">
        <v>9.3672160000000009</v>
      </c>
    </row>
    <row r="127" spans="1:9" x14ac:dyDescent="0.25">
      <c r="A127">
        <v>126</v>
      </c>
      <c r="F127">
        <v>129.846689</v>
      </c>
      <c r="G127">
        <v>5.3402830000000003</v>
      </c>
      <c r="H127">
        <v>131.347578</v>
      </c>
      <c r="I127">
        <v>9.3357890000000001</v>
      </c>
    </row>
    <row r="128" spans="1:9" x14ac:dyDescent="0.25">
      <c r="A128">
        <v>127</v>
      </c>
      <c r="F128">
        <v>129.99270100000001</v>
      </c>
      <c r="G128">
        <v>5.4814489999999996</v>
      </c>
      <c r="H128">
        <v>131.208506</v>
      </c>
      <c r="I128">
        <v>9.3562469999999998</v>
      </c>
    </row>
    <row r="129" spans="1:9" x14ac:dyDescent="0.25">
      <c r="A129">
        <v>128</v>
      </c>
      <c r="F129">
        <v>129.88229900000002</v>
      </c>
      <c r="G129">
        <v>5.360843</v>
      </c>
      <c r="H129">
        <v>131.16157000000001</v>
      </c>
      <c r="I129">
        <v>9.2682920000000006</v>
      </c>
    </row>
    <row r="130" spans="1:9" x14ac:dyDescent="0.25">
      <c r="A130">
        <v>129</v>
      </c>
    </row>
    <row r="131" spans="1:9" x14ac:dyDescent="0.25">
      <c r="A131">
        <v>130</v>
      </c>
    </row>
    <row r="132" spans="1:9" x14ac:dyDescent="0.25">
      <c r="A132">
        <v>131</v>
      </c>
    </row>
    <row r="133" spans="1:9" x14ac:dyDescent="0.25">
      <c r="A133">
        <v>132</v>
      </c>
    </row>
    <row r="134" spans="1:9" x14ac:dyDescent="0.25">
      <c r="A134">
        <v>133</v>
      </c>
    </row>
    <row r="135" spans="1:9" x14ac:dyDescent="0.25">
      <c r="A135">
        <v>134</v>
      </c>
      <c r="B135">
        <v>105.467398</v>
      </c>
      <c r="C135">
        <v>4.8645420000000001</v>
      </c>
    </row>
    <row r="136" spans="1:9" x14ac:dyDescent="0.25">
      <c r="A136">
        <v>135</v>
      </c>
      <c r="B136">
        <v>105.52249700000002</v>
      </c>
      <c r="C136">
        <v>4.9062239999999999</v>
      </c>
    </row>
    <row r="137" spans="1:9" x14ac:dyDescent="0.25">
      <c r="A137">
        <v>136</v>
      </c>
      <c r="B137">
        <v>105.453878</v>
      </c>
      <c r="C137">
        <v>4.8468900000000001</v>
      </c>
    </row>
    <row r="138" spans="1:9" x14ac:dyDescent="0.25">
      <c r="A138">
        <v>137</v>
      </c>
      <c r="B138">
        <v>105.49326500000001</v>
      </c>
      <c r="C138">
        <v>4.8847459999999998</v>
      </c>
      <c r="D138">
        <v>99.058599000000015</v>
      </c>
      <c r="E138">
        <v>7.3110989999999996</v>
      </c>
    </row>
    <row r="139" spans="1:9" x14ac:dyDescent="0.25">
      <c r="A139">
        <v>138</v>
      </c>
      <c r="B139">
        <v>105.43331700000002</v>
      </c>
      <c r="C139">
        <v>4.8765830000000001</v>
      </c>
      <c r="D139">
        <v>99.059212000000002</v>
      </c>
      <c r="E139">
        <v>7.30166</v>
      </c>
    </row>
    <row r="140" spans="1:9" x14ac:dyDescent="0.25">
      <c r="A140">
        <v>139</v>
      </c>
      <c r="B140">
        <v>105.467398</v>
      </c>
      <c r="C140">
        <v>4.8645420000000001</v>
      </c>
      <c r="D140">
        <v>99.043653000000006</v>
      </c>
      <c r="E140">
        <v>7.3248230000000003</v>
      </c>
    </row>
    <row r="141" spans="1:9" x14ac:dyDescent="0.25">
      <c r="A141">
        <v>140</v>
      </c>
      <c r="D141">
        <v>99.049059</v>
      </c>
      <c r="E141">
        <v>7.2864060000000004</v>
      </c>
    </row>
    <row r="142" spans="1:9" x14ac:dyDescent="0.25">
      <c r="A142">
        <v>141</v>
      </c>
      <c r="D142">
        <v>99.033703000000003</v>
      </c>
      <c r="E142">
        <v>7.3087010000000001</v>
      </c>
    </row>
    <row r="143" spans="1:9" x14ac:dyDescent="0.25">
      <c r="A143">
        <v>142</v>
      </c>
      <c r="D143">
        <v>99.057989000000006</v>
      </c>
      <c r="E143">
        <v>7.3428829999999996</v>
      </c>
    </row>
    <row r="144" spans="1:9" x14ac:dyDescent="0.25">
      <c r="A144">
        <v>143</v>
      </c>
      <c r="D144">
        <v>99.058599000000015</v>
      </c>
      <c r="E144">
        <v>7.3110989999999996</v>
      </c>
    </row>
    <row r="145" spans="1:9" x14ac:dyDescent="0.25">
      <c r="A145">
        <v>144</v>
      </c>
      <c r="F145">
        <v>99.252874000000006</v>
      </c>
      <c r="G145">
        <v>4.6280239999999999</v>
      </c>
      <c r="H145">
        <v>98.098650000000006</v>
      </c>
      <c r="I145">
        <v>9.2735470000000007</v>
      </c>
    </row>
    <row r="146" spans="1:9" x14ac:dyDescent="0.25">
      <c r="A146">
        <v>145</v>
      </c>
      <c r="F146">
        <v>99.286497000000011</v>
      </c>
      <c r="G146">
        <v>4.6583800000000002</v>
      </c>
      <c r="H146">
        <v>98.026869000000005</v>
      </c>
      <c r="I146">
        <v>9.3350749999999998</v>
      </c>
    </row>
    <row r="147" spans="1:9" x14ac:dyDescent="0.25">
      <c r="A147">
        <v>146</v>
      </c>
      <c r="F147">
        <v>99.292974000000015</v>
      </c>
      <c r="G147">
        <v>4.6129230000000003</v>
      </c>
      <c r="H147">
        <v>98.055130000000005</v>
      </c>
      <c r="I147">
        <v>9.3160959999999999</v>
      </c>
    </row>
    <row r="148" spans="1:9" x14ac:dyDescent="0.25">
      <c r="A148">
        <v>147</v>
      </c>
      <c r="F148">
        <v>99.274097000000012</v>
      </c>
      <c r="G148">
        <v>4.6238409999999996</v>
      </c>
      <c r="H148">
        <v>98.075386000000009</v>
      </c>
      <c r="I148">
        <v>9.3481360000000002</v>
      </c>
    </row>
    <row r="149" spans="1:9" x14ac:dyDescent="0.25">
      <c r="A149">
        <v>148</v>
      </c>
      <c r="F149">
        <v>99.289200000000008</v>
      </c>
      <c r="G149">
        <v>4.5885879999999997</v>
      </c>
      <c r="H149">
        <v>98.084364000000008</v>
      </c>
      <c r="I149">
        <v>9.3541559999999997</v>
      </c>
    </row>
    <row r="150" spans="1:9" x14ac:dyDescent="0.25">
      <c r="A150">
        <v>149</v>
      </c>
      <c r="F150">
        <v>99.252874000000006</v>
      </c>
      <c r="G150">
        <v>4.6280239999999999</v>
      </c>
      <c r="H150">
        <v>98.116913000000011</v>
      </c>
      <c r="I150">
        <v>9.3242589999999996</v>
      </c>
    </row>
    <row r="151" spans="1:9" x14ac:dyDescent="0.25">
      <c r="A151">
        <v>150</v>
      </c>
      <c r="H151">
        <v>98.102987000000013</v>
      </c>
      <c r="I151">
        <v>9.2345190000000006</v>
      </c>
    </row>
    <row r="152" spans="1:9" x14ac:dyDescent="0.25">
      <c r="A152">
        <v>151</v>
      </c>
      <c r="H152">
        <v>98.098650000000006</v>
      </c>
      <c r="I152">
        <v>9.2735470000000007</v>
      </c>
    </row>
    <row r="153" spans="1:9" x14ac:dyDescent="0.25">
      <c r="A153">
        <v>152</v>
      </c>
      <c r="B153">
        <v>79.672467000000012</v>
      </c>
      <c r="C153">
        <v>6.3873709999999999</v>
      </c>
    </row>
    <row r="154" spans="1:9" x14ac:dyDescent="0.25">
      <c r="A154">
        <v>153</v>
      </c>
      <c r="B154">
        <v>79.636245000000002</v>
      </c>
      <c r="C154">
        <v>6.4129820000000004</v>
      </c>
    </row>
    <row r="155" spans="1:9" x14ac:dyDescent="0.25">
      <c r="A155">
        <v>154</v>
      </c>
      <c r="B155">
        <v>79.679049000000006</v>
      </c>
      <c r="C155">
        <v>6.4050750000000001</v>
      </c>
    </row>
    <row r="156" spans="1:9" x14ac:dyDescent="0.25">
      <c r="A156">
        <v>155</v>
      </c>
      <c r="B156">
        <v>79.668947000000003</v>
      </c>
      <c r="C156">
        <v>6.367934</v>
      </c>
    </row>
    <row r="157" spans="1:9" x14ac:dyDescent="0.25">
      <c r="A157">
        <v>156</v>
      </c>
      <c r="B157">
        <v>79.64859100000001</v>
      </c>
      <c r="C157">
        <v>6.3659439999999998</v>
      </c>
    </row>
    <row r="158" spans="1:9" x14ac:dyDescent="0.25">
      <c r="A158">
        <v>157</v>
      </c>
      <c r="B158">
        <v>79.625326999999999</v>
      </c>
      <c r="C158">
        <v>6.4023190000000003</v>
      </c>
      <c r="D158">
        <v>73.879759000000007</v>
      </c>
      <c r="E158">
        <v>8.312322</v>
      </c>
    </row>
    <row r="159" spans="1:9" x14ac:dyDescent="0.25">
      <c r="A159">
        <v>158</v>
      </c>
      <c r="B159">
        <v>79.672467000000012</v>
      </c>
      <c r="C159">
        <v>6.3873709999999999</v>
      </c>
      <c r="D159">
        <v>73.87404500000001</v>
      </c>
      <c r="E159">
        <v>8.3147710000000004</v>
      </c>
    </row>
    <row r="160" spans="1:9" x14ac:dyDescent="0.25">
      <c r="A160">
        <v>159</v>
      </c>
      <c r="D160">
        <v>73.895370000000014</v>
      </c>
      <c r="E160">
        <v>8.3342080000000003</v>
      </c>
    </row>
    <row r="161" spans="1:9" x14ac:dyDescent="0.25">
      <c r="A161">
        <v>160</v>
      </c>
      <c r="D161">
        <v>73.883228000000003</v>
      </c>
      <c r="E161">
        <v>8.345739</v>
      </c>
    </row>
    <row r="162" spans="1:9" x14ac:dyDescent="0.25">
      <c r="A162">
        <v>161</v>
      </c>
      <c r="D162">
        <v>73.884758000000005</v>
      </c>
      <c r="E162">
        <v>8.3235449999999993</v>
      </c>
    </row>
    <row r="163" spans="1:9" x14ac:dyDescent="0.25">
      <c r="A163">
        <v>162</v>
      </c>
      <c r="D163">
        <v>73.975417000000007</v>
      </c>
      <c r="E163">
        <v>8.3256379999999996</v>
      </c>
    </row>
    <row r="164" spans="1:9" x14ac:dyDescent="0.25">
      <c r="A164">
        <v>163</v>
      </c>
      <c r="D164">
        <v>73.879759000000007</v>
      </c>
      <c r="E164">
        <v>8.312322</v>
      </c>
    </row>
    <row r="165" spans="1:9" x14ac:dyDescent="0.25">
      <c r="A165">
        <v>164</v>
      </c>
      <c r="F165">
        <v>72.746808000000001</v>
      </c>
      <c r="G165">
        <v>5.7879639999999997</v>
      </c>
      <c r="H165">
        <v>72.190414000000004</v>
      </c>
      <c r="I165">
        <v>9.7037499999999994</v>
      </c>
    </row>
    <row r="166" spans="1:9" x14ac:dyDescent="0.25">
      <c r="A166">
        <v>165</v>
      </c>
      <c r="F166">
        <v>72.684872000000013</v>
      </c>
      <c r="G166">
        <v>5.8411749999999998</v>
      </c>
      <c r="H166">
        <v>73.171377000000007</v>
      </c>
      <c r="I166">
        <v>9.7269430000000003</v>
      </c>
    </row>
    <row r="167" spans="1:9" x14ac:dyDescent="0.25">
      <c r="A167">
        <v>166</v>
      </c>
      <c r="F167">
        <v>72.692321000000007</v>
      </c>
      <c r="G167">
        <v>5.8299519999999996</v>
      </c>
      <c r="H167">
        <v>73.154950000000014</v>
      </c>
      <c r="I167">
        <v>9.6753640000000001</v>
      </c>
    </row>
    <row r="168" spans="1:9" x14ac:dyDescent="0.25">
      <c r="A168">
        <v>167</v>
      </c>
      <c r="F168">
        <v>72.651864000000003</v>
      </c>
      <c r="G168">
        <v>5.8075549999999998</v>
      </c>
      <c r="H168">
        <v>73.098269000000002</v>
      </c>
      <c r="I168">
        <v>9.7001580000000001</v>
      </c>
    </row>
    <row r="169" spans="1:9" x14ac:dyDescent="0.25">
      <c r="A169">
        <v>168</v>
      </c>
      <c r="F169">
        <v>72.636507000000009</v>
      </c>
      <c r="G169">
        <v>5.7687299999999997</v>
      </c>
      <c r="H169">
        <v>73.133216000000004</v>
      </c>
      <c r="I169">
        <v>9.7200550000000003</v>
      </c>
    </row>
    <row r="170" spans="1:9" x14ac:dyDescent="0.25">
      <c r="A170">
        <v>169</v>
      </c>
      <c r="F170">
        <v>72.685178000000008</v>
      </c>
      <c r="G170">
        <v>5.8015350000000003</v>
      </c>
      <c r="H170">
        <v>73.152399000000003</v>
      </c>
      <c r="I170">
        <v>9.7181169999999995</v>
      </c>
    </row>
    <row r="171" spans="1:9" x14ac:dyDescent="0.25">
      <c r="A171">
        <v>170</v>
      </c>
      <c r="B171">
        <v>56.309684000000004</v>
      </c>
      <c r="C171">
        <v>6.4501039999999996</v>
      </c>
      <c r="F171">
        <v>72.665383000000006</v>
      </c>
      <c r="G171">
        <v>5.8181149999999997</v>
      </c>
      <c r="H171">
        <v>73.171377000000007</v>
      </c>
      <c r="I171">
        <v>9.7269430000000003</v>
      </c>
    </row>
    <row r="172" spans="1:9" x14ac:dyDescent="0.25">
      <c r="A172">
        <v>171</v>
      </c>
      <c r="B172">
        <v>56.352966000000002</v>
      </c>
      <c r="C172">
        <v>6.4816669999999998</v>
      </c>
      <c r="F172">
        <v>72.746808000000001</v>
      </c>
      <c r="G172">
        <v>5.7879639999999997</v>
      </c>
    </row>
    <row r="173" spans="1:9" x14ac:dyDescent="0.25">
      <c r="A173">
        <v>172</v>
      </c>
      <c r="B173">
        <v>56.335571000000002</v>
      </c>
      <c r="C173">
        <v>6.4670310000000004</v>
      </c>
    </row>
    <row r="174" spans="1:9" x14ac:dyDescent="0.25">
      <c r="A174">
        <v>173</v>
      </c>
      <c r="B174">
        <v>56.325831999999998</v>
      </c>
      <c r="C174">
        <v>6.4444270000000001</v>
      </c>
    </row>
    <row r="175" spans="1:9" x14ac:dyDescent="0.25">
      <c r="A175">
        <v>174</v>
      </c>
      <c r="B175">
        <v>56.352394000000004</v>
      </c>
      <c r="C175">
        <v>6.4752080000000003</v>
      </c>
    </row>
    <row r="176" spans="1:9" x14ac:dyDescent="0.25">
      <c r="A176">
        <v>175</v>
      </c>
      <c r="B176">
        <v>56.383380000000002</v>
      </c>
      <c r="C176">
        <v>6.4469269999999996</v>
      </c>
    </row>
    <row r="177" spans="1:9" x14ac:dyDescent="0.25">
      <c r="A177">
        <v>176</v>
      </c>
      <c r="B177">
        <v>56.309684000000004</v>
      </c>
      <c r="C177">
        <v>6.4501039999999996</v>
      </c>
      <c r="D177">
        <v>47.848120999999999</v>
      </c>
      <c r="E177">
        <v>8.1504159999999999</v>
      </c>
    </row>
    <row r="178" spans="1:9" x14ac:dyDescent="0.25">
      <c r="A178">
        <v>177</v>
      </c>
      <c r="D178">
        <v>47.802654000000004</v>
      </c>
      <c r="E178">
        <v>8.1959900000000001</v>
      </c>
    </row>
    <row r="179" spans="1:9" x14ac:dyDescent="0.25">
      <c r="A179">
        <v>178</v>
      </c>
      <c r="D179">
        <v>47.818695000000005</v>
      </c>
      <c r="E179">
        <v>8.1684370000000008</v>
      </c>
    </row>
    <row r="180" spans="1:9" x14ac:dyDescent="0.25">
      <c r="A180">
        <v>179</v>
      </c>
      <c r="D180">
        <v>47.793643000000003</v>
      </c>
      <c r="E180">
        <v>8.149635</v>
      </c>
    </row>
    <row r="181" spans="1:9" x14ac:dyDescent="0.25">
      <c r="A181">
        <v>180</v>
      </c>
      <c r="D181">
        <v>47.822288</v>
      </c>
      <c r="E181">
        <v>8.1743229999999993</v>
      </c>
    </row>
    <row r="182" spans="1:9" x14ac:dyDescent="0.25">
      <c r="A182">
        <v>181</v>
      </c>
      <c r="D182">
        <v>47.829685000000005</v>
      </c>
      <c r="E182">
        <v>8.1635419999999996</v>
      </c>
    </row>
    <row r="183" spans="1:9" x14ac:dyDescent="0.25">
      <c r="A183">
        <v>182</v>
      </c>
      <c r="D183">
        <v>47.848120999999999</v>
      </c>
      <c r="E183">
        <v>8.1504159999999999</v>
      </c>
    </row>
    <row r="184" spans="1:9" x14ac:dyDescent="0.25">
      <c r="A184">
        <v>183</v>
      </c>
    </row>
    <row r="185" spans="1:9" x14ac:dyDescent="0.25">
      <c r="A185">
        <v>184</v>
      </c>
      <c r="F185">
        <v>46.140987000000003</v>
      </c>
      <c r="G185">
        <v>6.112031</v>
      </c>
    </row>
    <row r="186" spans="1:9" x14ac:dyDescent="0.25">
      <c r="A186">
        <v>185</v>
      </c>
      <c r="F186">
        <v>46.113697000000002</v>
      </c>
      <c r="G186">
        <v>6.1131770000000003</v>
      </c>
      <c r="H186">
        <v>45.744789000000004</v>
      </c>
      <c r="I186">
        <v>10.574323</v>
      </c>
    </row>
    <row r="187" spans="1:9" x14ac:dyDescent="0.25">
      <c r="A187">
        <v>186</v>
      </c>
      <c r="F187">
        <v>46.110206000000005</v>
      </c>
      <c r="G187">
        <v>6.1060410000000003</v>
      </c>
      <c r="H187">
        <v>45.732601000000003</v>
      </c>
      <c r="I187">
        <v>10.542603</v>
      </c>
    </row>
    <row r="188" spans="1:9" x14ac:dyDescent="0.25">
      <c r="A188">
        <v>187</v>
      </c>
      <c r="F188">
        <v>46.127338000000002</v>
      </c>
      <c r="G188">
        <v>6.1176560000000002</v>
      </c>
      <c r="H188">
        <v>45.758590000000005</v>
      </c>
      <c r="I188">
        <v>10.554009000000001</v>
      </c>
    </row>
    <row r="189" spans="1:9" x14ac:dyDescent="0.25">
      <c r="A189">
        <v>188</v>
      </c>
      <c r="F189">
        <v>46.100204000000005</v>
      </c>
      <c r="G189">
        <v>6.0765099999999999</v>
      </c>
      <c r="H189">
        <v>45.781612000000003</v>
      </c>
      <c r="I189">
        <v>10.594687</v>
      </c>
    </row>
    <row r="190" spans="1:9" x14ac:dyDescent="0.25">
      <c r="A190">
        <v>189</v>
      </c>
      <c r="B190">
        <v>29.909580000000005</v>
      </c>
      <c r="C190">
        <v>6.0793749999999998</v>
      </c>
      <c r="F190">
        <v>46.106662</v>
      </c>
      <c r="G190">
        <v>6.1090619999999998</v>
      </c>
      <c r="H190">
        <v>45.782913000000001</v>
      </c>
      <c r="I190">
        <v>10.598385</v>
      </c>
    </row>
    <row r="191" spans="1:9" x14ac:dyDescent="0.25">
      <c r="A191">
        <v>190</v>
      </c>
      <c r="B191">
        <v>29.901246999999998</v>
      </c>
      <c r="C191">
        <v>6.097969</v>
      </c>
      <c r="F191">
        <v>46.036300000000004</v>
      </c>
      <c r="G191">
        <v>6.1638019999999996</v>
      </c>
      <c r="H191">
        <v>45.752655000000004</v>
      </c>
      <c r="I191">
        <v>10.592656</v>
      </c>
    </row>
    <row r="192" spans="1:9" x14ac:dyDescent="0.25">
      <c r="A192">
        <v>191</v>
      </c>
      <c r="B192">
        <v>29.911557999999999</v>
      </c>
      <c r="C192">
        <v>6.107812</v>
      </c>
      <c r="F192">
        <v>46.140987000000003</v>
      </c>
      <c r="G192">
        <v>6.112031</v>
      </c>
      <c r="H192">
        <v>45.744789000000004</v>
      </c>
      <c r="I192">
        <v>10.574323</v>
      </c>
    </row>
    <row r="193" spans="1:11" x14ac:dyDescent="0.25">
      <c r="A193">
        <v>192</v>
      </c>
      <c r="B193">
        <v>29.904786999999999</v>
      </c>
      <c r="C193">
        <v>6.0845310000000001</v>
      </c>
    </row>
    <row r="194" spans="1:11" x14ac:dyDescent="0.25">
      <c r="A194">
        <v>193</v>
      </c>
      <c r="B194">
        <v>29.913070000000005</v>
      </c>
      <c r="C194">
        <v>6.0696870000000001</v>
      </c>
    </row>
    <row r="195" spans="1:11" x14ac:dyDescent="0.25">
      <c r="A195">
        <v>194</v>
      </c>
      <c r="B195">
        <v>29.898851000000001</v>
      </c>
      <c r="C195">
        <v>6.0669789999999999</v>
      </c>
    </row>
    <row r="196" spans="1:11" x14ac:dyDescent="0.25">
      <c r="A196">
        <v>195</v>
      </c>
      <c r="B196">
        <v>29.876975999999999</v>
      </c>
      <c r="C196">
        <v>6.1164059999999996</v>
      </c>
      <c r="D196">
        <v>22.635204000000002</v>
      </c>
      <c r="E196">
        <v>7.8504690000000004</v>
      </c>
    </row>
    <row r="197" spans="1:11" x14ac:dyDescent="0.25">
      <c r="A197">
        <v>196</v>
      </c>
      <c r="B197">
        <v>29.909580000000005</v>
      </c>
      <c r="C197">
        <v>6.0793749999999998</v>
      </c>
      <c r="D197">
        <v>22.650569000000004</v>
      </c>
      <c r="E197">
        <v>7.8898950000000001</v>
      </c>
    </row>
    <row r="198" spans="1:11" x14ac:dyDescent="0.25">
      <c r="A198">
        <v>197</v>
      </c>
      <c r="D198">
        <v>22.655466000000004</v>
      </c>
      <c r="E198">
        <v>7.9033850000000001</v>
      </c>
    </row>
    <row r="199" spans="1:11" x14ac:dyDescent="0.25">
      <c r="A199">
        <v>198</v>
      </c>
      <c r="D199">
        <v>22.634527000000006</v>
      </c>
      <c r="E199">
        <v>7.8621869999999996</v>
      </c>
    </row>
    <row r="200" spans="1:11" x14ac:dyDescent="0.25">
      <c r="A200">
        <v>199</v>
      </c>
      <c r="D200">
        <v>22.664630000000002</v>
      </c>
      <c r="E200">
        <v>7.8959890000000001</v>
      </c>
    </row>
    <row r="201" spans="1:11" x14ac:dyDescent="0.25">
      <c r="A201">
        <v>200</v>
      </c>
      <c r="D201">
        <v>22.659317999999999</v>
      </c>
      <c r="E201">
        <v>7.8752599999999999</v>
      </c>
    </row>
    <row r="202" spans="1:11" x14ac:dyDescent="0.25">
      <c r="A202">
        <v>201</v>
      </c>
      <c r="D202">
        <v>22.668903</v>
      </c>
      <c r="E202">
        <v>7.8797920000000001</v>
      </c>
    </row>
    <row r="203" spans="1:11" x14ac:dyDescent="0.25">
      <c r="A203">
        <v>202</v>
      </c>
      <c r="D203">
        <v>22.655307000000001</v>
      </c>
      <c r="E203">
        <v>7.8420310000000004</v>
      </c>
    </row>
    <row r="204" spans="1:11" x14ac:dyDescent="0.25">
      <c r="A204">
        <v>203</v>
      </c>
      <c r="D204">
        <v>22.6676</v>
      </c>
      <c r="E204">
        <v>7.8557810000000003</v>
      </c>
    </row>
    <row r="205" spans="1:11" x14ac:dyDescent="0.25">
      <c r="A205">
        <v>204</v>
      </c>
      <c r="D205">
        <v>22.635204000000002</v>
      </c>
      <c r="E205">
        <v>7.8504690000000004</v>
      </c>
    </row>
    <row r="206" spans="1:11" x14ac:dyDescent="0.25">
      <c r="A206">
        <v>205</v>
      </c>
      <c r="F206">
        <v>22.631195000000005</v>
      </c>
      <c r="G206">
        <v>5.8403119999999999</v>
      </c>
      <c r="H206">
        <v>21.566506000000004</v>
      </c>
      <c r="I206">
        <v>10.046353999999999</v>
      </c>
    </row>
    <row r="207" spans="1:11" x14ac:dyDescent="0.25">
      <c r="A207">
        <v>206</v>
      </c>
      <c r="F207">
        <v>22.631195000000005</v>
      </c>
      <c r="G207">
        <v>5.8403119999999999</v>
      </c>
      <c r="H207">
        <v>21.566506000000004</v>
      </c>
      <c r="I207">
        <v>10.046353999999999</v>
      </c>
      <c r="J207">
        <v>39.480415000000001</v>
      </c>
      <c r="K207">
        <v>13.136718999999999</v>
      </c>
    </row>
    <row r="208" spans="1:1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1" x14ac:dyDescent="0.25">
      <c r="A225">
        <v>224</v>
      </c>
    </row>
    <row r="226" spans="1:11" x14ac:dyDescent="0.25">
      <c r="A226">
        <v>225</v>
      </c>
    </row>
    <row r="227" spans="1:11" x14ac:dyDescent="0.25">
      <c r="A227">
        <v>226</v>
      </c>
    </row>
    <row r="228" spans="1:11" x14ac:dyDescent="0.25">
      <c r="A228">
        <v>227</v>
      </c>
    </row>
    <row r="229" spans="1:11" x14ac:dyDescent="0.25">
      <c r="A229">
        <v>228</v>
      </c>
    </row>
    <row r="230" spans="1:11" x14ac:dyDescent="0.25">
      <c r="A230">
        <v>229</v>
      </c>
    </row>
    <row r="231" spans="1:11" x14ac:dyDescent="0.25">
      <c r="A231">
        <v>230</v>
      </c>
    </row>
    <row r="232" spans="1:11" x14ac:dyDescent="0.25">
      <c r="A232">
        <v>231</v>
      </c>
    </row>
    <row r="233" spans="1:11" x14ac:dyDescent="0.25">
      <c r="A233">
        <v>232</v>
      </c>
    </row>
    <row r="234" spans="1:11" x14ac:dyDescent="0.25">
      <c r="A234">
        <v>233</v>
      </c>
    </row>
    <row r="235" spans="1:11" x14ac:dyDescent="0.25">
      <c r="A235">
        <v>234</v>
      </c>
    </row>
    <row r="236" spans="1:11" x14ac:dyDescent="0.25">
      <c r="A236">
        <v>235</v>
      </c>
    </row>
    <row r="237" spans="1:11" x14ac:dyDescent="0.25">
      <c r="A237">
        <v>236</v>
      </c>
    </row>
    <row r="238" spans="1:11" x14ac:dyDescent="0.25">
      <c r="A238">
        <v>237</v>
      </c>
    </row>
    <row r="239" spans="1:11" x14ac:dyDescent="0.25">
      <c r="A239">
        <v>238</v>
      </c>
    </row>
    <row r="240" spans="1:11" x14ac:dyDescent="0.25">
      <c r="A240">
        <v>239</v>
      </c>
      <c r="J240">
        <v>39.480415000000001</v>
      </c>
      <c r="K240">
        <v>13.136718999999999</v>
      </c>
    </row>
    <row r="241" spans="1:9" x14ac:dyDescent="0.25">
      <c r="A241">
        <v>240</v>
      </c>
      <c r="B241">
        <v>40.931453000000005</v>
      </c>
      <c r="C241">
        <v>8.7226560000000006</v>
      </c>
    </row>
    <row r="242" spans="1:9" x14ac:dyDescent="0.25">
      <c r="A242">
        <v>241</v>
      </c>
      <c r="B242">
        <v>40.931507000000003</v>
      </c>
      <c r="C242">
        <v>8.7292179999999995</v>
      </c>
    </row>
    <row r="243" spans="1:9" x14ac:dyDescent="0.25">
      <c r="A243">
        <v>242</v>
      </c>
      <c r="B243">
        <v>40.938278000000004</v>
      </c>
      <c r="C243">
        <v>8.7361970000000007</v>
      </c>
    </row>
    <row r="244" spans="1:9" x14ac:dyDescent="0.25">
      <c r="A244">
        <v>243</v>
      </c>
      <c r="B244">
        <v>40.925518000000004</v>
      </c>
      <c r="C244">
        <v>8.7445830000000004</v>
      </c>
    </row>
    <row r="245" spans="1:9" x14ac:dyDescent="0.25">
      <c r="A245">
        <v>244</v>
      </c>
      <c r="B245">
        <v>40.936298000000001</v>
      </c>
      <c r="C245">
        <v>8.7452089999999991</v>
      </c>
    </row>
    <row r="246" spans="1:9" x14ac:dyDescent="0.25">
      <c r="A246">
        <v>245</v>
      </c>
      <c r="B246">
        <v>40.964527000000004</v>
      </c>
      <c r="C246">
        <v>8.7204689999999996</v>
      </c>
      <c r="H246">
        <v>35.206299999999999</v>
      </c>
      <c r="I246">
        <v>5.7054169999999997</v>
      </c>
    </row>
    <row r="247" spans="1:9" x14ac:dyDescent="0.25">
      <c r="A247">
        <v>246</v>
      </c>
      <c r="B247">
        <v>40.956558000000001</v>
      </c>
      <c r="C247">
        <v>8.7351050000000008</v>
      </c>
      <c r="H247">
        <v>35.173122000000006</v>
      </c>
      <c r="I247">
        <v>5.6772390000000001</v>
      </c>
    </row>
    <row r="248" spans="1:9" x14ac:dyDescent="0.25">
      <c r="A248">
        <v>247</v>
      </c>
      <c r="B248">
        <v>40.944061000000005</v>
      </c>
      <c r="C248">
        <v>8.7567190000000004</v>
      </c>
      <c r="H248">
        <v>35.205151999999998</v>
      </c>
      <c r="I248">
        <v>5.6658850000000003</v>
      </c>
    </row>
    <row r="249" spans="1:9" x14ac:dyDescent="0.25">
      <c r="A249">
        <v>248</v>
      </c>
      <c r="B249">
        <v>40.873954000000005</v>
      </c>
      <c r="C249">
        <v>8.7669270000000008</v>
      </c>
      <c r="H249">
        <v>35.200310999999999</v>
      </c>
      <c r="I249">
        <v>5.6939060000000001</v>
      </c>
    </row>
    <row r="250" spans="1:9" x14ac:dyDescent="0.25">
      <c r="A250">
        <v>249</v>
      </c>
      <c r="B250">
        <v>40.931453000000005</v>
      </c>
      <c r="C250">
        <v>8.7226560000000006</v>
      </c>
      <c r="H250">
        <v>35.212966000000002</v>
      </c>
      <c r="I250">
        <v>5.6847399999999997</v>
      </c>
    </row>
    <row r="251" spans="1:9" x14ac:dyDescent="0.25">
      <c r="A251">
        <v>250</v>
      </c>
      <c r="H251">
        <v>35.218277999999998</v>
      </c>
      <c r="I251">
        <v>5.6642700000000001</v>
      </c>
    </row>
    <row r="252" spans="1:9" x14ac:dyDescent="0.25">
      <c r="A252">
        <v>251</v>
      </c>
      <c r="F252">
        <v>41.107391</v>
      </c>
      <c r="G252">
        <v>9.3201040000000006</v>
      </c>
      <c r="H252">
        <v>35.149580999999998</v>
      </c>
      <c r="I252">
        <v>5.6819269999999999</v>
      </c>
    </row>
    <row r="253" spans="1:9" x14ac:dyDescent="0.25">
      <c r="A253">
        <v>252</v>
      </c>
      <c r="F253">
        <v>41.052654000000004</v>
      </c>
      <c r="G253">
        <v>9.2918749999999992</v>
      </c>
      <c r="H253">
        <v>35.147861000000006</v>
      </c>
      <c r="I253">
        <v>5.6733330000000004</v>
      </c>
    </row>
    <row r="254" spans="1:9" x14ac:dyDescent="0.25">
      <c r="A254">
        <v>253</v>
      </c>
      <c r="F254">
        <v>41.042498999999999</v>
      </c>
      <c r="G254">
        <v>9.3128119999999992</v>
      </c>
      <c r="H254">
        <v>35.206299999999999</v>
      </c>
      <c r="I254">
        <v>5.7054169999999997</v>
      </c>
    </row>
    <row r="255" spans="1:9" x14ac:dyDescent="0.25">
      <c r="A255">
        <v>254</v>
      </c>
      <c r="F255">
        <v>41.079006</v>
      </c>
      <c r="G255">
        <v>9.2972389999999994</v>
      </c>
      <c r="H255">
        <v>35.206299999999999</v>
      </c>
      <c r="I255">
        <v>5.7054169999999997</v>
      </c>
    </row>
    <row r="256" spans="1:9" x14ac:dyDescent="0.25">
      <c r="A256">
        <v>255</v>
      </c>
      <c r="F256">
        <v>41.113643000000003</v>
      </c>
      <c r="G256">
        <v>9.3016660000000009</v>
      </c>
    </row>
    <row r="257" spans="1:9" x14ac:dyDescent="0.25">
      <c r="A257">
        <v>256</v>
      </c>
      <c r="D257">
        <v>56.914840000000005</v>
      </c>
      <c r="E257">
        <v>6.9256250000000001</v>
      </c>
      <c r="F257">
        <v>41.108589000000002</v>
      </c>
      <c r="G257">
        <v>9.2756769999999999</v>
      </c>
    </row>
    <row r="258" spans="1:9" x14ac:dyDescent="0.25">
      <c r="A258">
        <v>257</v>
      </c>
      <c r="D258">
        <v>56.911975000000005</v>
      </c>
      <c r="E258">
        <v>6.8875000000000002</v>
      </c>
      <c r="F258">
        <v>41.107391</v>
      </c>
      <c r="G258">
        <v>9.3201040000000006</v>
      </c>
    </row>
    <row r="259" spans="1:9" x14ac:dyDescent="0.25">
      <c r="A259">
        <v>258</v>
      </c>
      <c r="D259">
        <v>56.885311000000002</v>
      </c>
      <c r="E259">
        <v>6.9006249999999998</v>
      </c>
      <c r="F259">
        <v>41.107391</v>
      </c>
      <c r="G259">
        <v>9.3201040000000006</v>
      </c>
    </row>
    <row r="260" spans="1:9" x14ac:dyDescent="0.25">
      <c r="A260">
        <v>259</v>
      </c>
      <c r="D260">
        <v>56.895206000000002</v>
      </c>
      <c r="E260">
        <v>6.9011449999999996</v>
      </c>
    </row>
    <row r="261" spans="1:9" x14ac:dyDescent="0.25">
      <c r="A261">
        <v>260</v>
      </c>
      <c r="D261">
        <v>56.895153000000001</v>
      </c>
      <c r="E261">
        <v>6.8993229999999999</v>
      </c>
    </row>
    <row r="262" spans="1:9" x14ac:dyDescent="0.25">
      <c r="A262">
        <v>261</v>
      </c>
      <c r="D262">
        <v>56.886714000000005</v>
      </c>
      <c r="E262">
        <v>6.8641139999999998</v>
      </c>
    </row>
    <row r="263" spans="1:9" x14ac:dyDescent="0.25">
      <c r="A263">
        <v>262</v>
      </c>
      <c r="D263">
        <v>56.913383000000003</v>
      </c>
      <c r="E263">
        <v>6.8317699999999997</v>
      </c>
    </row>
    <row r="264" spans="1:9" x14ac:dyDescent="0.25">
      <c r="A264">
        <v>263</v>
      </c>
      <c r="B264">
        <v>63.767913</v>
      </c>
      <c r="C264">
        <v>8.3722919999999998</v>
      </c>
      <c r="D264">
        <v>56.862861000000002</v>
      </c>
      <c r="E264">
        <v>6.9178639999999998</v>
      </c>
    </row>
    <row r="265" spans="1:9" x14ac:dyDescent="0.25">
      <c r="A265">
        <v>264</v>
      </c>
      <c r="B265">
        <v>63.758434000000001</v>
      </c>
      <c r="C265">
        <v>8.3738010000000003</v>
      </c>
    </row>
    <row r="266" spans="1:9" x14ac:dyDescent="0.25">
      <c r="A266">
        <v>265</v>
      </c>
      <c r="B266">
        <v>63.755882</v>
      </c>
      <c r="C266">
        <v>8.3849999999999998</v>
      </c>
    </row>
    <row r="267" spans="1:9" x14ac:dyDescent="0.25">
      <c r="A267">
        <v>266</v>
      </c>
      <c r="B267">
        <v>63.750885000000004</v>
      </c>
      <c r="C267">
        <v>8.3854679999999995</v>
      </c>
    </row>
    <row r="268" spans="1:9" x14ac:dyDescent="0.25">
      <c r="A268">
        <v>267</v>
      </c>
      <c r="B268">
        <v>63.721977000000003</v>
      </c>
      <c r="C268">
        <v>8.3881770000000007</v>
      </c>
    </row>
    <row r="269" spans="1:9" x14ac:dyDescent="0.25">
      <c r="A269">
        <v>268</v>
      </c>
      <c r="B269">
        <v>63.757446000000002</v>
      </c>
      <c r="C269">
        <v>8.3731770000000001</v>
      </c>
    </row>
    <row r="270" spans="1:9" x14ac:dyDescent="0.25">
      <c r="A270">
        <v>269</v>
      </c>
      <c r="B270">
        <v>63.767913</v>
      </c>
      <c r="C270">
        <v>8.3722919999999998</v>
      </c>
      <c r="F270">
        <v>63.676611999999999</v>
      </c>
      <c r="G270">
        <v>9.3191659999999992</v>
      </c>
      <c r="H270">
        <v>62.740158000000001</v>
      </c>
      <c r="I270">
        <v>5.16</v>
      </c>
    </row>
    <row r="271" spans="1:9" x14ac:dyDescent="0.25">
      <c r="A271">
        <v>270</v>
      </c>
      <c r="F271">
        <v>63.685153</v>
      </c>
      <c r="G271">
        <v>9.3186979999999995</v>
      </c>
      <c r="H271">
        <v>62.753070000000001</v>
      </c>
      <c r="I271">
        <v>5.1735420000000003</v>
      </c>
    </row>
    <row r="272" spans="1:9" x14ac:dyDescent="0.25">
      <c r="A272">
        <v>271</v>
      </c>
      <c r="F272">
        <v>63.763385</v>
      </c>
      <c r="G272">
        <v>9.3065099999999994</v>
      </c>
      <c r="H272">
        <v>62.779319000000001</v>
      </c>
      <c r="I272">
        <v>5.133229</v>
      </c>
    </row>
    <row r="273" spans="1:9" x14ac:dyDescent="0.25">
      <c r="A273">
        <v>272</v>
      </c>
      <c r="F273">
        <v>63.731296</v>
      </c>
      <c r="G273">
        <v>9.3109380000000002</v>
      </c>
      <c r="H273">
        <v>62.797339999999998</v>
      </c>
      <c r="I273">
        <v>5.1367190000000003</v>
      </c>
    </row>
    <row r="274" spans="1:9" x14ac:dyDescent="0.25">
      <c r="A274">
        <v>273</v>
      </c>
      <c r="F274">
        <v>63.712344999999999</v>
      </c>
      <c r="G274">
        <v>9.3731249999999999</v>
      </c>
      <c r="H274">
        <v>62.668804000000002</v>
      </c>
      <c r="I274">
        <v>5.1868230000000004</v>
      </c>
    </row>
    <row r="275" spans="1:9" x14ac:dyDescent="0.25">
      <c r="A275">
        <v>274</v>
      </c>
      <c r="F275">
        <v>63.711093000000005</v>
      </c>
      <c r="G275">
        <v>9.3486460000000005</v>
      </c>
      <c r="H275">
        <v>62.688124999999999</v>
      </c>
      <c r="I275">
        <v>5.1380210000000002</v>
      </c>
    </row>
    <row r="276" spans="1:9" x14ac:dyDescent="0.25">
      <c r="A276">
        <v>275</v>
      </c>
      <c r="F276">
        <v>63.741558000000005</v>
      </c>
      <c r="G276">
        <v>9.3523949999999996</v>
      </c>
      <c r="H276">
        <v>62.740158000000001</v>
      </c>
      <c r="I276">
        <v>5.16</v>
      </c>
    </row>
    <row r="277" spans="1:9" x14ac:dyDescent="0.25">
      <c r="A277">
        <v>276</v>
      </c>
      <c r="F277">
        <v>63.676611999999999</v>
      </c>
      <c r="G277">
        <v>9.3191659999999992</v>
      </c>
    </row>
    <row r="278" spans="1:9" x14ac:dyDescent="0.25">
      <c r="A278">
        <v>277</v>
      </c>
      <c r="F278">
        <v>63.676611999999999</v>
      </c>
      <c r="G278">
        <v>9.3191659999999992</v>
      </c>
    </row>
    <row r="279" spans="1:9" x14ac:dyDescent="0.25">
      <c r="A279">
        <v>278</v>
      </c>
    </row>
    <row r="280" spans="1:9" x14ac:dyDescent="0.25">
      <c r="A280">
        <v>279</v>
      </c>
      <c r="D280">
        <v>81.506453000000008</v>
      </c>
      <c r="E280">
        <v>6.355639</v>
      </c>
    </row>
    <row r="281" spans="1:9" x14ac:dyDescent="0.25">
      <c r="A281">
        <v>280</v>
      </c>
      <c r="D281">
        <v>81.484516000000013</v>
      </c>
      <c r="E281">
        <v>6.378749</v>
      </c>
    </row>
    <row r="282" spans="1:9" x14ac:dyDescent="0.25">
      <c r="A282">
        <v>281</v>
      </c>
      <c r="D282">
        <v>81.516198000000003</v>
      </c>
      <c r="E282">
        <v>6.3533429999999997</v>
      </c>
    </row>
    <row r="283" spans="1:9" x14ac:dyDescent="0.25">
      <c r="A283">
        <v>282</v>
      </c>
      <c r="D283">
        <v>81.470077000000003</v>
      </c>
      <c r="E283">
        <v>6.3449239999999998</v>
      </c>
    </row>
    <row r="284" spans="1:9" x14ac:dyDescent="0.25">
      <c r="A284">
        <v>283</v>
      </c>
      <c r="D284">
        <v>81.481812000000005</v>
      </c>
      <c r="E284">
        <v>6.3589029999999998</v>
      </c>
    </row>
    <row r="285" spans="1:9" x14ac:dyDescent="0.25">
      <c r="A285">
        <v>284</v>
      </c>
      <c r="B285">
        <v>87.10626400000001</v>
      </c>
      <c r="C285">
        <v>7.7065890000000001</v>
      </c>
      <c r="D285">
        <v>81.510025000000013</v>
      </c>
      <c r="E285">
        <v>6.3265580000000003</v>
      </c>
    </row>
    <row r="286" spans="1:9" x14ac:dyDescent="0.25">
      <c r="A286">
        <v>285</v>
      </c>
      <c r="B286">
        <v>87.107487000000006</v>
      </c>
      <c r="C286">
        <v>7.7475040000000002</v>
      </c>
      <c r="D286">
        <v>81.489771000000005</v>
      </c>
      <c r="E286">
        <v>6.3425779999999996</v>
      </c>
    </row>
    <row r="287" spans="1:9" x14ac:dyDescent="0.25">
      <c r="A287">
        <v>286</v>
      </c>
      <c r="B287">
        <v>87.087336000000008</v>
      </c>
      <c r="C287">
        <v>7.748831</v>
      </c>
    </row>
    <row r="288" spans="1:9" x14ac:dyDescent="0.25">
      <c r="A288">
        <v>287</v>
      </c>
      <c r="B288">
        <v>87.075348000000005</v>
      </c>
      <c r="C288">
        <v>7.7586259999999996</v>
      </c>
    </row>
    <row r="289" spans="1:9" x14ac:dyDescent="0.25">
      <c r="A289">
        <v>288</v>
      </c>
      <c r="B289">
        <v>87.07131600000001</v>
      </c>
      <c r="C289">
        <v>7.7264340000000002</v>
      </c>
    </row>
    <row r="290" spans="1:9" x14ac:dyDescent="0.25">
      <c r="A290">
        <v>289</v>
      </c>
      <c r="B290">
        <v>86.971067000000005</v>
      </c>
      <c r="C290">
        <v>7.8790800000000001</v>
      </c>
      <c r="H290">
        <v>85.692307</v>
      </c>
      <c r="I290">
        <v>4.6214430000000002</v>
      </c>
    </row>
    <row r="291" spans="1:9" x14ac:dyDescent="0.25">
      <c r="A291">
        <v>290</v>
      </c>
      <c r="B291">
        <v>87.10626400000001</v>
      </c>
      <c r="C291">
        <v>7.7065890000000001</v>
      </c>
      <c r="F291">
        <v>86.959026000000009</v>
      </c>
      <c r="G291">
        <v>8.930453</v>
      </c>
      <c r="H291">
        <v>85.715316000000001</v>
      </c>
      <c r="I291">
        <v>4.6137899999999998</v>
      </c>
    </row>
    <row r="292" spans="1:9" x14ac:dyDescent="0.25">
      <c r="A292">
        <v>291</v>
      </c>
      <c r="F292">
        <v>86.916121000000004</v>
      </c>
      <c r="G292">
        <v>8.8856590000000004</v>
      </c>
      <c r="H292">
        <v>85.701642000000007</v>
      </c>
      <c r="I292">
        <v>4.6332279999999999</v>
      </c>
    </row>
    <row r="293" spans="1:9" x14ac:dyDescent="0.25">
      <c r="A293">
        <v>292</v>
      </c>
      <c r="F293">
        <v>86.938721000000001</v>
      </c>
      <c r="G293">
        <v>8.8769349999999996</v>
      </c>
      <c r="H293">
        <v>85.67011500000001</v>
      </c>
      <c r="I293">
        <v>4.6730729999999996</v>
      </c>
    </row>
    <row r="294" spans="1:9" x14ac:dyDescent="0.25">
      <c r="A294">
        <v>293</v>
      </c>
      <c r="F294">
        <v>86.936935000000005</v>
      </c>
      <c r="G294">
        <v>8.8950980000000008</v>
      </c>
      <c r="H294">
        <v>85.663022000000012</v>
      </c>
      <c r="I294">
        <v>4.6965919999999999</v>
      </c>
    </row>
    <row r="295" spans="1:9" x14ac:dyDescent="0.25">
      <c r="A295">
        <v>294</v>
      </c>
      <c r="F295">
        <v>86.927498</v>
      </c>
      <c r="G295">
        <v>8.9141270000000006</v>
      </c>
      <c r="H295">
        <v>85.656594000000013</v>
      </c>
      <c r="I295">
        <v>4.6727160000000003</v>
      </c>
    </row>
    <row r="296" spans="1:9" x14ac:dyDescent="0.25">
      <c r="A296">
        <v>295</v>
      </c>
      <c r="F296">
        <v>86.914795000000012</v>
      </c>
      <c r="G296">
        <v>8.8956590000000002</v>
      </c>
      <c r="H296">
        <v>85.692307</v>
      </c>
      <c r="I296">
        <v>4.6214430000000002</v>
      </c>
    </row>
    <row r="297" spans="1:9" x14ac:dyDescent="0.25">
      <c r="A297">
        <v>296</v>
      </c>
      <c r="F297">
        <v>86.959026000000009</v>
      </c>
      <c r="G297">
        <v>8.930453</v>
      </c>
    </row>
    <row r="298" spans="1:9" x14ac:dyDescent="0.25">
      <c r="A298">
        <v>297</v>
      </c>
    </row>
    <row r="299" spans="1:9" x14ac:dyDescent="0.25">
      <c r="A299">
        <v>298</v>
      </c>
    </row>
    <row r="300" spans="1:9" x14ac:dyDescent="0.25">
      <c r="A300">
        <v>299</v>
      </c>
      <c r="D300">
        <v>108.598253</v>
      </c>
      <c r="E300">
        <v>5.4053820000000004</v>
      </c>
    </row>
    <row r="301" spans="1:9" x14ac:dyDescent="0.25">
      <c r="A301">
        <v>300</v>
      </c>
      <c r="D301">
        <v>108.605143</v>
      </c>
      <c r="E301">
        <v>5.4146669999999997</v>
      </c>
    </row>
    <row r="302" spans="1:9" x14ac:dyDescent="0.25">
      <c r="A302">
        <v>301</v>
      </c>
      <c r="D302">
        <v>108.62366300000001</v>
      </c>
      <c r="E302">
        <v>5.388954</v>
      </c>
    </row>
    <row r="303" spans="1:9" x14ac:dyDescent="0.25">
      <c r="A303">
        <v>302</v>
      </c>
      <c r="D303">
        <v>108.61080700000001</v>
      </c>
      <c r="E303">
        <v>5.3894640000000003</v>
      </c>
    </row>
    <row r="304" spans="1:9" x14ac:dyDescent="0.25">
      <c r="A304">
        <v>303</v>
      </c>
      <c r="D304">
        <v>108.570604</v>
      </c>
      <c r="E304">
        <v>5.3910970000000002</v>
      </c>
    </row>
    <row r="305" spans="1:9" x14ac:dyDescent="0.25">
      <c r="A305">
        <v>304</v>
      </c>
      <c r="B305">
        <v>116.15245200000001</v>
      </c>
      <c r="C305">
        <v>7.1523820000000002</v>
      </c>
      <c r="D305">
        <v>108.64662000000001</v>
      </c>
      <c r="E305">
        <v>5.3562519999999996</v>
      </c>
    </row>
    <row r="306" spans="1:9" x14ac:dyDescent="0.25">
      <c r="A306">
        <v>305</v>
      </c>
      <c r="B306">
        <v>116.152197</v>
      </c>
      <c r="C306">
        <v>7.1374849999999999</v>
      </c>
      <c r="D306">
        <v>108.598253</v>
      </c>
      <c r="E306">
        <v>5.4053820000000004</v>
      </c>
    </row>
    <row r="307" spans="1:9" x14ac:dyDescent="0.25">
      <c r="A307">
        <v>306</v>
      </c>
      <c r="B307">
        <v>116.11500700000001</v>
      </c>
      <c r="C307">
        <v>7.1516679999999999</v>
      </c>
    </row>
    <row r="308" spans="1:9" x14ac:dyDescent="0.25">
      <c r="A308">
        <v>307</v>
      </c>
      <c r="B308">
        <v>116.11821900000001</v>
      </c>
      <c r="C308">
        <v>7.1405969999999996</v>
      </c>
    </row>
    <row r="309" spans="1:9" x14ac:dyDescent="0.25">
      <c r="A309">
        <v>308</v>
      </c>
      <c r="B309">
        <v>116.119955</v>
      </c>
      <c r="C309">
        <v>7.1730960000000001</v>
      </c>
    </row>
    <row r="310" spans="1:9" x14ac:dyDescent="0.25">
      <c r="A310">
        <v>309</v>
      </c>
      <c r="B310">
        <v>116.13143300000002</v>
      </c>
      <c r="C310">
        <v>7.1088129999999996</v>
      </c>
    </row>
    <row r="311" spans="1:9" x14ac:dyDescent="0.25">
      <c r="A311">
        <v>310</v>
      </c>
      <c r="B311">
        <v>116.15245200000001</v>
      </c>
      <c r="C311">
        <v>7.1523820000000002</v>
      </c>
      <c r="H311">
        <v>115.425657</v>
      </c>
      <c r="I311">
        <v>3.9775990000000001</v>
      </c>
    </row>
    <row r="312" spans="1:9" x14ac:dyDescent="0.25">
      <c r="A312">
        <v>311</v>
      </c>
      <c r="F312">
        <v>117.53467700000002</v>
      </c>
      <c r="G312">
        <v>8.6562330000000003</v>
      </c>
      <c r="H312">
        <v>115.44320500000001</v>
      </c>
      <c r="I312">
        <v>3.95357</v>
      </c>
    </row>
    <row r="313" spans="1:9" x14ac:dyDescent="0.25">
      <c r="A313">
        <v>312</v>
      </c>
      <c r="F313">
        <v>117.52911600000002</v>
      </c>
      <c r="G313">
        <v>8.65761</v>
      </c>
      <c r="H313">
        <v>115.407949</v>
      </c>
      <c r="I313">
        <v>3.9893329999999998</v>
      </c>
    </row>
    <row r="314" spans="1:9" x14ac:dyDescent="0.25">
      <c r="A314">
        <v>313</v>
      </c>
      <c r="F314">
        <v>117.52437</v>
      </c>
      <c r="G314">
        <v>8.6599059999999994</v>
      </c>
      <c r="H314">
        <v>115.40310500000001</v>
      </c>
      <c r="I314">
        <v>3.9939249999999999</v>
      </c>
    </row>
    <row r="315" spans="1:9" x14ac:dyDescent="0.25">
      <c r="A315">
        <v>314</v>
      </c>
      <c r="F315">
        <v>117.61094900000001</v>
      </c>
      <c r="G315">
        <v>8.652253</v>
      </c>
      <c r="H315">
        <v>115.38575900000001</v>
      </c>
      <c r="I315">
        <v>3.9859659999999999</v>
      </c>
    </row>
    <row r="316" spans="1:9" x14ac:dyDescent="0.25">
      <c r="A316">
        <v>315</v>
      </c>
      <c r="F316">
        <v>117.61610200000001</v>
      </c>
      <c r="G316">
        <v>8.6678650000000008</v>
      </c>
      <c r="H316">
        <v>115.425657</v>
      </c>
      <c r="I316">
        <v>3.9775990000000001</v>
      </c>
    </row>
    <row r="317" spans="1:9" x14ac:dyDescent="0.25">
      <c r="A317">
        <v>316</v>
      </c>
      <c r="F317">
        <v>117.53467700000002</v>
      </c>
      <c r="G317">
        <v>8.6562330000000003</v>
      </c>
    </row>
    <row r="318" spans="1:9" x14ac:dyDescent="0.25">
      <c r="A318">
        <v>317</v>
      </c>
      <c r="D318">
        <v>134.19845000000001</v>
      </c>
      <c r="E318">
        <v>5.3671699999999998</v>
      </c>
      <c r="F318">
        <v>117.53467700000002</v>
      </c>
      <c r="G318">
        <v>8.6562330000000003</v>
      </c>
    </row>
    <row r="319" spans="1:9" x14ac:dyDescent="0.25">
      <c r="A319">
        <v>318</v>
      </c>
      <c r="D319">
        <v>134.19845000000001</v>
      </c>
      <c r="E319">
        <v>5.3671699999999998</v>
      </c>
    </row>
    <row r="320" spans="1:9" x14ac:dyDescent="0.25">
      <c r="A320">
        <v>319</v>
      </c>
      <c r="D320">
        <v>134.19845000000001</v>
      </c>
      <c r="E320">
        <v>5.3671699999999998</v>
      </c>
    </row>
    <row r="321" spans="1:9" x14ac:dyDescent="0.25">
      <c r="A321">
        <v>320</v>
      </c>
      <c r="D321">
        <v>134.19845000000001</v>
      </c>
      <c r="E321">
        <v>5.3671699999999998</v>
      </c>
    </row>
    <row r="322" spans="1:9" x14ac:dyDescent="0.25">
      <c r="A322">
        <v>321</v>
      </c>
      <c r="D322">
        <v>134.19845000000001</v>
      </c>
      <c r="E322">
        <v>5.3671699999999998</v>
      </c>
    </row>
    <row r="323" spans="1:9" x14ac:dyDescent="0.25">
      <c r="A323">
        <v>322</v>
      </c>
      <c r="B323">
        <v>150.59381400000001</v>
      </c>
      <c r="C323">
        <v>8.9654640000000008</v>
      </c>
      <c r="D323">
        <v>134.19845000000001</v>
      </c>
      <c r="E323">
        <v>5.3671699999999998</v>
      </c>
    </row>
    <row r="324" spans="1:9" x14ac:dyDescent="0.25">
      <c r="A324">
        <v>323</v>
      </c>
      <c r="B324">
        <v>150.643247</v>
      </c>
      <c r="C324">
        <v>8.9363399999999995</v>
      </c>
      <c r="D324">
        <v>134.19845000000001</v>
      </c>
      <c r="E324">
        <v>5.3671699999999998</v>
      </c>
    </row>
    <row r="325" spans="1:9" x14ac:dyDescent="0.25">
      <c r="A325">
        <v>324</v>
      </c>
      <c r="B325">
        <v>150.55865900000001</v>
      </c>
      <c r="C325">
        <v>8.9797429999999991</v>
      </c>
    </row>
    <row r="326" spans="1:9" x14ac:dyDescent="0.25">
      <c r="A326">
        <v>325</v>
      </c>
      <c r="B326">
        <v>150.63103100000001</v>
      </c>
      <c r="C326">
        <v>8.9165980000000005</v>
      </c>
    </row>
    <row r="327" spans="1:9" x14ac:dyDescent="0.25">
      <c r="A327">
        <v>326</v>
      </c>
      <c r="B327">
        <v>150.66989699999999</v>
      </c>
      <c r="C327">
        <v>8.9065980000000007</v>
      </c>
    </row>
    <row r="328" spans="1:9" x14ac:dyDescent="0.25">
      <c r="A328">
        <v>327</v>
      </c>
      <c r="B328">
        <v>150.59381400000001</v>
      </c>
      <c r="C328">
        <v>8.9654640000000008</v>
      </c>
      <c r="F328">
        <v>151.12237099999999</v>
      </c>
      <c r="G328">
        <v>10.290979999999999</v>
      </c>
    </row>
    <row r="329" spans="1:9" x14ac:dyDescent="0.25">
      <c r="A329">
        <v>328</v>
      </c>
      <c r="F329">
        <v>151.12237099999999</v>
      </c>
      <c r="G329">
        <v>10.290979999999999</v>
      </c>
      <c r="H329">
        <v>150.65190699999999</v>
      </c>
      <c r="I329">
        <v>6.5540209999999997</v>
      </c>
    </row>
    <row r="330" spans="1:9" x14ac:dyDescent="0.25">
      <c r="A330">
        <v>329</v>
      </c>
      <c r="F330">
        <v>151.12237099999999</v>
      </c>
      <c r="G330">
        <v>10.290979999999999</v>
      </c>
      <c r="H330">
        <v>150.65190699999999</v>
      </c>
      <c r="I330">
        <v>6.5540209999999997</v>
      </c>
    </row>
    <row r="331" spans="1:9" x14ac:dyDescent="0.25">
      <c r="A331">
        <v>330</v>
      </c>
      <c r="F331">
        <v>151.12237099999999</v>
      </c>
      <c r="G331">
        <v>10.290979999999999</v>
      </c>
      <c r="H331">
        <v>150.65190699999999</v>
      </c>
      <c r="I331">
        <v>6.5540209999999997</v>
      </c>
    </row>
    <row r="332" spans="1:9" x14ac:dyDescent="0.25">
      <c r="A332">
        <v>331</v>
      </c>
      <c r="F332">
        <v>151.12237099999999</v>
      </c>
      <c r="G332">
        <v>10.290979999999999</v>
      </c>
      <c r="H332">
        <v>150.65190699999999</v>
      </c>
      <c r="I332">
        <v>6.5540209999999997</v>
      </c>
    </row>
    <row r="333" spans="1:9" x14ac:dyDescent="0.25">
      <c r="A333">
        <v>332</v>
      </c>
      <c r="F333">
        <v>151.12237099999999</v>
      </c>
      <c r="G333">
        <v>10.290979999999999</v>
      </c>
      <c r="H333">
        <v>150.65190699999999</v>
      </c>
      <c r="I333">
        <v>6.5540209999999997</v>
      </c>
    </row>
    <row r="334" spans="1:9" x14ac:dyDescent="0.25">
      <c r="A334">
        <v>333</v>
      </c>
      <c r="F334">
        <v>151.12237099999999</v>
      </c>
      <c r="G334">
        <v>10.290979999999999</v>
      </c>
      <c r="H334">
        <v>150.65190699999999</v>
      </c>
      <c r="I334">
        <v>6.5540209999999997</v>
      </c>
    </row>
    <row r="335" spans="1:9" x14ac:dyDescent="0.25">
      <c r="A335">
        <v>334</v>
      </c>
      <c r="F335">
        <v>151.12237099999999</v>
      </c>
      <c r="G335">
        <v>10.290979999999999</v>
      </c>
    </row>
    <row r="336" spans="1:9" x14ac:dyDescent="0.25">
      <c r="A336">
        <v>335</v>
      </c>
      <c r="F336">
        <v>151.12237099999999</v>
      </c>
      <c r="G336">
        <v>10.271753</v>
      </c>
    </row>
    <row r="337" spans="1:9" x14ac:dyDescent="0.25">
      <c r="A337">
        <v>336</v>
      </c>
    </row>
    <row r="338" spans="1:9" x14ac:dyDescent="0.25">
      <c r="A338">
        <v>337</v>
      </c>
    </row>
    <row r="339" spans="1:9" x14ac:dyDescent="0.25">
      <c r="A339">
        <v>338</v>
      </c>
      <c r="D339">
        <v>168.69345300000001</v>
      </c>
      <c r="E339">
        <v>7.7945880000000001</v>
      </c>
    </row>
    <row r="340" spans="1:9" x14ac:dyDescent="0.25">
      <c r="A340">
        <v>339</v>
      </c>
      <c r="D340">
        <v>168.73391800000002</v>
      </c>
      <c r="E340">
        <v>7.8020620000000003</v>
      </c>
    </row>
    <row r="341" spans="1:9" x14ac:dyDescent="0.25">
      <c r="A341">
        <v>340</v>
      </c>
      <c r="D341">
        <v>168.73319499999999</v>
      </c>
      <c r="E341">
        <v>7.7998459999999996</v>
      </c>
    </row>
    <row r="342" spans="1:9" x14ac:dyDescent="0.25">
      <c r="A342">
        <v>341</v>
      </c>
      <c r="D342">
        <v>168.68170000000001</v>
      </c>
      <c r="E342">
        <v>7.8274739999999996</v>
      </c>
    </row>
    <row r="343" spans="1:9" x14ac:dyDescent="0.25">
      <c r="A343">
        <v>342</v>
      </c>
      <c r="D343">
        <v>168.78814299999999</v>
      </c>
      <c r="E343">
        <v>7.8340209999999999</v>
      </c>
    </row>
    <row r="344" spans="1:9" x14ac:dyDescent="0.25">
      <c r="A344">
        <v>343</v>
      </c>
      <c r="B344">
        <v>175.55283400000002</v>
      </c>
      <c r="C344">
        <v>9.0945870000000006</v>
      </c>
      <c r="D344">
        <v>168.69345300000001</v>
      </c>
      <c r="E344">
        <v>7.7945880000000001</v>
      </c>
    </row>
    <row r="345" spans="1:9" x14ac:dyDescent="0.25">
      <c r="A345">
        <v>344</v>
      </c>
      <c r="B345">
        <v>175.50613200000001</v>
      </c>
      <c r="C345">
        <v>9.0868040000000008</v>
      </c>
      <c r="D345">
        <v>168.69345300000001</v>
      </c>
      <c r="E345">
        <v>7.7945880000000001</v>
      </c>
    </row>
    <row r="346" spans="1:9" x14ac:dyDescent="0.25">
      <c r="A346">
        <v>345</v>
      </c>
      <c r="B346">
        <v>175.50201100000001</v>
      </c>
      <c r="C346">
        <v>9.0851550000000003</v>
      </c>
    </row>
    <row r="347" spans="1:9" x14ac:dyDescent="0.25">
      <c r="A347">
        <v>346</v>
      </c>
      <c r="B347">
        <v>175.52541200000002</v>
      </c>
      <c r="C347">
        <v>9.1058769999999996</v>
      </c>
    </row>
    <row r="348" spans="1:9" x14ac:dyDescent="0.25">
      <c r="A348">
        <v>347</v>
      </c>
      <c r="B348">
        <v>175.50242300000002</v>
      </c>
      <c r="C348">
        <v>9.0719069999999995</v>
      </c>
    </row>
    <row r="349" spans="1:9" x14ac:dyDescent="0.25">
      <c r="A349">
        <v>348</v>
      </c>
      <c r="B349">
        <v>175.55283400000002</v>
      </c>
      <c r="C349">
        <v>9.0945870000000006</v>
      </c>
    </row>
    <row r="350" spans="1:9" x14ac:dyDescent="0.25">
      <c r="A350">
        <v>349</v>
      </c>
      <c r="H350">
        <v>175.40603099999998</v>
      </c>
      <c r="I350">
        <v>5.7371650000000001</v>
      </c>
    </row>
    <row r="351" spans="1:9" x14ac:dyDescent="0.25">
      <c r="A351">
        <v>350</v>
      </c>
      <c r="F351">
        <v>177.02474100000001</v>
      </c>
      <c r="G351">
        <v>10.117114000000001</v>
      </c>
      <c r="H351">
        <v>175.484692</v>
      </c>
      <c r="I351">
        <v>5.6972680000000002</v>
      </c>
    </row>
    <row r="352" spans="1:9" x14ac:dyDescent="0.25">
      <c r="A352">
        <v>351</v>
      </c>
      <c r="F352">
        <v>177.00706100000002</v>
      </c>
      <c r="G352">
        <v>10.117680999999999</v>
      </c>
      <c r="H352">
        <v>175.434122</v>
      </c>
      <c r="I352">
        <v>5.6907220000000001</v>
      </c>
    </row>
    <row r="353" spans="1:9" x14ac:dyDescent="0.25">
      <c r="A353">
        <v>352</v>
      </c>
      <c r="F353">
        <v>177.04464000000002</v>
      </c>
      <c r="G353">
        <v>10.111701999999999</v>
      </c>
      <c r="H353">
        <v>175.46015399999999</v>
      </c>
      <c r="I353">
        <v>5.6671139999999998</v>
      </c>
    </row>
    <row r="354" spans="1:9" x14ac:dyDescent="0.25">
      <c r="A354">
        <v>353</v>
      </c>
      <c r="F354">
        <v>177.05221599999999</v>
      </c>
      <c r="G354">
        <v>10.122731999999999</v>
      </c>
      <c r="H354">
        <v>175.41706099999999</v>
      </c>
      <c r="I354">
        <v>5.7289180000000002</v>
      </c>
    </row>
    <row r="355" spans="1:9" x14ac:dyDescent="0.25">
      <c r="A355">
        <v>354</v>
      </c>
      <c r="F355">
        <v>177.024123</v>
      </c>
      <c r="G355">
        <v>10.126906999999999</v>
      </c>
      <c r="H355">
        <v>175.40603099999998</v>
      </c>
      <c r="I355">
        <v>5.7371650000000001</v>
      </c>
    </row>
    <row r="356" spans="1:9" x14ac:dyDescent="0.25">
      <c r="A356">
        <v>355</v>
      </c>
      <c r="F356">
        <v>176.96360800000002</v>
      </c>
      <c r="G356">
        <v>10.150309999999999</v>
      </c>
      <c r="H356">
        <v>175.40603099999998</v>
      </c>
      <c r="I356">
        <v>5.7371650000000001</v>
      </c>
    </row>
    <row r="357" spans="1:9" x14ac:dyDescent="0.25">
      <c r="A357">
        <v>356</v>
      </c>
      <c r="F357">
        <v>177.02474100000001</v>
      </c>
      <c r="G357">
        <v>10.117114000000001</v>
      </c>
    </row>
    <row r="358" spans="1:9" x14ac:dyDescent="0.25">
      <c r="A358">
        <v>357</v>
      </c>
      <c r="D358">
        <v>197.569018</v>
      </c>
      <c r="E358">
        <v>6.5217010000000002</v>
      </c>
    </row>
    <row r="359" spans="1:9" x14ac:dyDescent="0.25">
      <c r="A359">
        <v>358</v>
      </c>
      <c r="D359">
        <v>197.63010199999999</v>
      </c>
      <c r="E359">
        <v>6.5596389999999998</v>
      </c>
    </row>
    <row r="360" spans="1:9" x14ac:dyDescent="0.25">
      <c r="A360">
        <v>359</v>
      </c>
      <c r="D360">
        <v>197.620463</v>
      </c>
      <c r="E360">
        <v>6.5023200000000001</v>
      </c>
    </row>
    <row r="361" spans="1:9" x14ac:dyDescent="0.25">
      <c r="A361">
        <v>360</v>
      </c>
      <c r="D361">
        <v>197.63308900000001</v>
      </c>
      <c r="E361">
        <v>6.5193300000000001</v>
      </c>
    </row>
    <row r="362" spans="1:9" x14ac:dyDescent="0.25">
      <c r="A362">
        <v>361</v>
      </c>
      <c r="D362">
        <v>197.66808900000001</v>
      </c>
      <c r="E362">
        <v>6.519279</v>
      </c>
    </row>
    <row r="363" spans="1:9" x14ac:dyDescent="0.25">
      <c r="A363">
        <v>362</v>
      </c>
      <c r="B363">
        <v>204.07520500000001</v>
      </c>
      <c r="C363">
        <v>8.374072</v>
      </c>
      <c r="D363">
        <v>197.676131</v>
      </c>
      <c r="E363">
        <v>6.4863920000000004</v>
      </c>
    </row>
    <row r="364" spans="1:9" x14ac:dyDescent="0.25">
      <c r="A364">
        <v>363</v>
      </c>
      <c r="B364">
        <v>204.08875900000001</v>
      </c>
      <c r="C364">
        <v>8.3690719999999992</v>
      </c>
      <c r="D364">
        <v>197.569018</v>
      </c>
      <c r="E364">
        <v>6.5217010000000002</v>
      </c>
    </row>
    <row r="365" spans="1:9" x14ac:dyDescent="0.25">
      <c r="A365">
        <v>364</v>
      </c>
      <c r="B365">
        <v>204.07211100000001</v>
      </c>
      <c r="C365">
        <v>8.3743809999999996</v>
      </c>
    </row>
    <row r="366" spans="1:9" x14ac:dyDescent="0.25">
      <c r="A366">
        <v>365</v>
      </c>
      <c r="B366">
        <v>204.066183</v>
      </c>
      <c r="C366">
        <v>8.3631960000000003</v>
      </c>
    </row>
    <row r="367" spans="1:9" x14ac:dyDescent="0.25">
      <c r="A367">
        <v>366</v>
      </c>
      <c r="B367">
        <v>204.05324400000001</v>
      </c>
      <c r="C367">
        <v>8.3809799999999992</v>
      </c>
    </row>
    <row r="368" spans="1:9" x14ac:dyDescent="0.25">
      <c r="A368">
        <v>367</v>
      </c>
      <c r="B368">
        <v>204.02242100000001</v>
      </c>
      <c r="C368">
        <v>8.3750509999999991</v>
      </c>
    </row>
    <row r="369" spans="1:9" x14ac:dyDescent="0.25">
      <c r="A369">
        <v>368</v>
      </c>
      <c r="B369">
        <v>204.07520500000001</v>
      </c>
      <c r="C369">
        <v>8.374072</v>
      </c>
    </row>
    <row r="370" spans="1:9" x14ac:dyDescent="0.25">
      <c r="A370">
        <v>369</v>
      </c>
      <c r="H370">
        <v>204.08169800000002</v>
      </c>
      <c r="I370">
        <v>5.3185570000000002</v>
      </c>
    </row>
    <row r="371" spans="1:9" x14ac:dyDescent="0.25">
      <c r="A371">
        <v>370</v>
      </c>
      <c r="F371">
        <v>206.032523</v>
      </c>
      <c r="G371">
        <v>9.7421129999999998</v>
      </c>
      <c r="H371">
        <v>204.09566699999999</v>
      </c>
      <c r="I371">
        <v>5.2850000000000001</v>
      </c>
    </row>
    <row r="372" spans="1:9" x14ac:dyDescent="0.25">
      <c r="A372">
        <v>371</v>
      </c>
      <c r="F372">
        <v>206.034121</v>
      </c>
      <c r="G372">
        <v>9.6956699999999998</v>
      </c>
      <c r="H372">
        <v>204.11401599999999</v>
      </c>
      <c r="I372">
        <v>5.2796909999999997</v>
      </c>
    </row>
    <row r="373" spans="1:9" x14ac:dyDescent="0.25">
      <c r="A373">
        <v>372</v>
      </c>
      <c r="F373">
        <v>206.060667</v>
      </c>
      <c r="G373">
        <v>9.7210830000000001</v>
      </c>
      <c r="H373">
        <v>204.109793</v>
      </c>
      <c r="I373">
        <v>5.2990719999999998</v>
      </c>
    </row>
    <row r="374" spans="1:9" x14ac:dyDescent="0.25">
      <c r="A374">
        <v>373</v>
      </c>
      <c r="F374">
        <v>206.06123200000002</v>
      </c>
      <c r="G374">
        <v>9.7280929999999994</v>
      </c>
      <c r="H374">
        <v>204.08896900000002</v>
      </c>
      <c r="I374">
        <v>5.2883509999999996</v>
      </c>
    </row>
    <row r="375" spans="1:9" x14ac:dyDescent="0.25">
      <c r="A375">
        <v>374</v>
      </c>
      <c r="F375">
        <v>206.07247000000001</v>
      </c>
      <c r="G375">
        <v>9.6988669999999999</v>
      </c>
      <c r="H375">
        <v>204.00046</v>
      </c>
      <c r="I375">
        <v>5.3208250000000001</v>
      </c>
    </row>
    <row r="376" spans="1:9" x14ac:dyDescent="0.25">
      <c r="A376">
        <v>375</v>
      </c>
      <c r="F376">
        <v>206.141131</v>
      </c>
      <c r="G376">
        <v>9.6902069999999991</v>
      </c>
    </row>
    <row r="377" spans="1:9" x14ac:dyDescent="0.25">
      <c r="A377">
        <v>376</v>
      </c>
      <c r="D377">
        <v>222.03449499999999</v>
      </c>
      <c r="E377">
        <v>7.0637879999999997</v>
      </c>
      <c r="F377">
        <v>206.032523</v>
      </c>
      <c r="G377">
        <v>9.7421129999999998</v>
      </c>
    </row>
    <row r="378" spans="1:9" x14ac:dyDescent="0.25">
      <c r="A378">
        <v>377</v>
      </c>
      <c r="D378">
        <v>222.03272699999999</v>
      </c>
      <c r="E378">
        <v>7.0698489999999996</v>
      </c>
    </row>
    <row r="379" spans="1:9" x14ac:dyDescent="0.25">
      <c r="A379">
        <v>378</v>
      </c>
      <c r="D379">
        <v>222.039142</v>
      </c>
      <c r="E379">
        <v>7.0837880000000002</v>
      </c>
    </row>
    <row r="380" spans="1:9" x14ac:dyDescent="0.25">
      <c r="A380">
        <v>379</v>
      </c>
      <c r="D380">
        <v>222.02136400000001</v>
      </c>
      <c r="E380">
        <v>7.0875240000000002</v>
      </c>
    </row>
    <row r="381" spans="1:9" x14ac:dyDescent="0.25">
      <c r="A381">
        <v>380</v>
      </c>
      <c r="D381">
        <v>222.04979800000001</v>
      </c>
      <c r="E381">
        <v>7.0922219999999996</v>
      </c>
    </row>
    <row r="382" spans="1:9" x14ac:dyDescent="0.25">
      <c r="A382">
        <v>381</v>
      </c>
      <c r="B382">
        <v>227.57585800000001</v>
      </c>
      <c r="C382">
        <v>9.1253539999999997</v>
      </c>
      <c r="D382">
        <v>222.11055500000001</v>
      </c>
      <c r="E382">
        <v>7.0787370000000003</v>
      </c>
    </row>
    <row r="383" spans="1:9" x14ac:dyDescent="0.25">
      <c r="A383">
        <v>382</v>
      </c>
      <c r="B383">
        <v>227.62575799999999</v>
      </c>
      <c r="C383">
        <v>9.1232819999999997</v>
      </c>
      <c r="D383">
        <v>222.03449499999999</v>
      </c>
      <c r="E383">
        <v>7.0637879999999997</v>
      </c>
    </row>
    <row r="384" spans="1:9" x14ac:dyDescent="0.25">
      <c r="A384">
        <v>383</v>
      </c>
      <c r="B384">
        <v>227.623131</v>
      </c>
      <c r="C384">
        <v>9.1029800000000005</v>
      </c>
    </row>
    <row r="385" spans="1:9" x14ac:dyDescent="0.25">
      <c r="A385">
        <v>384</v>
      </c>
      <c r="B385">
        <v>227.60899000000001</v>
      </c>
      <c r="C385">
        <v>9.1363629999999993</v>
      </c>
    </row>
    <row r="386" spans="1:9" x14ac:dyDescent="0.25">
      <c r="A386">
        <v>385</v>
      </c>
      <c r="B386">
        <v>227.60752400000001</v>
      </c>
      <c r="C386">
        <v>9.1286349999999992</v>
      </c>
    </row>
    <row r="387" spans="1:9" x14ac:dyDescent="0.25">
      <c r="A387">
        <v>386</v>
      </c>
      <c r="B387">
        <v>227.60136299999999</v>
      </c>
      <c r="C387">
        <v>9.0900510000000008</v>
      </c>
    </row>
    <row r="388" spans="1:9" x14ac:dyDescent="0.25">
      <c r="A388">
        <v>387</v>
      </c>
      <c r="B388">
        <v>227.56398899999999</v>
      </c>
      <c r="C388">
        <v>9.1062619999999992</v>
      </c>
      <c r="H388">
        <v>226.93060600000001</v>
      </c>
      <c r="I388">
        <v>5.8804540000000003</v>
      </c>
    </row>
    <row r="389" spans="1:9" x14ac:dyDescent="0.25">
      <c r="A389">
        <v>388</v>
      </c>
      <c r="F389">
        <v>228.36111199999999</v>
      </c>
      <c r="G389">
        <v>10.37894</v>
      </c>
      <c r="H389">
        <v>226.96893900000001</v>
      </c>
      <c r="I389">
        <v>5.8594949999999999</v>
      </c>
    </row>
    <row r="390" spans="1:9" x14ac:dyDescent="0.25">
      <c r="A390">
        <v>389</v>
      </c>
      <c r="F390">
        <v>228.30883900000001</v>
      </c>
      <c r="G390">
        <v>10.368031</v>
      </c>
      <c r="H390">
        <v>226.94585799999999</v>
      </c>
      <c r="I390">
        <v>5.8432829999999996</v>
      </c>
    </row>
    <row r="391" spans="1:9" x14ac:dyDescent="0.25">
      <c r="A391">
        <v>390</v>
      </c>
      <c r="F391">
        <v>228.32919100000001</v>
      </c>
      <c r="G391">
        <v>10.380151</v>
      </c>
      <c r="H391">
        <v>226.907827</v>
      </c>
      <c r="I391">
        <v>5.8559590000000004</v>
      </c>
    </row>
    <row r="392" spans="1:9" x14ac:dyDescent="0.25">
      <c r="A392">
        <v>391</v>
      </c>
      <c r="F392">
        <v>228.32469700000001</v>
      </c>
      <c r="G392">
        <v>10.377878000000001</v>
      </c>
      <c r="H392">
        <v>226.87525199999999</v>
      </c>
      <c r="I392">
        <v>5.8918679999999997</v>
      </c>
    </row>
    <row r="393" spans="1:9" x14ac:dyDescent="0.25">
      <c r="A393">
        <v>392</v>
      </c>
      <c r="F393">
        <v>228.32313099999999</v>
      </c>
      <c r="G393">
        <v>10.380354000000001</v>
      </c>
      <c r="H393">
        <v>226.90060600000001</v>
      </c>
      <c r="I393">
        <v>5.8451009999999997</v>
      </c>
    </row>
    <row r="394" spans="1:9" x14ac:dyDescent="0.25">
      <c r="A394">
        <v>393</v>
      </c>
      <c r="F394">
        <v>228.28439299999999</v>
      </c>
      <c r="G394">
        <v>10.391463999999999</v>
      </c>
      <c r="H394">
        <v>226.97090900000001</v>
      </c>
      <c r="I394">
        <v>5.8741919999999999</v>
      </c>
    </row>
    <row r="395" spans="1:9" x14ac:dyDescent="0.25">
      <c r="A395">
        <v>394</v>
      </c>
      <c r="F395">
        <v>228.36111199999999</v>
      </c>
      <c r="G395">
        <v>10.37894</v>
      </c>
      <c r="H395">
        <v>226.93060600000001</v>
      </c>
      <c r="I395">
        <v>5.8804540000000003</v>
      </c>
    </row>
    <row r="396" spans="1:9" x14ac:dyDescent="0.25">
      <c r="A396">
        <v>395</v>
      </c>
      <c r="D396">
        <v>247.287677</v>
      </c>
      <c r="E396">
        <v>7.0887880000000001</v>
      </c>
      <c r="F396">
        <v>228.36111199999999</v>
      </c>
      <c r="G396">
        <v>10.37894</v>
      </c>
    </row>
    <row r="397" spans="1:9" x14ac:dyDescent="0.25">
      <c r="A397">
        <v>396</v>
      </c>
      <c r="D397">
        <v>247.276363</v>
      </c>
      <c r="E397">
        <v>7.1022730000000003</v>
      </c>
    </row>
    <row r="398" spans="1:9" x14ac:dyDescent="0.25">
      <c r="A398">
        <v>397</v>
      </c>
      <c r="D398">
        <v>247.26884000000001</v>
      </c>
      <c r="E398">
        <v>7.0832319999999998</v>
      </c>
    </row>
    <row r="399" spans="1:9" x14ac:dyDescent="0.25">
      <c r="A399">
        <v>398</v>
      </c>
      <c r="D399">
        <v>247.26010099999999</v>
      </c>
      <c r="E399">
        <v>7.0875240000000002</v>
      </c>
    </row>
    <row r="400" spans="1:9" x14ac:dyDescent="0.25">
      <c r="A400">
        <v>399</v>
      </c>
      <c r="D400">
        <v>247.227878</v>
      </c>
      <c r="E400">
        <v>7.0909089999999999</v>
      </c>
    </row>
    <row r="401" spans="1:9" x14ac:dyDescent="0.25">
      <c r="A401">
        <v>400</v>
      </c>
      <c r="D401">
        <v>247.227878</v>
      </c>
      <c r="E401">
        <v>7.0669690000000003</v>
      </c>
    </row>
    <row r="402" spans="1:9" x14ac:dyDescent="0.25">
      <c r="A402">
        <v>401</v>
      </c>
      <c r="B402">
        <v>254.44297699999998</v>
      </c>
      <c r="C402">
        <v>8.8093430000000001</v>
      </c>
      <c r="D402">
        <v>247.311466</v>
      </c>
      <c r="E402">
        <v>7.0425750000000003</v>
      </c>
    </row>
    <row r="403" spans="1:9" x14ac:dyDescent="0.25">
      <c r="A403">
        <v>402</v>
      </c>
      <c r="B403">
        <v>254.45388700000001</v>
      </c>
      <c r="C403">
        <v>8.8101509999999994</v>
      </c>
      <c r="D403">
        <v>247.287677</v>
      </c>
      <c r="E403">
        <v>7.0887880000000001</v>
      </c>
    </row>
    <row r="404" spans="1:9" x14ac:dyDescent="0.25">
      <c r="A404">
        <v>403</v>
      </c>
      <c r="B404">
        <v>254.42019999999999</v>
      </c>
      <c r="C404">
        <v>8.8079289999999997</v>
      </c>
    </row>
    <row r="405" spans="1:9" x14ac:dyDescent="0.25">
      <c r="A405">
        <v>404</v>
      </c>
      <c r="B405">
        <v>254.440707</v>
      </c>
      <c r="C405">
        <v>8.8348469999999999</v>
      </c>
    </row>
    <row r="406" spans="1:9" x14ac:dyDescent="0.25">
      <c r="A406">
        <v>405</v>
      </c>
      <c r="B406">
        <v>254.43585899999999</v>
      </c>
      <c r="C406">
        <v>8.8347470000000001</v>
      </c>
    </row>
    <row r="407" spans="1:9" x14ac:dyDescent="0.25">
      <c r="A407">
        <v>406</v>
      </c>
      <c r="B407">
        <v>254.46827999999999</v>
      </c>
      <c r="C407">
        <v>8.8247470000000003</v>
      </c>
    </row>
    <row r="408" spans="1:9" x14ac:dyDescent="0.25">
      <c r="A408">
        <v>407</v>
      </c>
      <c r="B408">
        <v>254.44297699999998</v>
      </c>
      <c r="C408">
        <v>8.8093430000000001</v>
      </c>
    </row>
    <row r="409" spans="1:9" x14ac:dyDescent="0.25">
      <c r="A409">
        <v>408</v>
      </c>
      <c r="H409">
        <v>254.14989800000001</v>
      </c>
      <c r="I409">
        <v>5.7966670000000002</v>
      </c>
    </row>
    <row r="410" spans="1:9" x14ac:dyDescent="0.25">
      <c r="A410">
        <v>409</v>
      </c>
      <c r="F410">
        <v>255.66828099999998</v>
      </c>
      <c r="G410">
        <v>10.183536</v>
      </c>
      <c r="H410">
        <v>254.21560199999999</v>
      </c>
      <c r="I410">
        <v>5.8295450000000004</v>
      </c>
    </row>
    <row r="411" spans="1:9" x14ac:dyDescent="0.25">
      <c r="A411">
        <v>410</v>
      </c>
      <c r="F411">
        <v>255.69641000000001</v>
      </c>
      <c r="G411">
        <v>10.217777</v>
      </c>
      <c r="H411">
        <v>254.15444100000002</v>
      </c>
      <c r="I411">
        <v>5.8654039999999998</v>
      </c>
    </row>
    <row r="412" spans="1:9" x14ac:dyDescent="0.25">
      <c r="A412">
        <v>411</v>
      </c>
      <c r="F412">
        <v>255.76843200000002</v>
      </c>
      <c r="G412">
        <v>10.215453999999999</v>
      </c>
      <c r="H412">
        <v>254.18838099999999</v>
      </c>
      <c r="I412">
        <v>5.8614649999999999</v>
      </c>
    </row>
    <row r="413" spans="1:9" x14ac:dyDescent="0.25">
      <c r="A413">
        <v>412</v>
      </c>
      <c r="F413">
        <v>255.77489800000001</v>
      </c>
      <c r="G413">
        <v>10.234696</v>
      </c>
      <c r="H413">
        <v>254.19151199999999</v>
      </c>
      <c r="I413">
        <v>5.8589900000000004</v>
      </c>
    </row>
    <row r="414" spans="1:9" x14ac:dyDescent="0.25">
      <c r="A414">
        <v>413</v>
      </c>
      <c r="F414">
        <v>255.823734</v>
      </c>
      <c r="G414">
        <v>10.220352999999999</v>
      </c>
      <c r="H414">
        <v>254.199344</v>
      </c>
      <c r="I414">
        <v>5.8436370000000002</v>
      </c>
    </row>
    <row r="415" spans="1:9" x14ac:dyDescent="0.25">
      <c r="A415">
        <v>414</v>
      </c>
      <c r="F415">
        <v>255.85110800000001</v>
      </c>
      <c r="G415">
        <v>10.191312999999999</v>
      </c>
      <c r="H415">
        <v>254.14989800000001</v>
      </c>
      <c r="I415">
        <v>5.7966670000000002</v>
      </c>
    </row>
    <row r="416" spans="1:9" x14ac:dyDescent="0.25">
      <c r="A416">
        <v>415</v>
      </c>
      <c r="D416">
        <v>271.08903800000002</v>
      </c>
      <c r="E416">
        <v>6.7557070000000001</v>
      </c>
      <c r="F416">
        <v>255.89161200000001</v>
      </c>
      <c r="G416">
        <v>10.204494</v>
      </c>
      <c r="H416">
        <v>254.14989800000001</v>
      </c>
      <c r="I416">
        <v>5.7966670000000002</v>
      </c>
    </row>
    <row r="417" spans="1:11" x14ac:dyDescent="0.25">
      <c r="A417">
        <v>416</v>
      </c>
      <c r="D417">
        <v>271.12166100000002</v>
      </c>
      <c r="E417">
        <v>6.72</v>
      </c>
      <c r="F417">
        <v>255.81621100000001</v>
      </c>
      <c r="G417">
        <v>10.12909</v>
      </c>
    </row>
    <row r="418" spans="1:11" x14ac:dyDescent="0.25">
      <c r="A418">
        <v>417</v>
      </c>
      <c r="D418">
        <v>271.10267599999997</v>
      </c>
      <c r="E418">
        <v>6.7191919999999996</v>
      </c>
      <c r="F418">
        <v>255.66828099999998</v>
      </c>
      <c r="G418">
        <v>10.183536</v>
      </c>
    </row>
    <row r="419" spans="1:11" x14ac:dyDescent="0.25">
      <c r="A419">
        <v>418</v>
      </c>
      <c r="D419">
        <v>271.08903800000002</v>
      </c>
      <c r="E419">
        <v>6.7557070000000001</v>
      </c>
    </row>
    <row r="420" spans="1:11" x14ac:dyDescent="0.25">
      <c r="A420">
        <v>419</v>
      </c>
      <c r="D420">
        <v>271.08903800000002</v>
      </c>
      <c r="E420">
        <v>6.7557070000000001</v>
      </c>
      <c r="J420">
        <v>235.96924100000001</v>
      </c>
      <c r="K420">
        <v>13.191060999999999</v>
      </c>
    </row>
    <row r="421" spans="1:11" x14ac:dyDescent="0.25">
      <c r="A421">
        <v>420</v>
      </c>
    </row>
    <row r="422" spans="1:11" x14ac:dyDescent="0.25">
      <c r="A422">
        <v>421</v>
      </c>
    </row>
    <row r="423" spans="1:11" x14ac:dyDescent="0.25">
      <c r="A423">
        <v>422</v>
      </c>
    </row>
    <row r="424" spans="1:11" x14ac:dyDescent="0.25">
      <c r="A424">
        <v>423</v>
      </c>
    </row>
    <row r="425" spans="1:11" x14ac:dyDescent="0.25">
      <c r="A425">
        <v>424</v>
      </c>
    </row>
    <row r="426" spans="1:11" x14ac:dyDescent="0.25">
      <c r="A426">
        <v>425</v>
      </c>
    </row>
    <row r="427" spans="1:11" x14ac:dyDescent="0.25">
      <c r="A427">
        <v>426</v>
      </c>
    </row>
    <row r="428" spans="1:11" x14ac:dyDescent="0.25">
      <c r="A428">
        <v>427</v>
      </c>
    </row>
    <row r="429" spans="1:11" x14ac:dyDescent="0.25">
      <c r="A429">
        <v>428</v>
      </c>
    </row>
    <row r="430" spans="1:11" x14ac:dyDescent="0.25">
      <c r="A430">
        <v>429</v>
      </c>
    </row>
    <row r="431" spans="1:11" x14ac:dyDescent="0.25">
      <c r="A431">
        <v>430</v>
      </c>
    </row>
    <row r="432" spans="1:1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1" x14ac:dyDescent="0.25">
      <c r="A449">
        <v>448</v>
      </c>
    </row>
    <row r="450" spans="1:11" x14ac:dyDescent="0.25">
      <c r="A450">
        <v>449</v>
      </c>
    </row>
    <row r="451" spans="1:11" x14ac:dyDescent="0.25">
      <c r="A451">
        <v>450</v>
      </c>
    </row>
    <row r="452" spans="1:11" x14ac:dyDescent="0.25">
      <c r="A452">
        <v>451</v>
      </c>
    </row>
    <row r="453" spans="1:11" x14ac:dyDescent="0.25">
      <c r="A453">
        <v>452</v>
      </c>
      <c r="J453">
        <v>235.81717</v>
      </c>
      <c r="K453">
        <v>13.343131</v>
      </c>
    </row>
    <row r="454" spans="1:11" x14ac:dyDescent="0.25">
      <c r="A454">
        <v>453</v>
      </c>
      <c r="B454">
        <v>241.48055399999998</v>
      </c>
      <c r="C454">
        <v>4.1465649999999998</v>
      </c>
    </row>
    <row r="455" spans="1:11" x14ac:dyDescent="0.25">
      <c r="A455">
        <v>454</v>
      </c>
      <c r="B455">
        <v>241.456819</v>
      </c>
      <c r="C455">
        <v>4.0420699999999998</v>
      </c>
    </row>
    <row r="456" spans="1:11" x14ac:dyDescent="0.25">
      <c r="A456">
        <v>455</v>
      </c>
      <c r="B456">
        <v>241.48580699999999</v>
      </c>
      <c r="C456">
        <v>4.0320200000000002</v>
      </c>
    </row>
    <row r="457" spans="1:11" x14ac:dyDescent="0.25">
      <c r="A457">
        <v>456</v>
      </c>
      <c r="B457">
        <v>241.43727200000001</v>
      </c>
      <c r="C457">
        <v>4.0629289999999996</v>
      </c>
    </row>
    <row r="458" spans="1:11" x14ac:dyDescent="0.25">
      <c r="A458">
        <v>457</v>
      </c>
      <c r="B458">
        <v>241.47116199999999</v>
      </c>
      <c r="C458">
        <v>4.1021210000000004</v>
      </c>
      <c r="H458">
        <v>248.937927</v>
      </c>
      <c r="I458">
        <v>7.29298</v>
      </c>
    </row>
    <row r="459" spans="1:11" x14ac:dyDescent="0.25">
      <c r="A459">
        <v>458</v>
      </c>
      <c r="B459">
        <v>241.44772499999999</v>
      </c>
      <c r="C459">
        <v>4.1349999999999998</v>
      </c>
      <c r="H459">
        <v>248.91701799999998</v>
      </c>
      <c r="I459">
        <v>7.3435350000000001</v>
      </c>
    </row>
    <row r="460" spans="1:11" x14ac:dyDescent="0.25">
      <c r="A460">
        <v>459</v>
      </c>
      <c r="B460">
        <v>241.428079</v>
      </c>
      <c r="C460">
        <v>4.1478279999999996</v>
      </c>
      <c r="H460">
        <v>248.934493</v>
      </c>
      <c r="I460">
        <v>7.3560600000000003</v>
      </c>
    </row>
    <row r="461" spans="1:11" x14ac:dyDescent="0.25">
      <c r="A461">
        <v>460</v>
      </c>
      <c r="B461">
        <v>241.402725</v>
      </c>
      <c r="C461">
        <v>4.1385860000000001</v>
      </c>
      <c r="H461">
        <v>248.916313</v>
      </c>
      <c r="I461">
        <v>7.3611620000000002</v>
      </c>
    </row>
    <row r="462" spans="1:11" x14ac:dyDescent="0.25">
      <c r="A462">
        <v>461</v>
      </c>
      <c r="B462">
        <v>241.45606000000001</v>
      </c>
      <c r="C462">
        <v>4.1690399999999999</v>
      </c>
      <c r="H462">
        <v>248.97393699999998</v>
      </c>
      <c r="I462">
        <v>7.3421209999999997</v>
      </c>
    </row>
    <row r="463" spans="1:11" x14ac:dyDescent="0.25">
      <c r="A463">
        <v>462</v>
      </c>
      <c r="B463">
        <v>241.33813000000001</v>
      </c>
      <c r="C463">
        <v>4.1720199999999998</v>
      </c>
      <c r="H463">
        <v>248.96287899999999</v>
      </c>
      <c r="I463">
        <v>7.3548989999999996</v>
      </c>
    </row>
    <row r="464" spans="1:11" x14ac:dyDescent="0.25">
      <c r="A464">
        <v>463</v>
      </c>
      <c r="B464">
        <v>241.48055399999998</v>
      </c>
      <c r="C464">
        <v>4.1465649999999998</v>
      </c>
      <c r="H464">
        <v>248.962627</v>
      </c>
      <c r="I464">
        <v>7.3362119999999997</v>
      </c>
    </row>
    <row r="465" spans="1:9" x14ac:dyDescent="0.25">
      <c r="A465">
        <v>464</v>
      </c>
      <c r="B465">
        <v>241.48055399999998</v>
      </c>
      <c r="C465">
        <v>4.1465649999999998</v>
      </c>
      <c r="H465">
        <v>248.978633</v>
      </c>
      <c r="I465">
        <v>7.3445960000000001</v>
      </c>
    </row>
    <row r="466" spans="1:9" x14ac:dyDescent="0.25">
      <c r="A466">
        <v>465</v>
      </c>
      <c r="H466">
        <v>248.95888500000001</v>
      </c>
      <c r="I466">
        <v>7.3398479999999999</v>
      </c>
    </row>
    <row r="467" spans="1:9" x14ac:dyDescent="0.25">
      <c r="A467">
        <v>466</v>
      </c>
      <c r="D467">
        <v>230.45272800000001</v>
      </c>
      <c r="E467">
        <v>7.3035350000000001</v>
      </c>
      <c r="F467">
        <v>241.60277500000001</v>
      </c>
      <c r="G467">
        <v>4.3558079999999997</v>
      </c>
      <c r="H467">
        <v>248.934192</v>
      </c>
      <c r="I467">
        <v>7.306616</v>
      </c>
    </row>
    <row r="468" spans="1:9" x14ac:dyDescent="0.25">
      <c r="A468">
        <v>467</v>
      </c>
      <c r="D468">
        <v>230.45272800000001</v>
      </c>
      <c r="E468">
        <v>7.3035350000000001</v>
      </c>
      <c r="F468">
        <v>241.57722000000001</v>
      </c>
      <c r="G468">
        <v>4.3414140000000003</v>
      </c>
      <c r="H468">
        <v>248.884647</v>
      </c>
      <c r="I468">
        <v>7.2851509999999999</v>
      </c>
    </row>
    <row r="469" spans="1:9" x14ac:dyDescent="0.25">
      <c r="A469">
        <v>468</v>
      </c>
      <c r="D469">
        <v>230.465453</v>
      </c>
      <c r="E469">
        <v>7.2804539999999998</v>
      </c>
      <c r="F469">
        <v>241.61600999999999</v>
      </c>
      <c r="G469">
        <v>4.3814140000000004</v>
      </c>
      <c r="H469">
        <v>248.937927</v>
      </c>
      <c r="I469">
        <v>7.29298</v>
      </c>
    </row>
    <row r="470" spans="1:9" x14ac:dyDescent="0.25">
      <c r="A470">
        <v>469</v>
      </c>
      <c r="D470">
        <v>230.52853300000001</v>
      </c>
      <c r="E470">
        <v>7.2990399999999998</v>
      </c>
      <c r="F470">
        <v>241.53651600000001</v>
      </c>
      <c r="G470">
        <v>4.3830299999999998</v>
      </c>
    </row>
    <row r="471" spans="1:9" x14ac:dyDescent="0.25">
      <c r="A471">
        <v>470</v>
      </c>
      <c r="D471">
        <v>230.550657</v>
      </c>
      <c r="E471">
        <v>7.2847479999999996</v>
      </c>
      <c r="F471">
        <v>241.57727</v>
      </c>
      <c r="G471">
        <v>4.3824240000000003</v>
      </c>
    </row>
    <row r="472" spans="1:9" x14ac:dyDescent="0.25">
      <c r="A472">
        <v>471</v>
      </c>
      <c r="D472">
        <v>230.499191</v>
      </c>
      <c r="E472">
        <v>7.2814649999999999</v>
      </c>
      <c r="F472">
        <v>241.61414099999999</v>
      </c>
      <c r="G472">
        <v>4.3581810000000001</v>
      </c>
    </row>
    <row r="473" spans="1:9" x14ac:dyDescent="0.25">
      <c r="A473">
        <v>472</v>
      </c>
      <c r="D473">
        <v>230.51560499999999</v>
      </c>
      <c r="E473">
        <v>7.2868690000000003</v>
      </c>
      <c r="F473">
        <v>241.58823100000001</v>
      </c>
      <c r="G473">
        <v>4.3618180000000004</v>
      </c>
    </row>
    <row r="474" spans="1:9" x14ac:dyDescent="0.25">
      <c r="A474">
        <v>473</v>
      </c>
      <c r="D474">
        <v>230.50984700000001</v>
      </c>
      <c r="E474">
        <v>7.298889</v>
      </c>
      <c r="F474">
        <v>241.563535</v>
      </c>
      <c r="G474">
        <v>4.3765650000000003</v>
      </c>
    </row>
    <row r="475" spans="1:9" x14ac:dyDescent="0.25">
      <c r="A475">
        <v>474</v>
      </c>
      <c r="D475">
        <v>230.520353</v>
      </c>
      <c r="E475">
        <v>7.2911109999999999</v>
      </c>
      <c r="F475">
        <v>241.57292699999999</v>
      </c>
      <c r="G475">
        <v>4.406263</v>
      </c>
    </row>
    <row r="476" spans="1:9" x14ac:dyDescent="0.25">
      <c r="A476">
        <v>475</v>
      </c>
      <c r="D476">
        <v>230.50110899999999</v>
      </c>
      <c r="E476">
        <v>7.294797</v>
      </c>
      <c r="F476">
        <v>241.54813100000001</v>
      </c>
      <c r="G476">
        <v>4.3715650000000004</v>
      </c>
    </row>
    <row r="477" spans="1:9" x14ac:dyDescent="0.25">
      <c r="A477">
        <v>476</v>
      </c>
      <c r="D477">
        <v>230.55348499999999</v>
      </c>
      <c r="E477">
        <v>7.3256560000000004</v>
      </c>
      <c r="F477">
        <v>241.57570799999999</v>
      </c>
      <c r="G477">
        <v>4.3015150000000002</v>
      </c>
    </row>
    <row r="478" spans="1:9" x14ac:dyDescent="0.25">
      <c r="A478">
        <v>477</v>
      </c>
      <c r="D478">
        <v>230.55944399999998</v>
      </c>
      <c r="E478">
        <v>7.3443430000000003</v>
      </c>
      <c r="F478">
        <v>241.59570600000001</v>
      </c>
      <c r="G478">
        <v>4.271363</v>
      </c>
    </row>
    <row r="479" spans="1:9" x14ac:dyDescent="0.25">
      <c r="A479">
        <v>478</v>
      </c>
      <c r="D479">
        <v>230.58848499999999</v>
      </c>
      <c r="E479">
        <v>7.327172</v>
      </c>
      <c r="F479">
        <v>241.60277500000001</v>
      </c>
      <c r="G479">
        <v>4.3558079999999997</v>
      </c>
    </row>
    <row r="480" spans="1:9" x14ac:dyDescent="0.25">
      <c r="A480">
        <v>479</v>
      </c>
      <c r="B480">
        <v>222.13005000000001</v>
      </c>
      <c r="C480">
        <v>5.9276759999999999</v>
      </c>
      <c r="D480">
        <v>230.45272800000001</v>
      </c>
      <c r="E480">
        <v>7.3035350000000001</v>
      </c>
    </row>
    <row r="481" spans="1:9" x14ac:dyDescent="0.25">
      <c r="A481">
        <v>480</v>
      </c>
      <c r="B481">
        <v>222.124696</v>
      </c>
      <c r="C481">
        <v>5.9136360000000003</v>
      </c>
      <c r="D481">
        <v>230.434091</v>
      </c>
      <c r="E481">
        <v>7.2790910000000002</v>
      </c>
    </row>
    <row r="482" spans="1:9" x14ac:dyDescent="0.25">
      <c r="A482">
        <v>481</v>
      </c>
      <c r="B482">
        <v>222.148889</v>
      </c>
      <c r="C482">
        <v>5.8558079999999997</v>
      </c>
      <c r="H482">
        <v>230.53186700000001</v>
      </c>
      <c r="I482">
        <v>8.478586</v>
      </c>
    </row>
    <row r="483" spans="1:9" x14ac:dyDescent="0.25">
      <c r="A483">
        <v>482</v>
      </c>
      <c r="B483">
        <v>222.06787800000001</v>
      </c>
      <c r="C483">
        <v>5.8347980000000002</v>
      </c>
      <c r="H483">
        <v>230.54449399999999</v>
      </c>
      <c r="I483">
        <v>8.5176759999999998</v>
      </c>
    </row>
    <row r="484" spans="1:9" x14ac:dyDescent="0.25">
      <c r="A484">
        <v>483</v>
      </c>
      <c r="B484">
        <v>222.08090899999999</v>
      </c>
      <c r="C484">
        <v>5.8766670000000003</v>
      </c>
      <c r="H484">
        <v>230.55282700000001</v>
      </c>
      <c r="I484">
        <v>8.4759080000000004</v>
      </c>
    </row>
    <row r="485" spans="1:9" x14ac:dyDescent="0.25">
      <c r="A485">
        <v>484</v>
      </c>
      <c r="B485">
        <v>222.11560599999999</v>
      </c>
      <c r="C485">
        <v>5.9347469999999998</v>
      </c>
      <c r="H485">
        <v>230.55005</v>
      </c>
      <c r="I485">
        <v>8.4896969999999996</v>
      </c>
    </row>
    <row r="486" spans="1:9" x14ac:dyDescent="0.25">
      <c r="A486">
        <v>485</v>
      </c>
      <c r="B486">
        <v>222.147121</v>
      </c>
      <c r="C486">
        <v>5.9273230000000003</v>
      </c>
      <c r="H486">
        <v>230.56242499999999</v>
      </c>
      <c r="I486">
        <v>8.5082830000000005</v>
      </c>
    </row>
    <row r="487" spans="1:9" x14ac:dyDescent="0.25">
      <c r="A487">
        <v>486</v>
      </c>
      <c r="B487">
        <v>222.12641400000001</v>
      </c>
      <c r="C487">
        <v>5.9602519999999997</v>
      </c>
      <c r="H487">
        <v>230.61641399999999</v>
      </c>
      <c r="I487">
        <v>8.4606060000000003</v>
      </c>
    </row>
    <row r="488" spans="1:9" x14ac:dyDescent="0.25">
      <c r="A488">
        <v>487</v>
      </c>
      <c r="B488">
        <v>222.07575700000001</v>
      </c>
      <c r="C488">
        <v>5.9201509999999997</v>
      </c>
      <c r="H488">
        <v>230.678079</v>
      </c>
      <c r="I488">
        <v>8.4763629999999992</v>
      </c>
    </row>
    <row r="489" spans="1:9" x14ac:dyDescent="0.25">
      <c r="A489">
        <v>488</v>
      </c>
      <c r="B489">
        <v>222.11883800000001</v>
      </c>
      <c r="C489">
        <v>5.9386859999999997</v>
      </c>
      <c r="H489">
        <v>230.66565399999999</v>
      </c>
      <c r="I489">
        <v>8.4806059999999999</v>
      </c>
    </row>
    <row r="490" spans="1:9" x14ac:dyDescent="0.25">
      <c r="A490">
        <v>489</v>
      </c>
      <c r="B490">
        <v>222.13005000000001</v>
      </c>
      <c r="C490">
        <v>5.9276759999999999</v>
      </c>
      <c r="H490">
        <v>230.67065700000001</v>
      </c>
      <c r="I490">
        <v>8.4817669999999996</v>
      </c>
    </row>
    <row r="491" spans="1:9" x14ac:dyDescent="0.25">
      <c r="A491">
        <v>490</v>
      </c>
      <c r="F491">
        <v>222.305657</v>
      </c>
      <c r="G491">
        <v>5.4409590000000003</v>
      </c>
      <c r="H491">
        <v>230.704444</v>
      </c>
      <c r="I491">
        <v>8.4768179999999997</v>
      </c>
    </row>
    <row r="492" spans="1:9" x14ac:dyDescent="0.25">
      <c r="A492">
        <v>491</v>
      </c>
      <c r="F492">
        <v>222.36651499999999</v>
      </c>
      <c r="G492">
        <v>5.4851510000000001</v>
      </c>
      <c r="H492">
        <v>230.53186700000001</v>
      </c>
      <c r="I492">
        <v>8.478586</v>
      </c>
    </row>
    <row r="493" spans="1:9" x14ac:dyDescent="0.25">
      <c r="A493">
        <v>492</v>
      </c>
      <c r="F493">
        <v>222.39479800000001</v>
      </c>
      <c r="G493">
        <v>5.49505</v>
      </c>
    </row>
    <row r="494" spans="1:9" x14ac:dyDescent="0.25">
      <c r="A494">
        <v>493</v>
      </c>
      <c r="F494">
        <v>222.33747500000001</v>
      </c>
      <c r="G494">
        <v>5.4581809999999997</v>
      </c>
    </row>
    <row r="495" spans="1:9" x14ac:dyDescent="0.25">
      <c r="A495">
        <v>494</v>
      </c>
      <c r="F495">
        <v>222.27691899999999</v>
      </c>
      <c r="G495">
        <v>5.4486869999999996</v>
      </c>
    </row>
    <row r="496" spans="1:9" x14ac:dyDescent="0.25">
      <c r="A496">
        <v>495</v>
      </c>
      <c r="D496">
        <v>209.29242199999999</v>
      </c>
      <c r="E496">
        <v>8.2709799999999998</v>
      </c>
      <c r="F496">
        <v>222.29883799999999</v>
      </c>
      <c r="G496">
        <v>5.4329799999999997</v>
      </c>
    </row>
    <row r="497" spans="1:9" x14ac:dyDescent="0.25">
      <c r="A497">
        <v>496</v>
      </c>
      <c r="D497">
        <v>209.28747000000001</v>
      </c>
      <c r="E497">
        <v>8.250413</v>
      </c>
      <c r="F497">
        <v>222.33934199999999</v>
      </c>
      <c r="G497">
        <v>5.439495</v>
      </c>
    </row>
    <row r="498" spans="1:9" x14ac:dyDescent="0.25">
      <c r="A498">
        <v>497</v>
      </c>
      <c r="D498">
        <v>209.263811</v>
      </c>
      <c r="E498">
        <v>8.2712369999999993</v>
      </c>
      <c r="F498">
        <v>222.28712100000001</v>
      </c>
      <c r="G498">
        <v>5.4874739999999997</v>
      </c>
    </row>
    <row r="499" spans="1:9" x14ac:dyDescent="0.25">
      <c r="A499">
        <v>498</v>
      </c>
      <c r="D499">
        <v>209.25958900000001</v>
      </c>
      <c r="E499">
        <v>8.2650000000000006</v>
      </c>
      <c r="F499">
        <v>222.305657</v>
      </c>
      <c r="G499">
        <v>5.4409590000000003</v>
      </c>
    </row>
    <row r="500" spans="1:9" x14ac:dyDescent="0.25">
      <c r="A500">
        <v>499</v>
      </c>
      <c r="D500">
        <v>209.26154600000001</v>
      </c>
      <c r="E500">
        <v>8.2624750000000002</v>
      </c>
      <c r="F500">
        <v>222.305657</v>
      </c>
      <c r="G500">
        <v>5.4409590000000003</v>
      </c>
    </row>
    <row r="501" spans="1:9" x14ac:dyDescent="0.25">
      <c r="A501">
        <v>500</v>
      </c>
      <c r="D501">
        <v>209.26272800000001</v>
      </c>
      <c r="E501">
        <v>8.2521649999999998</v>
      </c>
    </row>
    <row r="502" spans="1:9" x14ac:dyDescent="0.25">
      <c r="A502">
        <v>501</v>
      </c>
      <c r="D502">
        <v>209.30360300000001</v>
      </c>
      <c r="E502">
        <v>8.293609</v>
      </c>
    </row>
    <row r="503" spans="1:9" x14ac:dyDescent="0.25">
      <c r="A503">
        <v>502</v>
      </c>
      <c r="D503">
        <v>209.275824</v>
      </c>
      <c r="E503">
        <v>8.2854639999999993</v>
      </c>
    </row>
    <row r="504" spans="1:9" x14ac:dyDescent="0.25">
      <c r="A504">
        <v>503</v>
      </c>
      <c r="B504">
        <v>203.662577</v>
      </c>
      <c r="C504">
        <v>6.0260829999999999</v>
      </c>
      <c r="D504">
        <v>209.285563</v>
      </c>
      <c r="E504">
        <v>8.2877320000000001</v>
      </c>
    </row>
    <row r="505" spans="1:9" x14ac:dyDescent="0.25">
      <c r="A505">
        <v>504</v>
      </c>
      <c r="B505">
        <v>203.66185200000001</v>
      </c>
      <c r="C505">
        <v>5.9809279999999996</v>
      </c>
      <c r="D505">
        <v>209.277422</v>
      </c>
      <c r="E505">
        <v>8.4196399999999993</v>
      </c>
    </row>
    <row r="506" spans="1:9" x14ac:dyDescent="0.25">
      <c r="A506">
        <v>505</v>
      </c>
      <c r="B506">
        <v>203.653345</v>
      </c>
      <c r="C506">
        <v>5.9635569999999998</v>
      </c>
      <c r="D506">
        <v>209.29242199999999</v>
      </c>
      <c r="E506">
        <v>8.2709799999999998</v>
      </c>
    </row>
    <row r="507" spans="1:9" x14ac:dyDescent="0.25">
      <c r="A507">
        <v>506</v>
      </c>
      <c r="B507">
        <v>203.66180300000002</v>
      </c>
      <c r="C507">
        <v>5.9517009999999999</v>
      </c>
    </row>
    <row r="508" spans="1:9" x14ac:dyDescent="0.25">
      <c r="A508">
        <v>507</v>
      </c>
      <c r="B508">
        <v>203.64943199999999</v>
      </c>
      <c r="C508">
        <v>5.960928</v>
      </c>
    </row>
    <row r="509" spans="1:9" x14ac:dyDescent="0.25">
      <c r="A509">
        <v>508</v>
      </c>
      <c r="B509">
        <v>203.73938200000001</v>
      </c>
      <c r="C509">
        <v>6.025722</v>
      </c>
      <c r="H509">
        <v>206.79670200000001</v>
      </c>
      <c r="I509">
        <v>9.3625769999999999</v>
      </c>
    </row>
    <row r="510" spans="1:9" x14ac:dyDescent="0.25">
      <c r="A510">
        <v>509</v>
      </c>
      <c r="B510">
        <v>203.92737</v>
      </c>
      <c r="C510">
        <v>5.9316500000000003</v>
      </c>
      <c r="H510">
        <v>206.793555</v>
      </c>
      <c r="I510">
        <v>9.3402589999999996</v>
      </c>
    </row>
    <row r="511" spans="1:9" x14ac:dyDescent="0.25">
      <c r="A511">
        <v>510</v>
      </c>
      <c r="B511">
        <v>203.662577</v>
      </c>
      <c r="C511">
        <v>6.0260829999999999</v>
      </c>
      <c r="F511">
        <v>204.35298399999999</v>
      </c>
      <c r="G511">
        <v>5.1259790000000001</v>
      </c>
      <c r="H511">
        <v>206.81293299999999</v>
      </c>
      <c r="I511">
        <v>9.340052</v>
      </c>
    </row>
    <row r="512" spans="1:9" x14ac:dyDescent="0.25">
      <c r="A512">
        <v>511</v>
      </c>
      <c r="F512">
        <v>204.40994900000001</v>
      </c>
      <c r="G512">
        <v>5.1357220000000003</v>
      </c>
      <c r="H512">
        <v>206.893866</v>
      </c>
      <c r="I512">
        <v>9.3563930000000006</v>
      </c>
    </row>
    <row r="513" spans="1:9" x14ac:dyDescent="0.25">
      <c r="A513">
        <v>512</v>
      </c>
      <c r="F513">
        <v>204.417574</v>
      </c>
      <c r="G513">
        <v>5.142474</v>
      </c>
      <c r="H513">
        <v>206.881598</v>
      </c>
      <c r="I513">
        <v>9.3540729999999996</v>
      </c>
    </row>
    <row r="514" spans="1:9" x14ac:dyDescent="0.25">
      <c r="A514">
        <v>513</v>
      </c>
      <c r="F514">
        <v>204.324274</v>
      </c>
      <c r="G514">
        <v>5.1367010000000004</v>
      </c>
      <c r="H514">
        <v>206.88947899999999</v>
      </c>
      <c r="I514">
        <v>9.3820099999999993</v>
      </c>
    </row>
    <row r="515" spans="1:9" x14ac:dyDescent="0.25">
      <c r="A515">
        <v>514</v>
      </c>
      <c r="F515">
        <v>204.32612800000001</v>
      </c>
      <c r="G515">
        <v>5.1344329999999996</v>
      </c>
      <c r="H515">
        <v>206.85335000000001</v>
      </c>
      <c r="I515">
        <v>9.3888660000000002</v>
      </c>
    </row>
    <row r="516" spans="1:9" x14ac:dyDescent="0.25">
      <c r="A516">
        <v>515</v>
      </c>
      <c r="F516">
        <v>204.34329400000001</v>
      </c>
      <c r="G516">
        <v>5.1318039999999998</v>
      </c>
      <c r="H516">
        <v>206.83376200000001</v>
      </c>
      <c r="I516">
        <v>9.4107730000000007</v>
      </c>
    </row>
    <row r="517" spans="1:9" x14ac:dyDescent="0.25">
      <c r="A517">
        <v>516</v>
      </c>
      <c r="F517">
        <v>204.273966</v>
      </c>
      <c r="G517">
        <v>5.1256180000000002</v>
      </c>
      <c r="H517">
        <v>206.79670200000001</v>
      </c>
      <c r="I517">
        <v>9.3625769999999999</v>
      </c>
    </row>
    <row r="518" spans="1:9" x14ac:dyDescent="0.25">
      <c r="A518">
        <v>517</v>
      </c>
      <c r="F518">
        <v>204.35298399999999</v>
      </c>
      <c r="G518">
        <v>5.1259790000000001</v>
      </c>
    </row>
    <row r="519" spans="1:9" x14ac:dyDescent="0.25">
      <c r="A519">
        <v>518</v>
      </c>
      <c r="D519">
        <v>185.68757500000001</v>
      </c>
      <c r="E519">
        <v>8.0840720000000008</v>
      </c>
      <c r="F519">
        <v>204.35298399999999</v>
      </c>
      <c r="G519">
        <v>5.1259790000000001</v>
      </c>
    </row>
    <row r="520" spans="1:9" x14ac:dyDescent="0.25">
      <c r="A520">
        <v>519</v>
      </c>
      <c r="D520">
        <v>185.69886600000001</v>
      </c>
      <c r="E520">
        <v>8.1029389999999992</v>
      </c>
    </row>
    <row r="521" spans="1:9" x14ac:dyDescent="0.25">
      <c r="A521">
        <v>520</v>
      </c>
      <c r="D521">
        <v>185.71123299999999</v>
      </c>
      <c r="E521">
        <v>8.0947420000000001</v>
      </c>
    </row>
    <row r="522" spans="1:9" x14ac:dyDescent="0.25">
      <c r="A522">
        <v>521</v>
      </c>
      <c r="D522">
        <v>185.70917400000002</v>
      </c>
      <c r="E522">
        <v>8.0782480000000003</v>
      </c>
    </row>
    <row r="523" spans="1:9" x14ac:dyDescent="0.25">
      <c r="A523">
        <v>522</v>
      </c>
      <c r="D523">
        <v>185.70144099999999</v>
      </c>
      <c r="E523">
        <v>8.0534020000000002</v>
      </c>
    </row>
    <row r="524" spans="1:9" x14ac:dyDescent="0.25">
      <c r="A524">
        <v>523</v>
      </c>
      <c r="D524">
        <v>185.70932999999999</v>
      </c>
      <c r="E524">
        <v>8.1094849999999994</v>
      </c>
    </row>
    <row r="525" spans="1:9" x14ac:dyDescent="0.25">
      <c r="A525">
        <v>524</v>
      </c>
      <c r="B525">
        <v>178.83268000000001</v>
      </c>
      <c r="C525">
        <v>6.3744329999999998</v>
      </c>
      <c r="D525">
        <v>185.726134</v>
      </c>
      <c r="E525">
        <v>8.1424230000000009</v>
      </c>
    </row>
    <row r="526" spans="1:9" x14ac:dyDescent="0.25">
      <c r="A526">
        <v>525</v>
      </c>
      <c r="B526">
        <v>178.852318</v>
      </c>
      <c r="C526">
        <v>6.3816490000000003</v>
      </c>
      <c r="D526">
        <v>185.757677</v>
      </c>
      <c r="E526">
        <v>8.1078860000000006</v>
      </c>
    </row>
    <row r="527" spans="1:9" x14ac:dyDescent="0.25">
      <c r="A527">
        <v>526</v>
      </c>
      <c r="B527">
        <v>178.92912100000001</v>
      </c>
      <c r="C527">
        <v>6.3684539999999998</v>
      </c>
      <c r="D527">
        <v>185.68757500000001</v>
      </c>
      <c r="E527">
        <v>8.0840720000000008</v>
      </c>
    </row>
    <row r="528" spans="1:9" x14ac:dyDescent="0.25">
      <c r="A528">
        <v>527</v>
      </c>
      <c r="B528">
        <v>178.92809299999999</v>
      </c>
      <c r="C528">
        <v>6.3186080000000002</v>
      </c>
    </row>
    <row r="529" spans="1:9" x14ac:dyDescent="0.25">
      <c r="A529">
        <v>528</v>
      </c>
      <c r="B529">
        <v>178.931544</v>
      </c>
      <c r="C529">
        <v>6.3257219999999998</v>
      </c>
    </row>
    <row r="530" spans="1:9" x14ac:dyDescent="0.25">
      <c r="A530">
        <v>529</v>
      </c>
      <c r="B530">
        <v>178.966803</v>
      </c>
      <c r="C530">
        <v>6.4231439999999997</v>
      </c>
    </row>
    <row r="531" spans="1:9" x14ac:dyDescent="0.25">
      <c r="A531">
        <v>530</v>
      </c>
      <c r="B531">
        <v>178.83268000000001</v>
      </c>
      <c r="C531">
        <v>6.3744329999999998</v>
      </c>
      <c r="H531">
        <v>180.27329900000001</v>
      </c>
      <c r="I531">
        <v>9.5064440000000001</v>
      </c>
    </row>
    <row r="532" spans="1:9" x14ac:dyDescent="0.25">
      <c r="A532">
        <v>531</v>
      </c>
      <c r="F532">
        <v>178.73448200000001</v>
      </c>
      <c r="G532">
        <v>5.0483510000000003</v>
      </c>
      <c r="H532">
        <v>180.21556699999999</v>
      </c>
      <c r="I532">
        <v>9.5466499999999996</v>
      </c>
    </row>
    <row r="533" spans="1:9" x14ac:dyDescent="0.25">
      <c r="A533">
        <v>532</v>
      </c>
      <c r="F533">
        <v>178.768193</v>
      </c>
      <c r="G533">
        <v>5.0765979999999997</v>
      </c>
      <c r="H533">
        <v>180.23113499999999</v>
      </c>
      <c r="I533">
        <v>9.5434540000000005</v>
      </c>
    </row>
    <row r="534" spans="1:9" x14ac:dyDescent="0.25">
      <c r="A534">
        <v>533</v>
      </c>
      <c r="F534">
        <v>178.75680399999999</v>
      </c>
      <c r="G534">
        <v>5.0456709999999996</v>
      </c>
      <c r="H534">
        <v>180.26020299999999</v>
      </c>
      <c r="I534">
        <v>9.56</v>
      </c>
    </row>
    <row r="535" spans="1:9" x14ac:dyDescent="0.25">
      <c r="A535">
        <v>534</v>
      </c>
      <c r="F535">
        <v>178.744688</v>
      </c>
      <c r="G535">
        <v>5.0618040000000004</v>
      </c>
      <c r="H535">
        <v>180.329947</v>
      </c>
      <c r="I535">
        <v>9.5485050000000005</v>
      </c>
    </row>
    <row r="536" spans="1:9" x14ac:dyDescent="0.25">
      <c r="A536">
        <v>535</v>
      </c>
      <c r="F536">
        <v>178.77309300000002</v>
      </c>
      <c r="G536">
        <v>5.075825</v>
      </c>
      <c r="H536">
        <v>180.339224</v>
      </c>
      <c r="I536">
        <v>9.5487120000000001</v>
      </c>
    </row>
    <row r="537" spans="1:9" x14ac:dyDescent="0.25">
      <c r="A537">
        <v>536</v>
      </c>
      <c r="F537">
        <v>178.78159600000001</v>
      </c>
      <c r="G537">
        <v>5.035876</v>
      </c>
      <c r="H537">
        <v>180.35432700000001</v>
      </c>
      <c r="I537">
        <v>9.5215460000000007</v>
      </c>
    </row>
    <row r="538" spans="1:9" x14ac:dyDescent="0.25">
      <c r="A538">
        <v>537</v>
      </c>
      <c r="F538">
        <v>178.79004900000001</v>
      </c>
      <c r="G538">
        <v>5.0211860000000001</v>
      </c>
      <c r="H538">
        <v>180.27329900000001</v>
      </c>
      <c r="I538">
        <v>9.5064440000000001</v>
      </c>
    </row>
    <row r="539" spans="1:9" x14ac:dyDescent="0.25">
      <c r="A539">
        <v>538</v>
      </c>
      <c r="D539">
        <v>161.17644200000001</v>
      </c>
      <c r="E539">
        <v>7.8008249999999997</v>
      </c>
      <c r="F539">
        <v>178.73448200000001</v>
      </c>
      <c r="G539">
        <v>5.0483510000000003</v>
      </c>
    </row>
    <row r="540" spans="1:9" x14ac:dyDescent="0.25">
      <c r="A540">
        <v>539</v>
      </c>
      <c r="D540">
        <v>161.17644200000001</v>
      </c>
      <c r="E540">
        <v>7.8008249999999997</v>
      </c>
    </row>
    <row r="541" spans="1:9" x14ac:dyDescent="0.25">
      <c r="A541">
        <v>540</v>
      </c>
      <c r="D541">
        <v>161.19469000000001</v>
      </c>
      <c r="E541">
        <v>7.8053100000000004</v>
      </c>
    </row>
    <row r="542" spans="1:9" x14ac:dyDescent="0.25">
      <c r="A542">
        <v>541</v>
      </c>
      <c r="D542">
        <v>161.18479300000001</v>
      </c>
      <c r="E542">
        <v>7.7813920000000003</v>
      </c>
    </row>
    <row r="543" spans="1:9" x14ac:dyDescent="0.25">
      <c r="A543">
        <v>542</v>
      </c>
      <c r="D543">
        <v>161.14469</v>
      </c>
      <c r="E543">
        <v>7.7772170000000003</v>
      </c>
    </row>
    <row r="544" spans="1:9" x14ac:dyDescent="0.25">
      <c r="A544">
        <v>543</v>
      </c>
      <c r="D544">
        <v>161.12824699999999</v>
      </c>
      <c r="E544">
        <v>7.7372680000000003</v>
      </c>
    </row>
    <row r="545" spans="1:9" x14ac:dyDescent="0.25">
      <c r="A545">
        <v>544</v>
      </c>
      <c r="B545">
        <v>155.73268000000002</v>
      </c>
      <c r="C545">
        <v>6.282165</v>
      </c>
      <c r="D545">
        <v>161.14551499999999</v>
      </c>
      <c r="E545">
        <v>7.7372170000000002</v>
      </c>
    </row>
    <row r="546" spans="1:9" x14ac:dyDescent="0.25">
      <c r="A546">
        <v>545</v>
      </c>
      <c r="B546">
        <v>155.73268000000002</v>
      </c>
      <c r="C546">
        <v>6.282165</v>
      </c>
      <c r="D546">
        <v>161.17644200000001</v>
      </c>
      <c r="E546">
        <v>7.8008249999999997</v>
      </c>
    </row>
    <row r="547" spans="1:9" x14ac:dyDescent="0.25">
      <c r="A547">
        <v>546</v>
      </c>
      <c r="B547">
        <v>155.73268000000002</v>
      </c>
      <c r="C547">
        <v>6.282165</v>
      </c>
    </row>
    <row r="548" spans="1:9" x14ac:dyDescent="0.25">
      <c r="A548">
        <v>547</v>
      </c>
      <c r="B548">
        <v>155.73268000000002</v>
      </c>
      <c r="C548">
        <v>6.282165</v>
      </c>
    </row>
    <row r="549" spans="1:9" x14ac:dyDescent="0.25">
      <c r="A549">
        <v>548</v>
      </c>
      <c r="B549">
        <v>155.73268000000002</v>
      </c>
      <c r="C549">
        <v>6.282165</v>
      </c>
    </row>
    <row r="550" spans="1:9" x14ac:dyDescent="0.25">
      <c r="A550">
        <v>549</v>
      </c>
      <c r="B550">
        <v>155.73268000000002</v>
      </c>
      <c r="C550">
        <v>6.282165</v>
      </c>
    </row>
    <row r="551" spans="1:9" x14ac:dyDescent="0.25">
      <c r="A551">
        <v>550</v>
      </c>
      <c r="B551">
        <v>155.73268000000002</v>
      </c>
      <c r="C551">
        <v>6.282165</v>
      </c>
    </row>
    <row r="552" spans="1:9" x14ac:dyDescent="0.25">
      <c r="A552">
        <v>551</v>
      </c>
      <c r="F552">
        <v>154.95757700000001</v>
      </c>
      <c r="G552">
        <v>5.357062</v>
      </c>
      <c r="H552">
        <v>155.806443</v>
      </c>
      <c r="I552">
        <v>9.2046390000000002</v>
      </c>
    </row>
    <row r="553" spans="1:9" x14ac:dyDescent="0.25">
      <c r="A553">
        <v>552</v>
      </c>
      <c r="F553">
        <v>154.88582400000001</v>
      </c>
      <c r="G553">
        <v>5.322114</v>
      </c>
      <c r="H553">
        <v>155.81556599999999</v>
      </c>
      <c r="I553">
        <v>9.1996389999999995</v>
      </c>
    </row>
    <row r="554" spans="1:9" x14ac:dyDescent="0.25">
      <c r="A554">
        <v>553</v>
      </c>
      <c r="F554">
        <v>154.846237</v>
      </c>
      <c r="G554">
        <v>5.3531959999999996</v>
      </c>
      <c r="H554">
        <v>155.83747399999999</v>
      </c>
      <c r="I554">
        <v>9.1388660000000002</v>
      </c>
    </row>
    <row r="555" spans="1:9" x14ac:dyDescent="0.25">
      <c r="A555">
        <v>554</v>
      </c>
      <c r="F555">
        <v>154.82917500000002</v>
      </c>
      <c r="G555">
        <v>5.3914949999999999</v>
      </c>
      <c r="H555">
        <v>155.89185500000002</v>
      </c>
      <c r="I555">
        <v>9.1495370000000005</v>
      </c>
    </row>
    <row r="556" spans="1:9" x14ac:dyDescent="0.25">
      <c r="A556">
        <v>555</v>
      </c>
      <c r="F556">
        <v>154.80989700000001</v>
      </c>
      <c r="G556">
        <v>5.3356700000000004</v>
      </c>
      <c r="H556">
        <v>155.89881500000001</v>
      </c>
      <c r="I556">
        <v>9.1711860000000005</v>
      </c>
    </row>
    <row r="557" spans="1:9" x14ac:dyDescent="0.25">
      <c r="A557">
        <v>556</v>
      </c>
      <c r="F557">
        <v>154.82835</v>
      </c>
      <c r="G557">
        <v>5.3731960000000001</v>
      </c>
      <c r="H557">
        <v>155.833608</v>
      </c>
      <c r="I557">
        <v>9.2203610000000005</v>
      </c>
    </row>
    <row r="558" spans="1:9" x14ac:dyDescent="0.25">
      <c r="A558">
        <v>557</v>
      </c>
      <c r="D558">
        <v>129.12672600000002</v>
      </c>
      <c r="E558">
        <v>7.1137620000000004</v>
      </c>
      <c r="F558">
        <v>154.95757700000001</v>
      </c>
      <c r="G558">
        <v>5.357062</v>
      </c>
    </row>
    <row r="559" spans="1:9" x14ac:dyDescent="0.25">
      <c r="A559">
        <v>558</v>
      </c>
      <c r="D559">
        <v>129.12672600000002</v>
      </c>
      <c r="E559">
        <v>7.1137620000000004</v>
      </c>
      <c r="F559">
        <v>154.95757700000001</v>
      </c>
      <c r="G559">
        <v>5.357062</v>
      </c>
    </row>
    <row r="560" spans="1:9" x14ac:dyDescent="0.25">
      <c r="A560">
        <v>559</v>
      </c>
      <c r="D560">
        <v>129.160349</v>
      </c>
      <c r="E560">
        <v>7.1187110000000002</v>
      </c>
    </row>
    <row r="561" spans="1:9" x14ac:dyDescent="0.25">
      <c r="A561">
        <v>560</v>
      </c>
      <c r="D561">
        <v>129.13142200000001</v>
      </c>
      <c r="E561">
        <v>7.164218</v>
      </c>
    </row>
    <row r="562" spans="1:9" x14ac:dyDescent="0.25">
      <c r="A562">
        <v>561</v>
      </c>
      <c r="D562">
        <v>129.14300300000002</v>
      </c>
      <c r="E562">
        <v>7.1455970000000004</v>
      </c>
    </row>
    <row r="563" spans="1:9" x14ac:dyDescent="0.25">
      <c r="A563">
        <v>562</v>
      </c>
      <c r="D563">
        <v>129.199682</v>
      </c>
      <c r="E563">
        <v>7.1820240000000002</v>
      </c>
    </row>
    <row r="564" spans="1:9" x14ac:dyDescent="0.25">
      <c r="A564">
        <v>563</v>
      </c>
      <c r="D564">
        <v>129.22070100000002</v>
      </c>
      <c r="E564">
        <v>7.2206950000000001</v>
      </c>
    </row>
    <row r="565" spans="1:9" x14ac:dyDescent="0.25">
      <c r="A565">
        <v>564</v>
      </c>
      <c r="B565">
        <v>123.22239100000002</v>
      </c>
      <c r="C565">
        <v>5.679602</v>
      </c>
      <c r="D565">
        <v>129.12672600000002</v>
      </c>
      <c r="E565">
        <v>7.1137620000000004</v>
      </c>
    </row>
    <row r="566" spans="1:9" x14ac:dyDescent="0.25">
      <c r="A566">
        <v>565</v>
      </c>
      <c r="B566">
        <v>123.18203500000001</v>
      </c>
      <c r="C566">
        <v>5.712764</v>
      </c>
    </row>
    <row r="567" spans="1:9" x14ac:dyDescent="0.25">
      <c r="A567">
        <v>566</v>
      </c>
      <c r="B567">
        <v>123.19484100000001</v>
      </c>
      <c r="C567">
        <v>5.7139369999999996</v>
      </c>
    </row>
    <row r="568" spans="1:9" x14ac:dyDescent="0.25">
      <c r="A568">
        <v>567</v>
      </c>
      <c r="B568">
        <v>123.178617</v>
      </c>
      <c r="C568">
        <v>5.802759</v>
      </c>
    </row>
    <row r="569" spans="1:9" x14ac:dyDescent="0.25">
      <c r="A569">
        <v>568</v>
      </c>
      <c r="B569">
        <v>123.160967</v>
      </c>
      <c r="C569">
        <v>5.8136260000000002</v>
      </c>
    </row>
    <row r="570" spans="1:9" x14ac:dyDescent="0.25">
      <c r="A570">
        <v>569</v>
      </c>
      <c r="B570">
        <v>123.22239100000002</v>
      </c>
      <c r="C570">
        <v>5.679602</v>
      </c>
    </row>
    <row r="571" spans="1:9" x14ac:dyDescent="0.25">
      <c r="A571">
        <v>570</v>
      </c>
      <c r="F571">
        <v>121.57161100000002</v>
      </c>
      <c r="G571">
        <v>4.9459669999999996</v>
      </c>
      <c r="H571">
        <v>123.19438400000001</v>
      </c>
      <c r="I571">
        <v>9.0302950000000006</v>
      </c>
    </row>
    <row r="572" spans="1:9" x14ac:dyDescent="0.25">
      <c r="A572">
        <v>571</v>
      </c>
      <c r="F572">
        <v>121.708746</v>
      </c>
      <c r="G572">
        <v>5.085858</v>
      </c>
      <c r="H572">
        <v>123.213156</v>
      </c>
      <c r="I572">
        <v>9.002796</v>
      </c>
    </row>
    <row r="573" spans="1:9" x14ac:dyDescent="0.25">
      <c r="A573">
        <v>572</v>
      </c>
      <c r="F573">
        <v>121.66170700000001</v>
      </c>
      <c r="G573">
        <v>4.959384</v>
      </c>
      <c r="H573">
        <v>123.269125</v>
      </c>
      <c r="I573">
        <v>8.9922360000000001</v>
      </c>
    </row>
    <row r="574" spans="1:9" x14ac:dyDescent="0.25">
      <c r="A574">
        <v>573</v>
      </c>
      <c r="F574">
        <v>121.61329500000001</v>
      </c>
      <c r="G574">
        <v>4.9024999999999999</v>
      </c>
      <c r="H574">
        <v>123.26504700000001</v>
      </c>
      <c r="I574">
        <v>8.9839710000000004</v>
      </c>
    </row>
    <row r="575" spans="1:9" x14ac:dyDescent="0.25">
      <c r="A575">
        <v>574</v>
      </c>
      <c r="F575">
        <v>121.60864800000002</v>
      </c>
      <c r="G575">
        <v>4.9462219999999997</v>
      </c>
      <c r="H575">
        <v>123.32458300000002</v>
      </c>
      <c r="I575">
        <v>9.0614670000000004</v>
      </c>
    </row>
    <row r="576" spans="1:9" x14ac:dyDescent="0.25">
      <c r="A576">
        <v>575</v>
      </c>
      <c r="F576">
        <v>121.63354700000001</v>
      </c>
      <c r="G576">
        <v>4.9946380000000001</v>
      </c>
      <c r="H576">
        <v>123.26662300000001</v>
      </c>
      <c r="I576">
        <v>9.0506510000000002</v>
      </c>
    </row>
    <row r="577" spans="1:9" x14ac:dyDescent="0.25">
      <c r="A577">
        <v>576</v>
      </c>
      <c r="F577">
        <v>121.606764</v>
      </c>
      <c r="G577">
        <v>5.0450429999999997</v>
      </c>
      <c r="H577">
        <v>123.2003</v>
      </c>
      <c r="I577">
        <v>9.032489</v>
      </c>
    </row>
    <row r="578" spans="1:9" x14ac:dyDescent="0.25">
      <c r="A578">
        <v>577</v>
      </c>
      <c r="F578">
        <v>121.57161100000002</v>
      </c>
      <c r="G578">
        <v>4.9459669999999996</v>
      </c>
    </row>
    <row r="579" spans="1:9" x14ac:dyDescent="0.25">
      <c r="A579">
        <v>578</v>
      </c>
    </row>
    <row r="580" spans="1:9" x14ac:dyDescent="0.25">
      <c r="A580">
        <v>579</v>
      </c>
      <c r="D580">
        <v>100.97661400000001</v>
      </c>
      <c r="E580">
        <v>8.5793499999999998</v>
      </c>
    </row>
    <row r="581" spans="1:9" x14ac:dyDescent="0.25">
      <c r="A581">
        <v>580</v>
      </c>
      <c r="D581">
        <v>100.99615300000001</v>
      </c>
      <c r="E581">
        <v>8.5856250000000003</v>
      </c>
    </row>
    <row r="582" spans="1:9" x14ac:dyDescent="0.25">
      <c r="A582">
        <v>581</v>
      </c>
      <c r="D582">
        <v>101.00467300000001</v>
      </c>
      <c r="E582">
        <v>8.5520040000000002</v>
      </c>
    </row>
    <row r="583" spans="1:9" x14ac:dyDescent="0.25">
      <c r="A583">
        <v>582</v>
      </c>
      <c r="D583">
        <v>101.009163</v>
      </c>
      <c r="E583">
        <v>8.5746559999999992</v>
      </c>
    </row>
    <row r="584" spans="1:9" x14ac:dyDescent="0.25">
      <c r="A584">
        <v>583</v>
      </c>
      <c r="D584">
        <v>101.01605000000001</v>
      </c>
      <c r="E584">
        <v>8.5800630000000009</v>
      </c>
    </row>
    <row r="585" spans="1:9" x14ac:dyDescent="0.25">
      <c r="A585">
        <v>584</v>
      </c>
      <c r="B585">
        <v>94.302368000000001</v>
      </c>
      <c r="C585">
        <v>7.0815700000000001</v>
      </c>
      <c r="D585">
        <v>101.010946</v>
      </c>
      <c r="E585">
        <v>8.5719510000000003</v>
      </c>
    </row>
    <row r="586" spans="1:9" x14ac:dyDescent="0.25">
      <c r="A586">
        <v>585</v>
      </c>
      <c r="B586">
        <v>94.306347000000017</v>
      </c>
      <c r="C586">
        <v>7.0938140000000001</v>
      </c>
      <c r="D586">
        <v>100.97661400000001</v>
      </c>
      <c r="E586">
        <v>8.5793499999999998</v>
      </c>
    </row>
    <row r="587" spans="1:9" x14ac:dyDescent="0.25">
      <c r="A587">
        <v>586</v>
      </c>
      <c r="B587">
        <v>94.30757100000001</v>
      </c>
      <c r="C587">
        <v>7.0859069999999997</v>
      </c>
    </row>
    <row r="588" spans="1:9" x14ac:dyDescent="0.25">
      <c r="A588">
        <v>587</v>
      </c>
      <c r="B588">
        <v>94.276503000000005</v>
      </c>
      <c r="C588">
        <v>7.0787129999999996</v>
      </c>
    </row>
    <row r="589" spans="1:9" x14ac:dyDescent="0.25">
      <c r="A589">
        <v>588</v>
      </c>
      <c r="B589">
        <v>94.305073000000007</v>
      </c>
      <c r="C589">
        <v>7.0347869999999997</v>
      </c>
    </row>
    <row r="590" spans="1:9" x14ac:dyDescent="0.25">
      <c r="A590">
        <v>589</v>
      </c>
      <c r="B590">
        <v>94.302368000000001</v>
      </c>
      <c r="C590">
        <v>7.0815700000000001</v>
      </c>
      <c r="H590">
        <v>95.591179000000011</v>
      </c>
      <c r="I590">
        <v>10.000296000000001</v>
      </c>
    </row>
    <row r="591" spans="1:9" x14ac:dyDescent="0.25">
      <c r="A591">
        <v>590</v>
      </c>
      <c r="F591">
        <v>93.016363000000013</v>
      </c>
      <c r="G591">
        <v>5.5840459999999998</v>
      </c>
      <c r="H591">
        <v>95.574598000000009</v>
      </c>
      <c r="I591">
        <v>10.009836</v>
      </c>
    </row>
    <row r="592" spans="1:9" x14ac:dyDescent="0.25">
      <c r="A592">
        <v>591</v>
      </c>
      <c r="F592">
        <v>93.041208000000012</v>
      </c>
      <c r="G592">
        <v>5.6038920000000001</v>
      </c>
      <c r="H592">
        <v>95.601841000000007</v>
      </c>
      <c r="I592">
        <v>10.035294</v>
      </c>
    </row>
    <row r="593" spans="1:9" x14ac:dyDescent="0.25">
      <c r="A593">
        <v>592</v>
      </c>
      <c r="F593">
        <v>92.973101000000014</v>
      </c>
      <c r="G593">
        <v>5.6052689999999998</v>
      </c>
      <c r="H593">
        <v>95.610208</v>
      </c>
      <c r="I593">
        <v>10.069884</v>
      </c>
    </row>
    <row r="594" spans="1:9" x14ac:dyDescent="0.25">
      <c r="A594">
        <v>593</v>
      </c>
      <c r="F594">
        <v>92.953510000000009</v>
      </c>
      <c r="G594">
        <v>5.5977699999999997</v>
      </c>
      <c r="H594">
        <v>95.603220000000007</v>
      </c>
      <c r="I594">
        <v>10.019886</v>
      </c>
    </row>
    <row r="595" spans="1:9" x14ac:dyDescent="0.25">
      <c r="A595">
        <v>594</v>
      </c>
      <c r="F595">
        <v>92.951878000000008</v>
      </c>
      <c r="G595">
        <v>5.5895049999999999</v>
      </c>
      <c r="H595">
        <v>95.633472000000012</v>
      </c>
      <c r="I595">
        <v>9.9996329999999993</v>
      </c>
    </row>
    <row r="596" spans="1:9" x14ac:dyDescent="0.25">
      <c r="A596">
        <v>595</v>
      </c>
      <c r="F596">
        <v>92.925297</v>
      </c>
      <c r="G596">
        <v>5.5761380000000003</v>
      </c>
      <c r="H596">
        <v>95.591179000000011</v>
      </c>
      <c r="I596">
        <v>10.000296000000001</v>
      </c>
    </row>
    <row r="597" spans="1:9" x14ac:dyDescent="0.25">
      <c r="A597">
        <v>596</v>
      </c>
      <c r="F597">
        <v>92.904379000000006</v>
      </c>
      <c r="G597">
        <v>5.5811380000000002</v>
      </c>
    </row>
    <row r="598" spans="1:9" x14ac:dyDescent="0.25">
      <c r="A598">
        <v>597</v>
      </c>
      <c r="F598">
        <v>93.016363000000013</v>
      </c>
      <c r="G598">
        <v>5.5840459999999998</v>
      </c>
    </row>
    <row r="599" spans="1:9" x14ac:dyDescent="0.25">
      <c r="A599">
        <v>598</v>
      </c>
      <c r="D599">
        <v>76.13887600000001</v>
      </c>
      <c r="E599">
        <v>7.8594879999999998</v>
      </c>
    </row>
    <row r="600" spans="1:9" x14ac:dyDescent="0.25">
      <c r="A600">
        <v>599</v>
      </c>
      <c r="D600">
        <v>76.128315000000001</v>
      </c>
      <c r="E600">
        <v>7.8666309999999999</v>
      </c>
    </row>
    <row r="601" spans="1:9" x14ac:dyDescent="0.25">
      <c r="A601">
        <v>600</v>
      </c>
      <c r="D601">
        <v>76.199026000000003</v>
      </c>
      <c r="E601">
        <v>7.9267810000000001</v>
      </c>
    </row>
    <row r="602" spans="1:9" x14ac:dyDescent="0.25">
      <c r="A602">
        <v>601</v>
      </c>
      <c r="D602">
        <v>76.228106000000011</v>
      </c>
      <c r="E602">
        <v>7.9115270000000004</v>
      </c>
    </row>
    <row r="603" spans="1:9" x14ac:dyDescent="0.25">
      <c r="A603">
        <v>602</v>
      </c>
      <c r="D603">
        <v>76.216984000000011</v>
      </c>
      <c r="E603">
        <v>7.9165780000000003</v>
      </c>
    </row>
    <row r="604" spans="1:9" x14ac:dyDescent="0.25">
      <c r="A604">
        <v>603</v>
      </c>
      <c r="D604">
        <v>76.198363000000001</v>
      </c>
      <c r="E604">
        <v>7.9466270000000003</v>
      </c>
    </row>
    <row r="605" spans="1:9" x14ac:dyDescent="0.25">
      <c r="A605">
        <v>604</v>
      </c>
      <c r="B605">
        <v>71.173063000000013</v>
      </c>
      <c r="C605">
        <v>6.2724289999999998</v>
      </c>
      <c r="D605">
        <v>76.151222000000004</v>
      </c>
      <c r="E605">
        <v>7.9051499999999999</v>
      </c>
    </row>
    <row r="606" spans="1:9" x14ac:dyDescent="0.25">
      <c r="A606">
        <v>605</v>
      </c>
      <c r="B606">
        <v>71.139289000000005</v>
      </c>
      <c r="C606">
        <v>6.2584499999999998</v>
      </c>
      <c r="D606">
        <v>76.13887600000001</v>
      </c>
      <c r="E606">
        <v>7.8594879999999998</v>
      </c>
    </row>
    <row r="607" spans="1:9" x14ac:dyDescent="0.25">
      <c r="A607">
        <v>606</v>
      </c>
      <c r="B607">
        <v>71.168676000000005</v>
      </c>
      <c r="C607">
        <v>6.2329920000000003</v>
      </c>
    </row>
    <row r="608" spans="1:9" x14ac:dyDescent="0.25">
      <c r="A608">
        <v>607</v>
      </c>
      <c r="B608">
        <v>71.185869000000011</v>
      </c>
      <c r="C608">
        <v>6.2496739999999997</v>
      </c>
    </row>
    <row r="609" spans="1:9" x14ac:dyDescent="0.25">
      <c r="A609">
        <v>608</v>
      </c>
      <c r="B609">
        <v>71.158625000000001</v>
      </c>
      <c r="C609">
        <v>6.1561589999999997</v>
      </c>
    </row>
    <row r="610" spans="1:9" x14ac:dyDescent="0.25">
      <c r="A610">
        <v>609</v>
      </c>
      <c r="B610">
        <v>71.173063000000013</v>
      </c>
      <c r="C610">
        <v>6.2724289999999998</v>
      </c>
    </row>
    <row r="611" spans="1:9" x14ac:dyDescent="0.25">
      <c r="A611">
        <v>610</v>
      </c>
      <c r="F611">
        <v>70.998838000000006</v>
      </c>
      <c r="G611">
        <v>5.3354359999999996</v>
      </c>
      <c r="H611">
        <v>71.972001000000006</v>
      </c>
      <c r="I611">
        <v>9.1664100000000008</v>
      </c>
    </row>
    <row r="612" spans="1:9" x14ac:dyDescent="0.25">
      <c r="A612">
        <v>611</v>
      </c>
      <c r="F612">
        <v>70.998838000000006</v>
      </c>
      <c r="G612">
        <v>5.3354359999999996</v>
      </c>
      <c r="H612">
        <v>71.951135000000008</v>
      </c>
      <c r="I612">
        <v>9.1828889999999994</v>
      </c>
    </row>
    <row r="613" spans="1:9" x14ac:dyDescent="0.25">
      <c r="A613">
        <v>612</v>
      </c>
      <c r="F613">
        <v>70.983277000000001</v>
      </c>
      <c r="G613">
        <v>5.3705870000000004</v>
      </c>
      <c r="H613">
        <v>71.886853000000002</v>
      </c>
      <c r="I613">
        <v>9.1392690000000005</v>
      </c>
    </row>
    <row r="614" spans="1:9" x14ac:dyDescent="0.25">
      <c r="A614">
        <v>613</v>
      </c>
      <c r="F614">
        <v>70.920883000000003</v>
      </c>
      <c r="G614">
        <v>5.321815</v>
      </c>
      <c r="H614">
        <v>71.958533000000003</v>
      </c>
      <c r="I614">
        <v>9.1803380000000008</v>
      </c>
    </row>
    <row r="615" spans="1:9" x14ac:dyDescent="0.25">
      <c r="A615">
        <v>614</v>
      </c>
      <c r="F615">
        <v>70.904965000000004</v>
      </c>
      <c r="G615">
        <v>5.2919689999999999</v>
      </c>
      <c r="H615">
        <v>71.971389000000002</v>
      </c>
      <c r="I615">
        <v>9.1854910000000007</v>
      </c>
    </row>
    <row r="616" spans="1:9" x14ac:dyDescent="0.25">
      <c r="A616">
        <v>615</v>
      </c>
      <c r="F616">
        <v>70.937514000000007</v>
      </c>
      <c r="G616">
        <v>5.2915099999999997</v>
      </c>
      <c r="H616">
        <v>71.923789000000014</v>
      </c>
      <c r="I616">
        <v>9.1443709999999996</v>
      </c>
    </row>
    <row r="617" spans="1:9" x14ac:dyDescent="0.25">
      <c r="A617">
        <v>616</v>
      </c>
      <c r="F617">
        <v>70.928025000000005</v>
      </c>
      <c r="G617">
        <v>5.3044690000000001</v>
      </c>
      <c r="H617">
        <v>71.972001000000006</v>
      </c>
      <c r="I617">
        <v>9.1664100000000008</v>
      </c>
    </row>
    <row r="618" spans="1:9" x14ac:dyDescent="0.25">
      <c r="A618">
        <v>617</v>
      </c>
      <c r="D618">
        <v>52.421299000000005</v>
      </c>
      <c r="E618">
        <v>6.9689579999999998</v>
      </c>
      <c r="F618">
        <v>70.998838000000006</v>
      </c>
      <c r="G618">
        <v>5.3354359999999996</v>
      </c>
    </row>
    <row r="619" spans="1:9" x14ac:dyDescent="0.25">
      <c r="A619">
        <v>618</v>
      </c>
      <c r="D619">
        <v>52.371870999999999</v>
      </c>
      <c r="E619">
        <v>6.9636979999999999</v>
      </c>
    </row>
    <row r="620" spans="1:9" x14ac:dyDescent="0.25">
      <c r="A620">
        <v>619</v>
      </c>
      <c r="D620">
        <v>52.415362999999999</v>
      </c>
      <c r="E620">
        <v>6.9646869999999996</v>
      </c>
    </row>
    <row r="621" spans="1:9" x14ac:dyDescent="0.25">
      <c r="A621">
        <v>620</v>
      </c>
      <c r="D621">
        <v>52.367134</v>
      </c>
      <c r="E621">
        <v>6.9301560000000002</v>
      </c>
    </row>
    <row r="622" spans="1:9" x14ac:dyDescent="0.25">
      <c r="A622">
        <v>621</v>
      </c>
      <c r="D622">
        <v>52.396869000000002</v>
      </c>
      <c r="E622">
        <v>6.9248440000000002</v>
      </c>
    </row>
    <row r="623" spans="1:9" x14ac:dyDescent="0.25">
      <c r="A623">
        <v>622</v>
      </c>
      <c r="D623">
        <v>52.384475000000002</v>
      </c>
      <c r="E623">
        <v>6.9406249999999998</v>
      </c>
    </row>
    <row r="624" spans="1:9" x14ac:dyDescent="0.25">
      <c r="A624">
        <v>623</v>
      </c>
      <c r="B624">
        <v>45.302913000000004</v>
      </c>
      <c r="C624">
        <v>5.2622390000000001</v>
      </c>
      <c r="D624">
        <v>52.370151</v>
      </c>
      <c r="E624">
        <v>6.9453129999999996</v>
      </c>
    </row>
    <row r="625" spans="1:9" x14ac:dyDescent="0.25">
      <c r="A625">
        <v>624</v>
      </c>
      <c r="B625">
        <v>45.316977999999999</v>
      </c>
      <c r="C625">
        <v>5.283385</v>
      </c>
      <c r="D625">
        <v>52.421299000000005</v>
      </c>
      <c r="E625">
        <v>6.9689579999999998</v>
      </c>
    </row>
    <row r="626" spans="1:9" x14ac:dyDescent="0.25">
      <c r="A626">
        <v>625</v>
      </c>
      <c r="B626">
        <v>45.368746999999999</v>
      </c>
      <c r="C626">
        <v>5.2533849999999997</v>
      </c>
    </row>
    <row r="627" spans="1:9" x14ac:dyDescent="0.25">
      <c r="A627">
        <v>626</v>
      </c>
      <c r="B627">
        <v>45.370048000000004</v>
      </c>
      <c r="C627">
        <v>5.2278120000000001</v>
      </c>
    </row>
    <row r="628" spans="1:9" x14ac:dyDescent="0.25">
      <c r="A628">
        <v>627</v>
      </c>
      <c r="B628">
        <v>45.378955000000005</v>
      </c>
      <c r="C628">
        <v>5.2379680000000004</v>
      </c>
    </row>
    <row r="629" spans="1:9" x14ac:dyDescent="0.25">
      <c r="A629">
        <v>628</v>
      </c>
      <c r="B629">
        <v>45.339164000000004</v>
      </c>
      <c r="C629">
        <v>5.3269270000000004</v>
      </c>
    </row>
    <row r="630" spans="1:9" x14ac:dyDescent="0.25">
      <c r="A630">
        <v>629</v>
      </c>
      <c r="B630">
        <v>45.302913000000004</v>
      </c>
      <c r="C630">
        <v>5.2622390000000001</v>
      </c>
    </row>
    <row r="631" spans="1:9" x14ac:dyDescent="0.25">
      <c r="A631">
        <v>630</v>
      </c>
      <c r="H631">
        <v>46.064891000000003</v>
      </c>
      <c r="I631">
        <v>8.3160410000000002</v>
      </c>
    </row>
    <row r="632" spans="1:9" x14ac:dyDescent="0.25">
      <c r="A632">
        <v>631</v>
      </c>
      <c r="F632">
        <v>43.453849000000005</v>
      </c>
      <c r="G632">
        <v>4.0640099999999997</v>
      </c>
      <c r="H632">
        <v>46.035156000000001</v>
      </c>
      <c r="I632">
        <v>8.3401560000000003</v>
      </c>
    </row>
    <row r="633" spans="1:9" x14ac:dyDescent="0.25">
      <c r="A633">
        <v>632</v>
      </c>
      <c r="F633">
        <v>43.471561000000001</v>
      </c>
      <c r="G633">
        <v>4.0405730000000002</v>
      </c>
      <c r="H633">
        <v>46.057338000000001</v>
      </c>
      <c r="I633">
        <v>8.3888540000000003</v>
      </c>
    </row>
    <row r="634" spans="1:9" x14ac:dyDescent="0.25">
      <c r="A634">
        <v>633</v>
      </c>
      <c r="F634">
        <v>43.447551000000004</v>
      </c>
      <c r="G634">
        <v>4.0401559999999996</v>
      </c>
      <c r="H634">
        <v>46.057395</v>
      </c>
      <c r="I634">
        <v>8.3428640000000005</v>
      </c>
    </row>
    <row r="635" spans="1:9" x14ac:dyDescent="0.25">
      <c r="A635">
        <v>634</v>
      </c>
      <c r="F635">
        <v>43.442077000000005</v>
      </c>
      <c r="G635">
        <v>4.0454160000000003</v>
      </c>
      <c r="H635">
        <v>46.054424000000004</v>
      </c>
      <c r="I635">
        <v>8.3424479999999992</v>
      </c>
    </row>
    <row r="636" spans="1:9" x14ac:dyDescent="0.25">
      <c r="A636">
        <v>635</v>
      </c>
      <c r="F636">
        <v>43.442810000000001</v>
      </c>
      <c r="G636">
        <v>4.0498440000000002</v>
      </c>
      <c r="H636">
        <v>46.052703000000001</v>
      </c>
      <c r="I636">
        <v>8.2603650000000002</v>
      </c>
    </row>
    <row r="637" spans="1:9" x14ac:dyDescent="0.25">
      <c r="A637">
        <v>636</v>
      </c>
      <c r="F637">
        <v>43.436244000000002</v>
      </c>
      <c r="G637">
        <v>4.0369270000000004</v>
      </c>
      <c r="H637">
        <v>46.064891000000003</v>
      </c>
      <c r="I637">
        <v>8.3160410000000002</v>
      </c>
    </row>
    <row r="638" spans="1:9" x14ac:dyDescent="0.25">
      <c r="A638">
        <v>637</v>
      </c>
      <c r="D638">
        <v>27.437965000000005</v>
      </c>
      <c r="E638">
        <v>6.7247399999999997</v>
      </c>
      <c r="F638">
        <v>43.417495000000002</v>
      </c>
      <c r="G638">
        <v>4.0458850000000002</v>
      </c>
    </row>
    <row r="639" spans="1:9" x14ac:dyDescent="0.25">
      <c r="A639">
        <v>638</v>
      </c>
      <c r="D639">
        <v>27.443641</v>
      </c>
      <c r="E639">
        <v>6.7266659999999998</v>
      </c>
      <c r="F639">
        <v>43.453849000000005</v>
      </c>
      <c r="G639">
        <v>4.0640099999999997</v>
      </c>
    </row>
    <row r="640" spans="1:9" x14ac:dyDescent="0.25">
      <c r="A640">
        <v>639</v>
      </c>
      <c r="D640">
        <v>27.427862000000005</v>
      </c>
      <c r="E640">
        <v>6.729635</v>
      </c>
      <c r="F640">
        <v>43.453849000000005</v>
      </c>
      <c r="G640">
        <v>4.0640099999999997</v>
      </c>
    </row>
    <row r="641" spans="1:11" x14ac:dyDescent="0.25">
      <c r="A641">
        <v>640</v>
      </c>
      <c r="D641">
        <v>27.444892000000003</v>
      </c>
      <c r="E641">
        <v>6.7065630000000001</v>
      </c>
    </row>
    <row r="642" spans="1:11" x14ac:dyDescent="0.25">
      <c r="A642">
        <v>641</v>
      </c>
      <c r="D642">
        <v>27.458224999999999</v>
      </c>
      <c r="E642">
        <v>6.7326560000000004</v>
      </c>
    </row>
    <row r="643" spans="1:11" x14ac:dyDescent="0.25">
      <c r="A643">
        <v>642</v>
      </c>
      <c r="B643">
        <v>21.864319000000002</v>
      </c>
      <c r="C643">
        <v>5.0774480000000004</v>
      </c>
      <c r="D643">
        <v>27.460361000000006</v>
      </c>
      <c r="E643">
        <v>6.7062499999999998</v>
      </c>
    </row>
    <row r="644" spans="1:11" x14ac:dyDescent="0.25">
      <c r="A644">
        <v>643</v>
      </c>
      <c r="B644">
        <v>21.788434000000002</v>
      </c>
      <c r="C644">
        <v>5.1897390000000003</v>
      </c>
      <c r="D644">
        <v>27.437652</v>
      </c>
      <c r="E644">
        <v>6.7212500000000004</v>
      </c>
    </row>
    <row r="645" spans="1:11" x14ac:dyDescent="0.25">
      <c r="A645">
        <v>644</v>
      </c>
      <c r="B645">
        <v>21.711818000000001</v>
      </c>
      <c r="C645">
        <v>5.1888019999999999</v>
      </c>
      <c r="D645">
        <v>27.437965000000005</v>
      </c>
      <c r="E645">
        <v>6.7247399999999997</v>
      </c>
    </row>
    <row r="646" spans="1:11" x14ac:dyDescent="0.25">
      <c r="A646">
        <v>645</v>
      </c>
      <c r="B646">
        <v>21.752079000000002</v>
      </c>
      <c r="C646">
        <v>5.1695310000000001</v>
      </c>
    </row>
    <row r="647" spans="1:11" x14ac:dyDescent="0.25">
      <c r="A647">
        <v>646</v>
      </c>
      <c r="B647">
        <v>21.803173000000001</v>
      </c>
      <c r="C647">
        <v>5.1584890000000003</v>
      </c>
    </row>
    <row r="648" spans="1:11" x14ac:dyDescent="0.25">
      <c r="A648">
        <v>647</v>
      </c>
      <c r="B648">
        <v>21.827391000000006</v>
      </c>
      <c r="C648">
        <v>5.1836460000000004</v>
      </c>
    </row>
    <row r="649" spans="1:11" x14ac:dyDescent="0.25">
      <c r="A649">
        <v>648</v>
      </c>
      <c r="B649">
        <v>21.827965000000006</v>
      </c>
      <c r="C649">
        <v>5.1394270000000004</v>
      </c>
    </row>
    <row r="650" spans="1:11" x14ac:dyDescent="0.25">
      <c r="A650">
        <v>649</v>
      </c>
      <c r="B650">
        <v>21.840725000000006</v>
      </c>
      <c r="C650">
        <v>5.155729</v>
      </c>
      <c r="H650">
        <v>24.197965000000003</v>
      </c>
      <c r="I650">
        <v>7.8902599999999996</v>
      </c>
    </row>
    <row r="651" spans="1:11" x14ac:dyDescent="0.25">
      <c r="A651">
        <v>650</v>
      </c>
      <c r="B651">
        <v>21.788434000000002</v>
      </c>
      <c r="C651">
        <v>5.1897390000000003</v>
      </c>
      <c r="H651">
        <v>24.226922999999999</v>
      </c>
      <c r="I651">
        <v>7.873958</v>
      </c>
    </row>
    <row r="652" spans="1:11" x14ac:dyDescent="0.25">
      <c r="A652">
        <v>651</v>
      </c>
      <c r="B652">
        <v>21.76885</v>
      </c>
      <c r="C652">
        <v>5.2091669999999999</v>
      </c>
      <c r="F652">
        <v>21.189214</v>
      </c>
      <c r="G652">
        <v>3.8149479999999998</v>
      </c>
      <c r="H652">
        <v>24.189318999999998</v>
      </c>
      <c r="I652">
        <v>7.8927079999999998</v>
      </c>
    </row>
    <row r="653" spans="1:11" x14ac:dyDescent="0.25">
      <c r="A653">
        <v>652</v>
      </c>
      <c r="F653">
        <v>21.189214</v>
      </c>
      <c r="G653">
        <v>3.8149479999999998</v>
      </c>
      <c r="H653">
        <v>24.231767000000005</v>
      </c>
      <c r="I653">
        <v>7.8752599999999999</v>
      </c>
    </row>
    <row r="654" spans="1:11" x14ac:dyDescent="0.25">
      <c r="A654">
        <v>653</v>
      </c>
      <c r="F654">
        <v>21.195048</v>
      </c>
      <c r="G654">
        <v>3.8240099999999999</v>
      </c>
      <c r="H654">
        <v>24.197965000000003</v>
      </c>
      <c r="I654">
        <v>7.8902599999999996</v>
      </c>
      <c r="J654">
        <v>39.362915000000001</v>
      </c>
      <c r="K654">
        <v>13.058541</v>
      </c>
    </row>
    <row r="655" spans="1:11" x14ac:dyDescent="0.25">
      <c r="A655">
        <v>654</v>
      </c>
    </row>
    <row r="656" spans="1:1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1" x14ac:dyDescent="0.25">
      <c r="A689">
        <v>688</v>
      </c>
      <c r="J689">
        <v>39.323745000000002</v>
      </c>
      <c r="K689">
        <v>13.097656000000001</v>
      </c>
    </row>
    <row r="690" spans="1:11" x14ac:dyDescent="0.25">
      <c r="A690">
        <v>689</v>
      </c>
      <c r="D690">
        <v>39.48265</v>
      </c>
      <c r="E690">
        <v>4.5427600000000004</v>
      </c>
    </row>
    <row r="691" spans="1:11" x14ac:dyDescent="0.25">
      <c r="A691">
        <v>690</v>
      </c>
      <c r="D691">
        <v>39.482233999999998</v>
      </c>
      <c r="E691">
        <v>4.4991659999999998</v>
      </c>
    </row>
    <row r="692" spans="1:11" x14ac:dyDescent="0.25">
      <c r="A692">
        <v>691</v>
      </c>
      <c r="D692">
        <v>39.488433000000001</v>
      </c>
      <c r="E692">
        <v>4.5396359999999998</v>
      </c>
    </row>
    <row r="693" spans="1:11" x14ac:dyDescent="0.25">
      <c r="A693">
        <v>692</v>
      </c>
      <c r="D693">
        <v>39.510883</v>
      </c>
      <c r="E693">
        <v>4.5316140000000003</v>
      </c>
    </row>
    <row r="694" spans="1:11" x14ac:dyDescent="0.25">
      <c r="A694">
        <v>693</v>
      </c>
      <c r="D694">
        <v>39.522601999999999</v>
      </c>
      <c r="E694">
        <v>4.553229</v>
      </c>
    </row>
    <row r="695" spans="1:11" x14ac:dyDescent="0.25">
      <c r="A695">
        <v>694</v>
      </c>
      <c r="D695">
        <v>39.482967000000002</v>
      </c>
      <c r="E695">
        <v>4.5846349999999996</v>
      </c>
    </row>
    <row r="696" spans="1:11" x14ac:dyDescent="0.25">
      <c r="A696">
        <v>695</v>
      </c>
      <c r="D696">
        <v>39.479267</v>
      </c>
      <c r="E696">
        <v>4.5600519999999998</v>
      </c>
    </row>
    <row r="697" spans="1:11" x14ac:dyDescent="0.25">
      <c r="A697">
        <v>696</v>
      </c>
      <c r="D697">
        <v>39.495986000000002</v>
      </c>
      <c r="E697">
        <v>4.5924480000000001</v>
      </c>
    </row>
    <row r="698" spans="1:11" x14ac:dyDescent="0.25">
      <c r="A698">
        <v>697</v>
      </c>
      <c r="D698">
        <v>39.482810000000001</v>
      </c>
      <c r="E698">
        <v>4.5543230000000001</v>
      </c>
    </row>
    <row r="699" spans="1:11" x14ac:dyDescent="0.25">
      <c r="A699">
        <v>698</v>
      </c>
      <c r="D699">
        <v>39.501037000000004</v>
      </c>
      <c r="E699">
        <v>4.536562</v>
      </c>
    </row>
    <row r="700" spans="1:11" x14ac:dyDescent="0.25">
      <c r="A700">
        <v>699</v>
      </c>
      <c r="D700">
        <v>39.465934000000004</v>
      </c>
      <c r="E700">
        <v>4.5554170000000003</v>
      </c>
    </row>
    <row r="701" spans="1:11" x14ac:dyDescent="0.25">
      <c r="A701">
        <v>700</v>
      </c>
    </row>
    <row r="702" spans="1:11" x14ac:dyDescent="0.25">
      <c r="A702">
        <v>701</v>
      </c>
      <c r="B702">
        <v>49.587913</v>
      </c>
      <c r="C702">
        <v>6.3346349999999996</v>
      </c>
    </row>
    <row r="703" spans="1:11" x14ac:dyDescent="0.25">
      <c r="A703">
        <v>702</v>
      </c>
      <c r="B703">
        <v>49.611663</v>
      </c>
      <c r="C703">
        <v>6.371823</v>
      </c>
      <c r="H703">
        <v>39.140308000000005</v>
      </c>
      <c r="I703">
        <v>3.662604</v>
      </c>
    </row>
    <row r="704" spans="1:11" x14ac:dyDescent="0.25">
      <c r="A704">
        <v>703</v>
      </c>
      <c r="B704">
        <v>49.602966000000002</v>
      </c>
      <c r="C704">
        <v>6.3552600000000004</v>
      </c>
      <c r="H704">
        <v>39.157341000000002</v>
      </c>
      <c r="I704">
        <v>3.655208</v>
      </c>
    </row>
    <row r="705" spans="1:9" x14ac:dyDescent="0.25">
      <c r="A705">
        <v>704</v>
      </c>
      <c r="B705">
        <v>49.581245000000003</v>
      </c>
      <c r="C705">
        <v>6.3430730000000004</v>
      </c>
      <c r="H705">
        <v>39.119266000000003</v>
      </c>
      <c r="I705">
        <v>3.615885</v>
      </c>
    </row>
    <row r="706" spans="1:9" x14ac:dyDescent="0.25">
      <c r="A706">
        <v>705</v>
      </c>
      <c r="B706">
        <v>49.576820000000005</v>
      </c>
      <c r="C706">
        <v>6.3468749999999998</v>
      </c>
      <c r="H706">
        <v>39.191352000000002</v>
      </c>
      <c r="I706">
        <v>3.6077080000000001</v>
      </c>
    </row>
    <row r="707" spans="1:9" x14ac:dyDescent="0.25">
      <c r="A707">
        <v>706</v>
      </c>
      <c r="B707">
        <v>49.581611000000002</v>
      </c>
      <c r="C707">
        <v>6.3433330000000003</v>
      </c>
      <c r="H707">
        <v>39.166297</v>
      </c>
      <c r="I707">
        <v>3.6244269999999998</v>
      </c>
    </row>
    <row r="708" spans="1:9" x14ac:dyDescent="0.25">
      <c r="A708">
        <v>707</v>
      </c>
      <c r="B708">
        <v>49.618015</v>
      </c>
      <c r="C708">
        <v>6.3497919999999999</v>
      </c>
      <c r="H708">
        <v>39.109321000000001</v>
      </c>
      <c r="I708">
        <v>3.6281249999999998</v>
      </c>
    </row>
    <row r="709" spans="1:9" x14ac:dyDescent="0.25">
      <c r="A709">
        <v>708</v>
      </c>
      <c r="B709">
        <v>49.558330000000005</v>
      </c>
      <c r="C709">
        <v>6.3377080000000001</v>
      </c>
      <c r="H709">
        <v>39.048900000000003</v>
      </c>
      <c r="I709">
        <v>3.6307290000000001</v>
      </c>
    </row>
    <row r="710" spans="1:9" x14ac:dyDescent="0.25">
      <c r="A710">
        <v>709</v>
      </c>
      <c r="B710">
        <v>49.520206000000002</v>
      </c>
      <c r="C710">
        <v>6.3366150000000001</v>
      </c>
      <c r="H710">
        <v>39.079944000000005</v>
      </c>
      <c r="I710">
        <v>3.6075520000000001</v>
      </c>
    </row>
    <row r="711" spans="1:9" x14ac:dyDescent="0.25">
      <c r="A711">
        <v>710</v>
      </c>
      <c r="B711">
        <v>49.587913</v>
      </c>
      <c r="C711">
        <v>6.3346349999999996</v>
      </c>
      <c r="H711">
        <v>39.094734000000003</v>
      </c>
      <c r="I711">
        <v>3.6296879999999998</v>
      </c>
    </row>
    <row r="712" spans="1:9" x14ac:dyDescent="0.25">
      <c r="A712">
        <v>711</v>
      </c>
      <c r="H712">
        <v>39.140308000000005</v>
      </c>
      <c r="I712">
        <v>3.662604</v>
      </c>
    </row>
    <row r="713" spans="1:9" x14ac:dyDescent="0.25">
      <c r="A713">
        <v>712</v>
      </c>
      <c r="F713">
        <v>49.639530000000001</v>
      </c>
      <c r="G713">
        <v>7.2222910000000002</v>
      </c>
    </row>
    <row r="714" spans="1:9" x14ac:dyDescent="0.25">
      <c r="A714">
        <v>713</v>
      </c>
      <c r="D714">
        <v>61.838850999999998</v>
      </c>
      <c r="E714">
        <v>4.8455729999999999</v>
      </c>
      <c r="F714">
        <v>49.604373000000002</v>
      </c>
      <c r="G714">
        <v>7.1772910000000003</v>
      </c>
    </row>
    <row r="715" spans="1:9" x14ac:dyDescent="0.25">
      <c r="A715">
        <v>714</v>
      </c>
      <c r="D715">
        <v>61.864894</v>
      </c>
      <c r="E715">
        <v>4.8520830000000004</v>
      </c>
      <c r="F715">
        <v>49.603019000000003</v>
      </c>
      <c r="G715">
        <v>7.1790099999999999</v>
      </c>
    </row>
    <row r="716" spans="1:9" x14ac:dyDescent="0.25">
      <c r="A716">
        <v>715</v>
      </c>
      <c r="D716">
        <v>61.829792000000005</v>
      </c>
      <c r="E716">
        <v>4.8228650000000002</v>
      </c>
      <c r="F716">
        <v>49.572963000000001</v>
      </c>
      <c r="G716">
        <v>7.1960420000000003</v>
      </c>
    </row>
    <row r="717" spans="1:9" x14ac:dyDescent="0.25">
      <c r="A717">
        <v>716</v>
      </c>
      <c r="D717">
        <v>61.814266000000003</v>
      </c>
      <c r="E717">
        <v>4.8206249999999997</v>
      </c>
      <c r="F717">
        <v>49.573280000000004</v>
      </c>
      <c r="G717">
        <v>7.1879160000000004</v>
      </c>
    </row>
    <row r="718" spans="1:9" x14ac:dyDescent="0.25">
      <c r="A718">
        <v>717</v>
      </c>
      <c r="D718">
        <v>61.823383</v>
      </c>
      <c r="E718">
        <v>4.8520830000000004</v>
      </c>
      <c r="F718">
        <v>49.662288000000004</v>
      </c>
      <c r="G718">
        <v>7.1677600000000004</v>
      </c>
    </row>
    <row r="719" spans="1:9" x14ac:dyDescent="0.25">
      <c r="A719">
        <v>718</v>
      </c>
      <c r="D719">
        <v>61.829532</v>
      </c>
      <c r="E719">
        <v>4.8565630000000004</v>
      </c>
      <c r="F719">
        <v>49.654163000000004</v>
      </c>
      <c r="G719">
        <v>7.1577080000000004</v>
      </c>
    </row>
    <row r="720" spans="1:9" x14ac:dyDescent="0.25">
      <c r="A720">
        <v>719</v>
      </c>
      <c r="D720">
        <v>61.853069000000005</v>
      </c>
      <c r="E720">
        <v>4.851146</v>
      </c>
      <c r="F720">
        <v>49.639530000000001</v>
      </c>
      <c r="G720">
        <v>7.2222910000000002</v>
      </c>
    </row>
    <row r="721" spans="1:9" x14ac:dyDescent="0.25">
      <c r="A721">
        <v>720</v>
      </c>
      <c r="D721">
        <v>61.808956000000002</v>
      </c>
      <c r="E721">
        <v>4.8371870000000001</v>
      </c>
      <c r="F721">
        <v>49.639530000000001</v>
      </c>
      <c r="G721">
        <v>7.2222910000000002</v>
      </c>
    </row>
    <row r="722" spans="1:9" x14ac:dyDescent="0.25">
      <c r="A722">
        <v>721</v>
      </c>
      <c r="D722">
        <v>61.862082999999998</v>
      </c>
      <c r="E722">
        <v>4.8050519999999999</v>
      </c>
    </row>
    <row r="723" spans="1:9" x14ac:dyDescent="0.25">
      <c r="A723">
        <v>722</v>
      </c>
      <c r="D723">
        <v>61.838850999999998</v>
      </c>
      <c r="E723">
        <v>4.8455729999999999</v>
      </c>
    </row>
    <row r="724" spans="1:9" x14ac:dyDescent="0.25">
      <c r="A724">
        <v>723</v>
      </c>
      <c r="B724">
        <v>71.545544000000007</v>
      </c>
      <c r="C724">
        <v>6.9291799999999997</v>
      </c>
    </row>
    <row r="725" spans="1:9" x14ac:dyDescent="0.25">
      <c r="A725">
        <v>724</v>
      </c>
      <c r="B725">
        <v>71.545544000000007</v>
      </c>
      <c r="C725">
        <v>6.9291799999999997</v>
      </c>
    </row>
    <row r="726" spans="1:9" x14ac:dyDescent="0.25">
      <c r="A726">
        <v>725</v>
      </c>
      <c r="B726">
        <v>71.563859000000008</v>
      </c>
      <c r="C726">
        <v>6.9471889999999998</v>
      </c>
    </row>
    <row r="727" spans="1:9" x14ac:dyDescent="0.25">
      <c r="A727">
        <v>726</v>
      </c>
      <c r="B727">
        <v>71.562380000000005</v>
      </c>
      <c r="C727">
        <v>6.9440770000000001</v>
      </c>
    </row>
    <row r="728" spans="1:9" x14ac:dyDescent="0.25">
      <c r="A728">
        <v>727</v>
      </c>
      <c r="B728">
        <v>71.57084900000001</v>
      </c>
      <c r="C728">
        <v>6.9134659999999997</v>
      </c>
      <c r="H728">
        <v>64.241873999999996</v>
      </c>
      <c r="I728">
        <v>3.7250000000000001</v>
      </c>
    </row>
    <row r="729" spans="1:9" x14ac:dyDescent="0.25">
      <c r="A729">
        <v>728</v>
      </c>
      <c r="B729">
        <v>71.559931000000006</v>
      </c>
      <c r="C729">
        <v>6.921017</v>
      </c>
      <c r="H729">
        <v>64.291301000000004</v>
      </c>
      <c r="I729">
        <v>3.6979690000000001</v>
      </c>
    </row>
    <row r="730" spans="1:9" x14ac:dyDescent="0.25">
      <c r="A730">
        <v>729</v>
      </c>
      <c r="B730">
        <v>71.526310000000009</v>
      </c>
      <c r="C730">
        <v>6.9000490000000001</v>
      </c>
      <c r="H730">
        <v>64.265049000000005</v>
      </c>
      <c r="I730">
        <v>3.6733850000000001</v>
      </c>
    </row>
    <row r="731" spans="1:9" x14ac:dyDescent="0.25">
      <c r="A731">
        <v>730</v>
      </c>
      <c r="B731">
        <v>71.545544000000007</v>
      </c>
      <c r="C731">
        <v>6.9291799999999997</v>
      </c>
      <c r="H731">
        <v>64.231456000000009</v>
      </c>
      <c r="I731">
        <v>3.6737500000000001</v>
      </c>
    </row>
    <row r="732" spans="1:9" x14ac:dyDescent="0.25">
      <c r="A732">
        <v>731</v>
      </c>
      <c r="B732">
        <v>71.545544000000007</v>
      </c>
      <c r="C732">
        <v>6.9291799999999997</v>
      </c>
      <c r="F732">
        <v>69.154792</v>
      </c>
      <c r="G732">
        <v>7.5878119999999996</v>
      </c>
      <c r="H732">
        <v>64.223590000000002</v>
      </c>
      <c r="I732">
        <v>3.6675520000000001</v>
      </c>
    </row>
    <row r="733" spans="1:9" x14ac:dyDescent="0.25">
      <c r="A733">
        <v>732</v>
      </c>
      <c r="F733">
        <v>69.140208999999999</v>
      </c>
      <c r="G733">
        <v>7.5645309999999997</v>
      </c>
      <c r="H733">
        <v>64.124217999999999</v>
      </c>
      <c r="I733">
        <v>3.7209370000000002</v>
      </c>
    </row>
    <row r="734" spans="1:9" x14ac:dyDescent="0.25">
      <c r="A734">
        <v>733</v>
      </c>
      <c r="F734">
        <v>69.159580000000005</v>
      </c>
      <c r="G734">
        <v>7.5901560000000003</v>
      </c>
      <c r="H734">
        <v>64.241873999999996</v>
      </c>
      <c r="I734">
        <v>3.7250000000000001</v>
      </c>
    </row>
    <row r="735" spans="1:9" x14ac:dyDescent="0.25">
      <c r="A735">
        <v>734</v>
      </c>
      <c r="F735">
        <v>69.148796000000004</v>
      </c>
      <c r="G735">
        <v>7.5956250000000001</v>
      </c>
      <c r="H735">
        <v>64.241873999999996</v>
      </c>
      <c r="I735">
        <v>3.7250000000000001</v>
      </c>
    </row>
    <row r="736" spans="1:9" x14ac:dyDescent="0.25">
      <c r="A736">
        <v>735</v>
      </c>
      <c r="F736">
        <v>69.149005000000002</v>
      </c>
      <c r="G736">
        <v>7.5592180000000004</v>
      </c>
    </row>
    <row r="737" spans="1:9" x14ac:dyDescent="0.25">
      <c r="A737">
        <v>736</v>
      </c>
      <c r="D737">
        <v>83.944285000000008</v>
      </c>
      <c r="E737">
        <v>5.5326199999999996</v>
      </c>
      <c r="F737">
        <v>69.178698999999995</v>
      </c>
      <c r="G737">
        <v>7.5801040000000004</v>
      </c>
    </row>
    <row r="738" spans="1:9" x14ac:dyDescent="0.25">
      <c r="A738">
        <v>737</v>
      </c>
      <c r="D738">
        <v>83.936378000000005</v>
      </c>
      <c r="E738">
        <v>5.5003260000000003</v>
      </c>
      <c r="F738">
        <v>69.154792</v>
      </c>
      <c r="G738">
        <v>7.5878119999999996</v>
      </c>
    </row>
    <row r="739" spans="1:9" x14ac:dyDescent="0.25">
      <c r="A739">
        <v>738</v>
      </c>
      <c r="D739">
        <v>83.910103000000007</v>
      </c>
      <c r="E739">
        <v>5.4932860000000003</v>
      </c>
    </row>
    <row r="740" spans="1:9" x14ac:dyDescent="0.25">
      <c r="A740">
        <v>739</v>
      </c>
      <c r="D740">
        <v>83.906890000000004</v>
      </c>
      <c r="E740">
        <v>5.5043049999999996</v>
      </c>
    </row>
    <row r="741" spans="1:9" x14ac:dyDescent="0.25">
      <c r="A741">
        <v>740</v>
      </c>
      <c r="D741">
        <v>83.891686000000007</v>
      </c>
      <c r="E741">
        <v>5.4931830000000001</v>
      </c>
    </row>
    <row r="742" spans="1:9" x14ac:dyDescent="0.25">
      <c r="A742">
        <v>741</v>
      </c>
      <c r="D742">
        <v>83.904900000000012</v>
      </c>
      <c r="E742">
        <v>5.4925199999999998</v>
      </c>
    </row>
    <row r="743" spans="1:9" x14ac:dyDescent="0.25">
      <c r="A743">
        <v>742</v>
      </c>
      <c r="D743">
        <v>83.915104000000014</v>
      </c>
      <c r="E743">
        <v>5.5127230000000003</v>
      </c>
    </row>
    <row r="744" spans="1:9" x14ac:dyDescent="0.25">
      <c r="A744">
        <v>743</v>
      </c>
      <c r="B744">
        <v>89.658018000000013</v>
      </c>
      <c r="C744">
        <v>7.5536380000000003</v>
      </c>
      <c r="D744">
        <v>83.944285000000008</v>
      </c>
      <c r="E744">
        <v>5.5326199999999996</v>
      </c>
    </row>
    <row r="745" spans="1:9" x14ac:dyDescent="0.25">
      <c r="A745">
        <v>744</v>
      </c>
      <c r="B745">
        <v>89.702200000000005</v>
      </c>
      <c r="C745">
        <v>7.5749630000000003</v>
      </c>
      <c r="D745">
        <v>83.944285000000008</v>
      </c>
      <c r="E745">
        <v>5.5326199999999996</v>
      </c>
    </row>
    <row r="746" spans="1:9" x14ac:dyDescent="0.25">
      <c r="A746">
        <v>745</v>
      </c>
      <c r="B746">
        <v>89.681181000000009</v>
      </c>
      <c r="C746">
        <v>7.5701669999999996</v>
      </c>
    </row>
    <row r="747" spans="1:9" x14ac:dyDescent="0.25">
      <c r="A747">
        <v>746</v>
      </c>
      <c r="B747">
        <v>89.680008000000015</v>
      </c>
      <c r="C747">
        <v>7.5940950000000003</v>
      </c>
    </row>
    <row r="748" spans="1:9" x14ac:dyDescent="0.25">
      <c r="A748">
        <v>747</v>
      </c>
      <c r="B748">
        <v>89.667456000000016</v>
      </c>
      <c r="C748">
        <v>7.5895020000000004</v>
      </c>
    </row>
    <row r="749" spans="1:9" x14ac:dyDescent="0.25">
      <c r="A749">
        <v>748</v>
      </c>
      <c r="B749">
        <v>89.658018000000013</v>
      </c>
      <c r="C749">
        <v>7.5536380000000003</v>
      </c>
      <c r="F749">
        <v>89.832245</v>
      </c>
      <c r="G749">
        <v>9.000705</v>
      </c>
      <c r="H749">
        <v>87.904181000000008</v>
      </c>
      <c r="I749">
        <v>4.5514460000000003</v>
      </c>
    </row>
    <row r="750" spans="1:9" x14ac:dyDescent="0.25">
      <c r="A750">
        <v>749</v>
      </c>
      <c r="F750">
        <v>89.755003000000016</v>
      </c>
      <c r="G750">
        <v>8.9462689999999991</v>
      </c>
      <c r="H750">
        <v>87.882040000000003</v>
      </c>
      <c r="I750">
        <v>4.589404</v>
      </c>
    </row>
    <row r="751" spans="1:9" x14ac:dyDescent="0.25">
      <c r="A751">
        <v>750</v>
      </c>
      <c r="F751">
        <v>89.737045000000009</v>
      </c>
      <c r="G751">
        <v>8.9527479999999997</v>
      </c>
      <c r="H751">
        <v>87.891529000000006</v>
      </c>
      <c r="I751">
        <v>4.5860880000000002</v>
      </c>
    </row>
    <row r="752" spans="1:9" x14ac:dyDescent="0.25">
      <c r="A752">
        <v>751</v>
      </c>
      <c r="F752">
        <v>89.807245000000009</v>
      </c>
      <c r="G752">
        <v>8.9922360000000001</v>
      </c>
      <c r="H752">
        <v>87.863470000000007</v>
      </c>
      <c r="I752">
        <v>4.6255759999999997</v>
      </c>
    </row>
    <row r="753" spans="1:9" x14ac:dyDescent="0.25">
      <c r="A753">
        <v>752</v>
      </c>
      <c r="F753">
        <v>89.822908000000012</v>
      </c>
      <c r="G753">
        <v>8.9820329999999995</v>
      </c>
      <c r="H753">
        <v>87.853062000000008</v>
      </c>
      <c r="I753">
        <v>4.6100149999999998</v>
      </c>
    </row>
    <row r="754" spans="1:9" x14ac:dyDescent="0.25">
      <c r="A754">
        <v>753</v>
      </c>
      <c r="F754">
        <v>89.783165000000011</v>
      </c>
      <c r="G754">
        <v>8.9951439999999998</v>
      </c>
      <c r="H754">
        <v>87.828012000000001</v>
      </c>
      <c r="I754">
        <v>4.5747109999999997</v>
      </c>
    </row>
    <row r="755" spans="1:9" x14ac:dyDescent="0.25">
      <c r="A755">
        <v>754</v>
      </c>
      <c r="F755">
        <v>89.832245</v>
      </c>
      <c r="G755">
        <v>9.000705</v>
      </c>
      <c r="H755">
        <v>87.904181000000008</v>
      </c>
      <c r="I755">
        <v>4.5514460000000003</v>
      </c>
    </row>
    <row r="756" spans="1:9" x14ac:dyDescent="0.25">
      <c r="A756">
        <v>755</v>
      </c>
      <c r="F756">
        <v>89.832245</v>
      </c>
      <c r="G756">
        <v>9.000705</v>
      </c>
    </row>
    <row r="757" spans="1:9" x14ac:dyDescent="0.25">
      <c r="A757">
        <v>756</v>
      </c>
    </row>
    <row r="758" spans="1:9" x14ac:dyDescent="0.25">
      <c r="A758">
        <v>757</v>
      </c>
      <c r="D758">
        <v>110.43290500000001</v>
      </c>
      <c r="E758">
        <v>6.0608069999999996</v>
      </c>
    </row>
    <row r="759" spans="1:9" x14ac:dyDescent="0.25">
      <c r="A759">
        <v>758</v>
      </c>
      <c r="D759">
        <v>110.48274800000002</v>
      </c>
      <c r="E759">
        <v>6.1263139999999998</v>
      </c>
    </row>
    <row r="760" spans="1:9" x14ac:dyDescent="0.25">
      <c r="A760">
        <v>759</v>
      </c>
      <c r="D760">
        <v>110.448824</v>
      </c>
      <c r="E760">
        <v>6.0928459999999998</v>
      </c>
    </row>
    <row r="761" spans="1:9" x14ac:dyDescent="0.25">
      <c r="A761">
        <v>760</v>
      </c>
      <c r="D761">
        <v>110.44775200000001</v>
      </c>
      <c r="E761">
        <v>6.1405479999999999</v>
      </c>
    </row>
    <row r="762" spans="1:9" x14ac:dyDescent="0.25">
      <c r="A762">
        <v>761</v>
      </c>
      <c r="B762">
        <v>116.02786800000001</v>
      </c>
      <c r="C762">
        <v>8.1458010000000005</v>
      </c>
      <c r="D762">
        <v>110.42811</v>
      </c>
      <c r="E762">
        <v>6.1164670000000001</v>
      </c>
    </row>
    <row r="763" spans="1:9" x14ac:dyDescent="0.25">
      <c r="A763">
        <v>762</v>
      </c>
      <c r="B763">
        <v>116.098017</v>
      </c>
      <c r="C763">
        <v>8.1555959999999992</v>
      </c>
      <c r="D763">
        <v>110.524687</v>
      </c>
      <c r="E763">
        <v>6.0774889999999999</v>
      </c>
    </row>
    <row r="764" spans="1:9" x14ac:dyDescent="0.25">
      <c r="A764">
        <v>763</v>
      </c>
      <c r="B764">
        <v>116.05296900000002</v>
      </c>
      <c r="C764">
        <v>8.1574829999999992</v>
      </c>
      <c r="D764">
        <v>110.43290500000001</v>
      </c>
      <c r="E764">
        <v>6.0608069999999996</v>
      </c>
    </row>
    <row r="765" spans="1:9" x14ac:dyDescent="0.25">
      <c r="A765">
        <v>764</v>
      </c>
      <c r="B765">
        <v>116.09745600000001</v>
      </c>
      <c r="C765">
        <v>8.1242199999999993</v>
      </c>
    </row>
    <row r="766" spans="1:9" x14ac:dyDescent="0.25">
      <c r="A766">
        <v>765</v>
      </c>
      <c r="B766">
        <v>116.09480500000001</v>
      </c>
      <c r="C766">
        <v>8.1546269999999996</v>
      </c>
    </row>
    <row r="767" spans="1:9" x14ac:dyDescent="0.25">
      <c r="A767">
        <v>766</v>
      </c>
      <c r="B767">
        <v>116.02786800000001</v>
      </c>
      <c r="C767">
        <v>8.1458010000000005</v>
      </c>
    </row>
    <row r="768" spans="1:9" x14ac:dyDescent="0.25">
      <c r="A768">
        <v>767</v>
      </c>
      <c r="B768">
        <v>116.02786800000001</v>
      </c>
      <c r="C768">
        <v>8.1458010000000005</v>
      </c>
    </row>
    <row r="769" spans="1:9" x14ac:dyDescent="0.25">
      <c r="A769">
        <v>768</v>
      </c>
      <c r="F769">
        <v>117.246836</v>
      </c>
      <c r="G769">
        <v>9.0453960000000002</v>
      </c>
      <c r="H769">
        <v>116.74920800000001</v>
      </c>
      <c r="I769">
        <v>4.4681350000000002</v>
      </c>
    </row>
    <row r="770" spans="1:9" x14ac:dyDescent="0.25">
      <c r="A770">
        <v>769</v>
      </c>
      <c r="F770">
        <v>117.25821100000002</v>
      </c>
      <c r="G770">
        <v>8.9857049999999994</v>
      </c>
      <c r="H770">
        <v>116.78869800000001</v>
      </c>
      <c r="I770">
        <v>4.4515539999999998</v>
      </c>
    </row>
    <row r="771" spans="1:9" x14ac:dyDescent="0.25">
      <c r="A771">
        <v>770</v>
      </c>
      <c r="F771">
        <v>117.25699</v>
      </c>
      <c r="G771">
        <v>8.9995820000000002</v>
      </c>
      <c r="H771">
        <v>116.74420700000002</v>
      </c>
      <c r="I771">
        <v>4.4332390000000004</v>
      </c>
    </row>
    <row r="772" spans="1:9" x14ac:dyDescent="0.25">
      <c r="A772">
        <v>771</v>
      </c>
      <c r="F772">
        <v>117.29025100000001</v>
      </c>
      <c r="G772">
        <v>9.0164179999999998</v>
      </c>
      <c r="H772">
        <v>116.75165700000001</v>
      </c>
      <c r="I772">
        <v>4.4307889999999999</v>
      </c>
    </row>
    <row r="773" spans="1:9" x14ac:dyDescent="0.25">
      <c r="A773">
        <v>772</v>
      </c>
      <c r="F773">
        <v>117.27199000000002</v>
      </c>
      <c r="G773">
        <v>9.0176429999999996</v>
      </c>
      <c r="H773">
        <v>116.76512700000001</v>
      </c>
      <c r="I773">
        <v>4.4204840000000001</v>
      </c>
    </row>
    <row r="774" spans="1:9" x14ac:dyDescent="0.25">
      <c r="A774">
        <v>773</v>
      </c>
      <c r="F774">
        <v>117.27499600000002</v>
      </c>
      <c r="G774">
        <v>9.0260599999999993</v>
      </c>
      <c r="H774">
        <v>116.74920800000001</v>
      </c>
      <c r="I774">
        <v>4.4681350000000002</v>
      </c>
    </row>
    <row r="775" spans="1:9" x14ac:dyDescent="0.25">
      <c r="A775">
        <v>774</v>
      </c>
      <c r="F775">
        <v>117.246836</v>
      </c>
      <c r="G775">
        <v>9.0453960000000002</v>
      </c>
    </row>
    <row r="776" spans="1:9" x14ac:dyDescent="0.25">
      <c r="A776">
        <v>775</v>
      </c>
    </row>
    <row r="777" spans="1:9" x14ac:dyDescent="0.25">
      <c r="A777">
        <v>776</v>
      </c>
      <c r="D777">
        <v>136.02151700000002</v>
      </c>
      <c r="E777">
        <v>5.3034990000000004</v>
      </c>
    </row>
    <row r="778" spans="1:9" x14ac:dyDescent="0.25">
      <c r="A778">
        <v>777</v>
      </c>
      <c r="D778">
        <v>136.05605500000001</v>
      </c>
      <c r="E778">
        <v>5.3683430000000003</v>
      </c>
    </row>
    <row r="779" spans="1:9" x14ac:dyDescent="0.25">
      <c r="A779">
        <v>778</v>
      </c>
      <c r="D779">
        <v>136.18508300000002</v>
      </c>
      <c r="E779">
        <v>5.3883919999999996</v>
      </c>
    </row>
    <row r="780" spans="1:9" x14ac:dyDescent="0.25">
      <c r="A780">
        <v>779</v>
      </c>
      <c r="B780">
        <v>151.36170100000001</v>
      </c>
      <c r="C780">
        <v>8.5287109999999995</v>
      </c>
      <c r="D780">
        <v>136.16324800000001</v>
      </c>
      <c r="E780">
        <v>5.2613589999999997</v>
      </c>
    </row>
    <row r="781" spans="1:9" x14ac:dyDescent="0.25">
      <c r="A781">
        <v>780</v>
      </c>
      <c r="B781">
        <v>151.350773</v>
      </c>
      <c r="C781">
        <v>8.5517020000000006</v>
      </c>
      <c r="D781">
        <v>136.23049400000002</v>
      </c>
      <c r="E781">
        <v>5.2511039999999998</v>
      </c>
    </row>
    <row r="782" spans="1:9" x14ac:dyDescent="0.25">
      <c r="A782">
        <v>781</v>
      </c>
      <c r="B782">
        <v>151.374123</v>
      </c>
      <c r="C782">
        <v>8.5315980000000007</v>
      </c>
      <c r="D782">
        <v>136.02151700000002</v>
      </c>
      <c r="E782">
        <v>5.3034990000000004</v>
      </c>
    </row>
    <row r="783" spans="1:9" x14ac:dyDescent="0.25">
      <c r="A783">
        <v>782</v>
      </c>
      <c r="B783">
        <v>151.31778300000002</v>
      </c>
      <c r="C783">
        <v>8.5893300000000004</v>
      </c>
      <c r="D783">
        <v>136.02151700000002</v>
      </c>
      <c r="E783">
        <v>5.3034990000000004</v>
      </c>
    </row>
    <row r="784" spans="1:9" x14ac:dyDescent="0.25">
      <c r="A784">
        <v>783</v>
      </c>
      <c r="B784">
        <v>151.22582399999999</v>
      </c>
      <c r="C784">
        <v>8.5298970000000001</v>
      </c>
    </row>
    <row r="785" spans="1:9" x14ac:dyDescent="0.25">
      <c r="A785">
        <v>784</v>
      </c>
      <c r="B785">
        <v>151.36170100000001</v>
      </c>
      <c r="C785">
        <v>8.5287109999999995</v>
      </c>
    </row>
    <row r="786" spans="1:9" x14ac:dyDescent="0.25">
      <c r="A786">
        <v>785</v>
      </c>
    </row>
    <row r="787" spans="1:9" x14ac:dyDescent="0.25">
      <c r="A787">
        <v>786</v>
      </c>
      <c r="F787">
        <v>152.798711</v>
      </c>
      <c r="G787">
        <v>9.6021649999999994</v>
      </c>
      <c r="H787">
        <v>152.31541200000001</v>
      </c>
      <c r="I787">
        <v>5.9688660000000002</v>
      </c>
    </row>
    <row r="788" spans="1:9" x14ac:dyDescent="0.25">
      <c r="A788">
        <v>787</v>
      </c>
      <c r="F788">
        <v>152.739587</v>
      </c>
      <c r="G788">
        <v>9.5927319999999998</v>
      </c>
      <c r="H788">
        <v>152.31541200000001</v>
      </c>
      <c r="I788">
        <v>5.9688660000000002</v>
      </c>
    </row>
    <row r="789" spans="1:9" x14ac:dyDescent="0.25">
      <c r="A789">
        <v>788</v>
      </c>
      <c r="F789">
        <v>152.77113400000002</v>
      </c>
      <c r="G789">
        <v>9.6513399999999994</v>
      </c>
      <c r="H789">
        <v>152.31541200000001</v>
      </c>
      <c r="I789">
        <v>5.9688660000000002</v>
      </c>
    </row>
    <row r="790" spans="1:9" x14ac:dyDescent="0.25">
      <c r="A790">
        <v>789</v>
      </c>
      <c r="F790">
        <v>152.67891700000001</v>
      </c>
      <c r="G790">
        <v>9.6447430000000001</v>
      </c>
      <c r="H790">
        <v>152.31541200000001</v>
      </c>
      <c r="I790">
        <v>5.9688660000000002</v>
      </c>
    </row>
    <row r="791" spans="1:9" x14ac:dyDescent="0.25">
      <c r="A791">
        <v>790</v>
      </c>
      <c r="F791">
        <v>152.671907</v>
      </c>
      <c r="G791">
        <v>9.5860310000000002</v>
      </c>
      <c r="H791">
        <v>152.31541200000001</v>
      </c>
      <c r="I791">
        <v>5.9688660000000002</v>
      </c>
    </row>
    <row r="792" spans="1:9" x14ac:dyDescent="0.25">
      <c r="A792">
        <v>791</v>
      </c>
      <c r="F792">
        <v>152.63396900000001</v>
      </c>
      <c r="G792">
        <v>9.6715470000000003</v>
      </c>
      <c r="H792">
        <v>152.31541200000001</v>
      </c>
      <c r="I792">
        <v>5.9688660000000002</v>
      </c>
    </row>
    <row r="793" spans="1:9" x14ac:dyDescent="0.25">
      <c r="A793">
        <v>792</v>
      </c>
      <c r="F793">
        <v>152.798711</v>
      </c>
      <c r="G793">
        <v>9.6021649999999994</v>
      </c>
      <c r="H793">
        <v>152.31541200000001</v>
      </c>
      <c r="I793">
        <v>5.9688660000000002</v>
      </c>
    </row>
    <row r="794" spans="1:9" x14ac:dyDescent="0.25">
      <c r="A794">
        <v>793</v>
      </c>
    </row>
    <row r="795" spans="1:9" x14ac:dyDescent="0.25">
      <c r="A795">
        <v>794</v>
      </c>
    </row>
    <row r="796" spans="1:9" x14ac:dyDescent="0.25">
      <c r="A796">
        <v>795</v>
      </c>
    </row>
    <row r="797" spans="1:9" x14ac:dyDescent="0.25">
      <c r="A797">
        <v>796</v>
      </c>
      <c r="D797">
        <v>172.94876099999999</v>
      </c>
      <c r="E797">
        <v>5.822114</v>
      </c>
    </row>
    <row r="798" spans="1:9" x14ac:dyDescent="0.25">
      <c r="A798">
        <v>797</v>
      </c>
      <c r="D798">
        <v>172.97159600000001</v>
      </c>
      <c r="E798">
        <v>5.738969</v>
      </c>
    </row>
    <row r="799" spans="1:9" x14ac:dyDescent="0.25">
      <c r="A799">
        <v>798</v>
      </c>
      <c r="D799">
        <v>173.03237000000001</v>
      </c>
      <c r="E799">
        <v>5.7994849999999998</v>
      </c>
    </row>
    <row r="800" spans="1:9" x14ac:dyDescent="0.25">
      <c r="A800">
        <v>799</v>
      </c>
      <c r="B800">
        <v>178.41020600000002</v>
      </c>
      <c r="C800">
        <v>7.6399480000000004</v>
      </c>
      <c r="D800">
        <v>173.022885</v>
      </c>
      <c r="E800">
        <v>5.8004129999999998</v>
      </c>
    </row>
    <row r="801" spans="1:9" x14ac:dyDescent="0.25">
      <c r="A801">
        <v>800</v>
      </c>
      <c r="B801">
        <v>178.374224</v>
      </c>
      <c r="C801">
        <v>7.6477839999999997</v>
      </c>
      <c r="D801">
        <v>173.04958600000001</v>
      </c>
      <c r="E801">
        <v>5.7834529999999997</v>
      </c>
    </row>
    <row r="802" spans="1:9" x14ac:dyDescent="0.25">
      <c r="A802">
        <v>801</v>
      </c>
      <c r="B802">
        <v>178.36500000000001</v>
      </c>
      <c r="C802">
        <v>7.6077320000000004</v>
      </c>
      <c r="D802">
        <v>173.01360700000001</v>
      </c>
      <c r="E802">
        <v>5.6664430000000001</v>
      </c>
    </row>
    <row r="803" spans="1:9" x14ac:dyDescent="0.25">
      <c r="A803">
        <v>802</v>
      </c>
      <c r="B803">
        <v>178.37139000000002</v>
      </c>
      <c r="C803">
        <v>7.5976809999999997</v>
      </c>
      <c r="D803">
        <v>172.94876099999999</v>
      </c>
      <c r="E803">
        <v>5.822114</v>
      </c>
    </row>
    <row r="804" spans="1:9" x14ac:dyDescent="0.25">
      <c r="A804">
        <v>803</v>
      </c>
      <c r="B804">
        <v>178.33345300000002</v>
      </c>
      <c r="C804">
        <v>7.6220619999999997</v>
      </c>
    </row>
    <row r="805" spans="1:9" x14ac:dyDescent="0.25">
      <c r="A805">
        <v>804</v>
      </c>
      <c r="B805">
        <v>178.33747299999999</v>
      </c>
      <c r="C805">
        <v>7.6287630000000002</v>
      </c>
    </row>
    <row r="806" spans="1:9" x14ac:dyDescent="0.25">
      <c r="A806">
        <v>805</v>
      </c>
      <c r="B806">
        <v>178.41020600000002</v>
      </c>
      <c r="C806">
        <v>7.6399480000000004</v>
      </c>
    </row>
    <row r="807" spans="1:9" x14ac:dyDescent="0.25">
      <c r="A807">
        <v>806</v>
      </c>
      <c r="F807">
        <v>180.10082499999999</v>
      </c>
      <c r="G807">
        <v>8.9212880000000006</v>
      </c>
      <c r="H807">
        <v>178.52638999999999</v>
      </c>
      <c r="I807">
        <v>4.4257730000000004</v>
      </c>
    </row>
    <row r="808" spans="1:9" x14ac:dyDescent="0.25">
      <c r="A808">
        <v>807</v>
      </c>
      <c r="F808">
        <v>180.122319</v>
      </c>
      <c r="G808">
        <v>8.9138660000000005</v>
      </c>
      <c r="H808">
        <v>178.59159700000001</v>
      </c>
      <c r="I808">
        <v>4.3562370000000001</v>
      </c>
    </row>
    <row r="809" spans="1:9" x14ac:dyDescent="0.25">
      <c r="A809">
        <v>808</v>
      </c>
      <c r="F809">
        <v>180.09974099999999</v>
      </c>
      <c r="G809">
        <v>8.9142779999999995</v>
      </c>
      <c r="H809">
        <v>178.55036000000001</v>
      </c>
      <c r="I809">
        <v>4.3663400000000001</v>
      </c>
    </row>
    <row r="810" spans="1:9" x14ac:dyDescent="0.25">
      <c r="A810">
        <v>809</v>
      </c>
      <c r="F810">
        <v>180.14381299999999</v>
      </c>
      <c r="G810">
        <v>8.9173709999999993</v>
      </c>
      <c r="H810">
        <v>178.52298999999999</v>
      </c>
      <c r="I810">
        <v>4.3679899999999998</v>
      </c>
    </row>
    <row r="811" spans="1:9" x14ac:dyDescent="0.25">
      <c r="A811">
        <v>810</v>
      </c>
      <c r="F811">
        <v>180.125103</v>
      </c>
      <c r="G811">
        <v>8.8844340000000006</v>
      </c>
      <c r="H811">
        <v>178.49695800000001</v>
      </c>
      <c r="I811">
        <v>4.3910819999999999</v>
      </c>
    </row>
    <row r="812" spans="1:9" x14ac:dyDescent="0.25">
      <c r="A812">
        <v>811</v>
      </c>
      <c r="F812">
        <v>180.10716300000001</v>
      </c>
      <c r="G812">
        <v>8.8990209999999994</v>
      </c>
      <c r="H812">
        <v>178.53840300000002</v>
      </c>
      <c r="I812">
        <v>4.4628350000000001</v>
      </c>
    </row>
    <row r="813" spans="1:9" x14ac:dyDescent="0.25">
      <c r="A813">
        <v>812</v>
      </c>
      <c r="F813">
        <v>180.08499900000001</v>
      </c>
      <c r="G813">
        <v>8.8665979999999998</v>
      </c>
      <c r="H813">
        <v>178.52638999999999</v>
      </c>
      <c r="I813">
        <v>4.4257730000000004</v>
      </c>
    </row>
    <row r="814" spans="1:9" x14ac:dyDescent="0.25">
      <c r="A814">
        <v>813</v>
      </c>
      <c r="F814">
        <v>180.10082499999999</v>
      </c>
      <c r="G814">
        <v>8.9212880000000006</v>
      </c>
    </row>
    <row r="815" spans="1:9" x14ac:dyDescent="0.25">
      <c r="A815">
        <v>814</v>
      </c>
      <c r="D815">
        <v>200.754481</v>
      </c>
      <c r="E815">
        <v>5.0914440000000001</v>
      </c>
    </row>
    <row r="816" spans="1:9" x14ac:dyDescent="0.25">
      <c r="A816">
        <v>815</v>
      </c>
      <c r="D816">
        <v>200.785357</v>
      </c>
      <c r="E816">
        <v>5.0953609999999996</v>
      </c>
    </row>
    <row r="817" spans="1:9" x14ac:dyDescent="0.25">
      <c r="A817">
        <v>816</v>
      </c>
      <c r="D817">
        <v>200.838042</v>
      </c>
      <c r="E817">
        <v>5.1023709999999998</v>
      </c>
    </row>
    <row r="818" spans="1:9" x14ac:dyDescent="0.25">
      <c r="A818">
        <v>817</v>
      </c>
      <c r="D818">
        <v>200.85556300000002</v>
      </c>
      <c r="E818">
        <v>5.100206</v>
      </c>
    </row>
    <row r="819" spans="1:9" x14ac:dyDescent="0.25">
      <c r="A819">
        <v>818</v>
      </c>
      <c r="D819">
        <v>200.866286</v>
      </c>
      <c r="E819">
        <v>5.1022679999999996</v>
      </c>
    </row>
    <row r="820" spans="1:9" x14ac:dyDescent="0.25">
      <c r="A820">
        <v>819</v>
      </c>
      <c r="B820">
        <v>207.21391499999999</v>
      </c>
      <c r="C820">
        <v>6.9856189999999998</v>
      </c>
      <c r="D820">
        <v>200.96180200000001</v>
      </c>
      <c r="E820">
        <v>5.0950519999999999</v>
      </c>
    </row>
    <row r="821" spans="1:9" x14ac:dyDescent="0.25">
      <c r="A821">
        <v>820</v>
      </c>
      <c r="B821">
        <v>207.21906899999999</v>
      </c>
      <c r="C821">
        <v>6.9535049999999998</v>
      </c>
      <c r="D821">
        <v>200.754481</v>
      </c>
      <c r="E821">
        <v>5.0914440000000001</v>
      </c>
    </row>
    <row r="822" spans="1:9" x14ac:dyDescent="0.25">
      <c r="A822">
        <v>821</v>
      </c>
      <c r="B822">
        <v>207.16406900000001</v>
      </c>
      <c r="C822">
        <v>6.965929</v>
      </c>
    </row>
    <row r="823" spans="1:9" x14ac:dyDescent="0.25">
      <c r="A823">
        <v>822</v>
      </c>
      <c r="B823">
        <v>207.156237</v>
      </c>
      <c r="C823">
        <v>6.9840720000000003</v>
      </c>
    </row>
    <row r="824" spans="1:9" x14ac:dyDescent="0.25">
      <c r="A824">
        <v>823</v>
      </c>
      <c r="B824">
        <v>207.14685299999999</v>
      </c>
      <c r="C824">
        <v>6.9509800000000004</v>
      </c>
    </row>
    <row r="825" spans="1:9" x14ac:dyDescent="0.25">
      <c r="A825">
        <v>824</v>
      </c>
      <c r="B825">
        <v>207.09159299999999</v>
      </c>
      <c r="C825">
        <v>6.9121649999999999</v>
      </c>
    </row>
    <row r="826" spans="1:9" x14ac:dyDescent="0.25">
      <c r="A826">
        <v>825</v>
      </c>
      <c r="B826">
        <v>207.21391499999999</v>
      </c>
      <c r="C826">
        <v>6.9856189999999998</v>
      </c>
      <c r="H826">
        <v>207.13767799999999</v>
      </c>
      <c r="I826">
        <v>4.0842270000000003</v>
      </c>
    </row>
    <row r="827" spans="1:9" x14ac:dyDescent="0.25">
      <c r="A827">
        <v>826</v>
      </c>
      <c r="H827">
        <v>207.141852</v>
      </c>
      <c r="I827">
        <v>4.0847429999999996</v>
      </c>
    </row>
    <row r="828" spans="1:9" x14ac:dyDescent="0.25">
      <c r="A828">
        <v>827</v>
      </c>
      <c r="F828">
        <v>209.343504</v>
      </c>
      <c r="G828">
        <v>8.2585049999999995</v>
      </c>
      <c r="H828">
        <v>207.14613199999999</v>
      </c>
      <c r="I828">
        <v>4.0520620000000003</v>
      </c>
    </row>
    <row r="829" spans="1:9" x14ac:dyDescent="0.25">
      <c r="A829">
        <v>828</v>
      </c>
      <c r="F829">
        <v>209.40541300000001</v>
      </c>
      <c r="G829">
        <v>8.2745359999999994</v>
      </c>
      <c r="H829">
        <v>207.14087499999999</v>
      </c>
      <c r="I829">
        <v>4.0811339999999996</v>
      </c>
    </row>
    <row r="830" spans="1:9" x14ac:dyDescent="0.25">
      <c r="A830">
        <v>829</v>
      </c>
      <c r="F830">
        <v>209.44247300000001</v>
      </c>
      <c r="G830">
        <v>8.2758249999999993</v>
      </c>
      <c r="H830">
        <v>207.15711099999999</v>
      </c>
      <c r="I830">
        <v>4.0650519999999997</v>
      </c>
    </row>
    <row r="831" spans="1:9" x14ac:dyDescent="0.25">
      <c r="A831">
        <v>830</v>
      </c>
      <c r="F831">
        <v>209.46747400000001</v>
      </c>
      <c r="G831">
        <v>8.2940719999999999</v>
      </c>
      <c r="H831">
        <v>207.156802</v>
      </c>
      <c r="I831">
        <v>4.059742</v>
      </c>
    </row>
    <row r="832" spans="1:9" x14ac:dyDescent="0.25">
      <c r="A832">
        <v>831</v>
      </c>
      <c r="F832">
        <v>209.46777900000001</v>
      </c>
      <c r="G832">
        <v>8.2966999999999995</v>
      </c>
      <c r="H832">
        <v>207.13767799999999</v>
      </c>
      <c r="I832">
        <v>4.0842270000000003</v>
      </c>
    </row>
    <row r="833" spans="1:9" x14ac:dyDescent="0.25">
      <c r="A833">
        <v>832</v>
      </c>
      <c r="D833">
        <v>224.99146400000001</v>
      </c>
      <c r="E833">
        <v>5.6084839999999998</v>
      </c>
      <c r="F833">
        <v>209.510413</v>
      </c>
      <c r="G833">
        <v>8.3108240000000002</v>
      </c>
    </row>
    <row r="834" spans="1:9" x14ac:dyDescent="0.25">
      <c r="A834">
        <v>833</v>
      </c>
      <c r="D834">
        <v>224.96898999999999</v>
      </c>
      <c r="E834">
        <v>5.6223229999999997</v>
      </c>
      <c r="F834">
        <v>209.343504</v>
      </c>
      <c r="G834">
        <v>8.2585049999999995</v>
      </c>
    </row>
    <row r="835" spans="1:9" x14ac:dyDescent="0.25">
      <c r="A835">
        <v>834</v>
      </c>
      <c r="D835">
        <v>224.977677</v>
      </c>
      <c r="E835">
        <v>5.6349489999999998</v>
      </c>
    </row>
    <row r="836" spans="1:9" x14ac:dyDescent="0.25">
      <c r="A836">
        <v>835</v>
      </c>
      <c r="D836">
        <v>224.964696</v>
      </c>
      <c r="E836">
        <v>5.5979289999999997</v>
      </c>
    </row>
    <row r="837" spans="1:9" x14ac:dyDescent="0.25">
      <c r="A837">
        <v>836</v>
      </c>
      <c r="D837">
        <v>224.955151</v>
      </c>
      <c r="E837">
        <v>5.6003530000000001</v>
      </c>
    </row>
    <row r="838" spans="1:9" x14ac:dyDescent="0.25">
      <c r="A838">
        <v>837</v>
      </c>
      <c r="B838">
        <v>230.91469699999999</v>
      </c>
      <c r="C838">
        <v>7.8752519999999997</v>
      </c>
      <c r="D838">
        <v>224.99100999999999</v>
      </c>
      <c r="E838">
        <v>5.5679290000000004</v>
      </c>
    </row>
    <row r="839" spans="1:9" x14ac:dyDescent="0.25">
      <c r="A839">
        <v>838</v>
      </c>
      <c r="B839">
        <v>230.89393899999999</v>
      </c>
      <c r="C839">
        <v>7.8957069999999998</v>
      </c>
      <c r="D839">
        <v>224.96600899999999</v>
      </c>
      <c r="E839">
        <v>5.5269190000000004</v>
      </c>
    </row>
    <row r="840" spans="1:9" x14ac:dyDescent="0.25">
      <c r="A840">
        <v>839</v>
      </c>
      <c r="B840">
        <v>230.89050399999999</v>
      </c>
      <c r="C840">
        <v>7.8857059999999999</v>
      </c>
      <c r="D840">
        <v>224.99146400000001</v>
      </c>
      <c r="E840">
        <v>5.6084839999999998</v>
      </c>
    </row>
    <row r="841" spans="1:9" x14ac:dyDescent="0.25">
      <c r="A841">
        <v>840</v>
      </c>
      <c r="B841">
        <v>230.89050399999999</v>
      </c>
      <c r="C841">
        <v>7.907222</v>
      </c>
    </row>
    <row r="842" spans="1:9" x14ac:dyDescent="0.25">
      <c r="A842">
        <v>841</v>
      </c>
      <c r="B842">
        <v>230.89146399999998</v>
      </c>
      <c r="C842">
        <v>7.9003019999999999</v>
      </c>
    </row>
    <row r="843" spans="1:9" x14ac:dyDescent="0.25">
      <c r="A843">
        <v>842</v>
      </c>
      <c r="B843">
        <v>230.86823200000001</v>
      </c>
      <c r="C843">
        <v>7.8492930000000003</v>
      </c>
    </row>
    <row r="844" spans="1:9" x14ac:dyDescent="0.25">
      <c r="A844">
        <v>843</v>
      </c>
      <c r="B844">
        <v>230.91469699999999</v>
      </c>
      <c r="C844">
        <v>7.8752519999999997</v>
      </c>
    </row>
    <row r="845" spans="1:9" x14ac:dyDescent="0.25">
      <c r="A845">
        <v>844</v>
      </c>
      <c r="H845">
        <v>230.71171699999999</v>
      </c>
      <c r="I845">
        <v>4.95303</v>
      </c>
    </row>
    <row r="846" spans="1:9" x14ac:dyDescent="0.25">
      <c r="A846">
        <v>845</v>
      </c>
      <c r="F846">
        <v>232.58843400000001</v>
      </c>
      <c r="G846">
        <v>9.2561619999999998</v>
      </c>
      <c r="H846">
        <v>230.688333</v>
      </c>
      <c r="I846">
        <v>4.9819690000000003</v>
      </c>
    </row>
    <row r="847" spans="1:9" x14ac:dyDescent="0.25">
      <c r="A847">
        <v>846</v>
      </c>
      <c r="F847">
        <v>232.56641300000001</v>
      </c>
      <c r="G847">
        <v>9.2650500000000005</v>
      </c>
      <c r="H847">
        <v>230.702878</v>
      </c>
      <c r="I847">
        <v>4.9808079999999997</v>
      </c>
    </row>
    <row r="848" spans="1:9" x14ac:dyDescent="0.25">
      <c r="A848">
        <v>847</v>
      </c>
      <c r="F848">
        <v>232.55671599999999</v>
      </c>
      <c r="G848">
        <v>9.2760599999999993</v>
      </c>
      <c r="H848">
        <v>230.70009899999999</v>
      </c>
      <c r="I848">
        <v>4.9642929999999996</v>
      </c>
    </row>
    <row r="849" spans="1:9" x14ac:dyDescent="0.25">
      <c r="A849">
        <v>848</v>
      </c>
      <c r="F849">
        <v>232.57823099999999</v>
      </c>
      <c r="G849">
        <v>9.2943940000000005</v>
      </c>
      <c r="H849">
        <v>230.68070499999999</v>
      </c>
      <c r="I849">
        <v>4.9605560000000004</v>
      </c>
    </row>
    <row r="850" spans="1:9" x14ac:dyDescent="0.25">
      <c r="A850">
        <v>849</v>
      </c>
      <c r="F850">
        <v>232.56328300000001</v>
      </c>
      <c r="G850">
        <v>9.2718679999999996</v>
      </c>
      <c r="H850">
        <v>230.674747</v>
      </c>
      <c r="I850">
        <v>4.9271209999999996</v>
      </c>
    </row>
    <row r="851" spans="1:9" x14ac:dyDescent="0.25">
      <c r="A851">
        <v>850</v>
      </c>
      <c r="F851">
        <v>232.514848</v>
      </c>
      <c r="G851">
        <v>9.2507570000000001</v>
      </c>
      <c r="H851">
        <v>230.71171699999999</v>
      </c>
      <c r="I851">
        <v>4.95303</v>
      </c>
    </row>
    <row r="852" spans="1:9" x14ac:dyDescent="0.25">
      <c r="A852">
        <v>851</v>
      </c>
      <c r="D852">
        <v>250.79419300000001</v>
      </c>
      <c r="E852">
        <v>6.2168679999999998</v>
      </c>
      <c r="F852">
        <v>232.50424100000001</v>
      </c>
      <c r="G852">
        <v>9.2671200000000002</v>
      </c>
      <c r="H852">
        <v>230.71171699999999</v>
      </c>
      <c r="I852">
        <v>4.95303</v>
      </c>
    </row>
    <row r="853" spans="1:9" x14ac:dyDescent="0.25">
      <c r="A853">
        <v>852</v>
      </c>
      <c r="D853">
        <v>250.822372</v>
      </c>
      <c r="E853">
        <v>6.300656</v>
      </c>
      <c r="F853">
        <v>232.58843400000001</v>
      </c>
      <c r="G853">
        <v>9.2561619999999998</v>
      </c>
    </row>
    <row r="854" spans="1:9" x14ac:dyDescent="0.25">
      <c r="A854">
        <v>853</v>
      </c>
      <c r="D854">
        <v>250.86888399999998</v>
      </c>
      <c r="E854">
        <v>6.3081820000000004</v>
      </c>
    </row>
    <row r="855" spans="1:9" x14ac:dyDescent="0.25">
      <c r="A855">
        <v>854</v>
      </c>
      <c r="D855">
        <v>250.85045200000002</v>
      </c>
      <c r="E855">
        <v>6.3122730000000002</v>
      </c>
    </row>
    <row r="856" spans="1:9" x14ac:dyDescent="0.25">
      <c r="A856">
        <v>855</v>
      </c>
      <c r="D856">
        <v>250.842727</v>
      </c>
      <c r="E856">
        <v>6.2853529999999997</v>
      </c>
    </row>
    <row r="857" spans="1:9" x14ac:dyDescent="0.25">
      <c r="A857">
        <v>856</v>
      </c>
      <c r="D857">
        <v>250.832572</v>
      </c>
      <c r="E857">
        <v>6.3089899999999997</v>
      </c>
    </row>
    <row r="858" spans="1:9" x14ac:dyDescent="0.25">
      <c r="A858">
        <v>857</v>
      </c>
      <c r="B858">
        <v>257.72287699999998</v>
      </c>
      <c r="C858">
        <v>7.8391409999999997</v>
      </c>
      <c r="D858">
        <v>250.8852</v>
      </c>
      <c r="E858">
        <v>6.2982829999999996</v>
      </c>
    </row>
    <row r="859" spans="1:9" x14ac:dyDescent="0.25">
      <c r="A859">
        <v>858</v>
      </c>
      <c r="B859">
        <v>257.74312900000001</v>
      </c>
      <c r="C859">
        <v>7.825151</v>
      </c>
      <c r="D859">
        <v>250.89873399999999</v>
      </c>
      <c r="E859">
        <v>6.2752020000000002</v>
      </c>
    </row>
    <row r="860" spans="1:9" x14ac:dyDescent="0.25">
      <c r="A860">
        <v>859</v>
      </c>
      <c r="B860">
        <v>257.73752100000002</v>
      </c>
      <c r="C860">
        <v>7.8429789999999997</v>
      </c>
      <c r="D860">
        <v>250.822372</v>
      </c>
      <c r="E860">
        <v>6.300656</v>
      </c>
    </row>
    <row r="861" spans="1:9" x14ac:dyDescent="0.25">
      <c r="A861">
        <v>860</v>
      </c>
      <c r="B861">
        <v>257.70989500000002</v>
      </c>
      <c r="C861">
        <v>7.8262119999999999</v>
      </c>
    </row>
    <row r="862" spans="1:9" x14ac:dyDescent="0.25">
      <c r="A862">
        <v>861</v>
      </c>
      <c r="B862">
        <v>257.71696800000001</v>
      </c>
      <c r="C862">
        <v>7.8304539999999996</v>
      </c>
    </row>
    <row r="863" spans="1:9" x14ac:dyDescent="0.25">
      <c r="A863">
        <v>862</v>
      </c>
      <c r="B863">
        <v>257.69686799999999</v>
      </c>
      <c r="C863">
        <v>7.8440399999999997</v>
      </c>
    </row>
    <row r="864" spans="1:9" x14ac:dyDescent="0.25">
      <c r="A864">
        <v>863</v>
      </c>
      <c r="B864">
        <v>257.74302999999998</v>
      </c>
      <c r="C864">
        <v>7.8016670000000001</v>
      </c>
    </row>
    <row r="865" spans="1:11" x14ac:dyDescent="0.25">
      <c r="A865">
        <v>864</v>
      </c>
      <c r="B865">
        <v>257.730907</v>
      </c>
      <c r="C865">
        <v>7.7864139999999997</v>
      </c>
      <c r="H865">
        <v>256.02277700000002</v>
      </c>
      <c r="I865">
        <v>5.0529289999999998</v>
      </c>
    </row>
    <row r="866" spans="1:11" x14ac:dyDescent="0.25">
      <c r="A866">
        <v>865</v>
      </c>
      <c r="B866">
        <v>257.72287699999998</v>
      </c>
      <c r="C866">
        <v>7.8391409999999997</v>
      </c>
      <c r="H866">
        <v>256.04767500000003</v>
      </c>
      <c r="I866">
        <v>5.0340910000000001</v>
      </c>
    </row>
    <row r="867" spans="1:11" x14ac:dyDescent="0.25">
      <c r="A867">
        <v>866</v>
      </c>
      <c r="F867">
        <v>259.27115900000001</v>
      </c>
      <c r="G867">
        <v>9.2633329999999994</v>
      </c>
      <c r="H867">
        <v>256.02277700000002</v>
      </c>
      <c r="I867">
        <v>5.0529289999999998</v>
      </c>
    </row>
    <row r="868" spans="1:11" x14ac:dyDescent="0.25">
      <c r="A868">
        <v>867</v>
      </c>
      <c r="F868">
        <v>259.27115900000001</v>
      </c>
      <c r="G868">
        <v>9.2633329999999994</v>
      </c>
      <c r="H868">
        <v>255.99156499999998</v>
      </c>
      <c r="I868">
        <v>5.0923230000000004</v>
      </c>
      <c r="J868">
        <v>235.89318</v>
      </c>
      <c r="K868">
        <v>13.229039999999999</v>
      </c>
    </row>
    <row r="869" spans="1:11" x14ac:dyDescent="0.25">
      <c r="A869">
        <v>868</v>
      </c>
    </row>
    <row r="870" spans="1:11" x14ac:dyDescent="0.25">
      <c r="A870">
        <v>869</v>
      </c>
    </row>
    <row r="871" spans="1:11" x14ac:dyDescent="0.25">
      <c r="A871">
        <v>870</v>
      </c>
    </row>
    <row r="872" spans="1:11" x14ac:dyDescent="0.25">
      <c r="A872">
        <v>871</v>
      </c>
    </row>
    <row r="873" spans="1:11" x14ac:dyDescent="0.25">
      <c r="A873">
        <v>872</v>
      </c>
    </row>
    <row r="874" spans="1:11" x14ac:dyDescent="0.25">
      <c r="A874">
        <v>873</v>
      </c>
    </row>
    <row r="875" spans="1:11" x14ac:dyDescent="0.25">
      <c r="A875">
        <v>874</v>
      </c>
    </row>
    <row r="876" spans="1:11" x14ac:dyDescent="0.25">
      <c r="A876">
        <v>875</v>
      </c>
    </row>
    <row r="877" spans="1:11" x14ac:dyDescent="0.25">
      <c r="A877">
        <v>876</v>
      </c>
    </row>
    <row r="878" spans="1:11" x14ac:dyDescent="0.25">
      <c r="A878">
        <v>877</v>
      </c>
    </row>
    <row r="879" spans="1:11" x14ac:dyDescent="0.25">
      <c r="A879">
        <v>878</v>
      </c>
    </row>
    <row r="880" spans="1:1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1" x14ac:dyDescent="0.25">
      <c r="A897">
        <v>896</v>
      </c>
    </row>
    <row r="898" spans="1:11" x14ac:dyDescent="0.25">
      <c r="A898">
        <v>897</v>
      </c>
    </row>
    <row r="899" spans="1:11" x14ac:dyDescent="0.25">
      <c r="A899">
        <v>898</v>
      </c>
    </row>
    <row r="900" spans="1:11" x14ac:dyDescent="0.25">
      <c r="A900">
        <v>899</v>
      </c>
    </row>
    <row r="901" spans="1:11" x14ac:dyDescent="0.25">
      <c r="A901">
        <v>900</v>
      </c>
      <c r="J901">
        <v>235.89318</v>
      </c>
      <c r="K901">
        <v>13.305101000000001</v>
      </c>
    </row>
    <row r="902" spans="1:11" x14ac:dyDescent="0.25">
      <c r="A902">
        <v>901</v>
      </c>
      <c r="B902">
        <v>245.759647</v>
      </c>
      <c r="C902">
        <v>6.093585</v>
      </c>
    </row>
    <row r="903" spans="1:11" x14ac:dyDescent="0.25">
      <c r="A903">
        <v>902</v>
      </c>
      <c r="B903">
        <v>245.72514999999999</v>
      </c>
      <c r="C903">
        <v>6.0882829999999997</v>
      </c>
    </row>
    <row r="904" spans="1:11" x14ac:dyDescent="0.25">
      <c r="A904">
        <v>903</v>
      </c>
      <c r="B904">
        <v>245.72545199999999</v>
      </c>
      <c r="C904">
        <v>6.0579289999999997</v>
      </c>
      <c r="H904">
        <v>254.68292600000001</v>
      </c>
      <c r="I904">
        <v>9.2755559999999999</v>
      </c>
    </row>
    <row r="905" spans="1:11" x14ac:dyDescent="0.25">
      <c r="A905">
        <v>904</v>
      </c>
      <c r="B905">
        <v>245.79555400000001</v>
      </c>
      <c r="C905">
        <v>6.0648479999999996</v>
      </c>
      <c r="H905">
        <v>254.63701900000001</v>
      </c>
      <c r="I905">
        <v>9.307525</v>
      </c>
    </row>
    <row r="906" spans="1:11" x14ac:dyDescent="0.25">
      <c r="A906">
        <v>905</v>
      </c>
      <c r="B906">
        <v>245.780452</v>
      </c>
      <c r="C906">
        <v>6.0666669999999998</v>
      </c>
      <c r="H906">
        <v>254.64726999999999</v>
      </c>
      <c r="I906">
        <v>9.3224239999999998</v>
      </c>
    </row>
    <row r="907" spans="1:11" x14ac:dyDescent="0.25">
      <c r="A907">
        <v>906</v>
      </c>
      <c r="B907">
        <v>245.73929100000001</v>
      </c>
      <c r="C907">
        <v>6.0840909999999999</v>
      </c>
      <c r="H907">
        <v>254.664546</v>
      </c>
      <c r="I907">
        <v>9.3239900000000002</v>
      </c>
    </row>
    <row r="908" spans="1:11" x14ac:dyDescent="0.25">
      <c r="A908">
        <v>907</v>
      </c>
      <c r="B908">
        <v>245.75398999999999</v>
      </c>
      <c r="C908">
        <v>6.0893940000000004</v>
      </c>
      <c r="H908">
        <v>254.678279</v>
      </c>
      <c r="I908">
        <v>9.3208579999999994</v>
      </c>
    </row>
    <row r="909" spans="1:11" x14ac:dyDescent="0.25">
      <c r="A909">
        <v>908</v>
      </c>
      <c r="B909">
        <v>245.732021</v>
      </c>
      <c r="C909">
        <v>6.0941409999999996</v>
      </c>
      <c r="H909">
        <v>254.680656</v>
      </c>
      <c r="I909">
        <v>9.2978280000000009</v>
      </c>
    </row>
    <row r="910" spans="1:11" x14ac:dyDescent="0.25">
      <c r="A910">
        <v>909</v>
      </c>
      <c r="B910">
        <v>245.71808200000001</v>
      </c>
      <c r="C910">
        <v>6.1130300000000002</v>
      </c>
      <c r="H910">
        <v>254.70272799999998</v>
      </c>
      <c r="I910">
        <v>9.2596959999999999</v>
      </c>
    </row>
    <row r="911" spans="1:11" x14ac:dyDescent="0.25">
      <c r="A911">
        <v>910</v>
      </c>
      <c r="B911">
        <v>245.73903999999999</v>
      </c>
      <c r="C911">
        <v>6.1136869999999996</v>
      </c>
      <c r="H911">
        <v>254.744899</v>
      </c>
      <c r="I911">
        <v>9.2413640000000008</v>
      </c>
    </row>
    <row r="912" spans="1:11" x14ac:dyDescent="0.25">
      <c r="A912">
        <v>911</v>
      </c>
      <c r="B912">
        <v>245.74196599999999</v>
      </c>
      <c r="C912">
        <v>6.0982320000000003</v>
      </c>
      <c r="H912">
        <v>254.753635</v>
      </c>
      <c r="I912">
        <v>9.234394</v>
      </c>
    </row>
    <row r="913" spans="1:9" x14ac:dyDescent="0.25">
      <c r="A913">
        <v>912</v>
      </c>
      <c r="B913">
        <v>245.75731999999999</v>
      </c>
      <c r="C913">
        <v>6.1215149999999996</v>
      </c>
      <c r="H913">
        <v>254.758735</v>
      </c>
      <c r="I913">
        <v>9.2363630000000008</v>
      </c>
    </row>
    <row r="914" spans="1:9" x14ac:dyDescent="0.25">
      <c r="A914">
        <v>913</v>
      </c>
      <c r="B914">
        <v>245.76308</v>
      </c>
      <c r="C914">
        <v>6.1244440000000004</v>
      </c>
      <c r="H914">
        <v>254.75600700000001</v>
      </c>
      <c r="I914">
        <v>9.2535349999999994</v>
      </c>
    </row>
    <row r="915" spans="1:9" x14ac:dyDescent="0.25">
      <c r="A915">
        <v>914</v>
      </c>
      <c r="B915">
        <v>245.78322900000001</v>
      </c>
      <c r="C915">
        <v>6.1176259999999996</v>
      </c>
      <c r="H915">
        <v>254.775554</v>
      </c>
      <c r="I915">
        <v>9.2653529999999993</v>
      </c>
    </row>
    <row r="916" spans="1:9" x14ac:dyDescent="0.25">
      <c r="A916">
        <v>915</v>
      </c>
      <c r="B916">
        <v>245.804542</v>
      </c>
      <c r="C916">
        <v>6.0630300000000004</v>
      </c>
      <c r="H916">
        <v>254.76232099999999</v>
      </c>
      <c r="I916">
        <v>9.2770200000000003</v>
      </c>
    </row>
    <row r="917" spans="1:9" x14ac:dyDescent="0.25">
      <c r="A917">
        <v>916</v>
      </c>
      <c r="B917">
        <v>245.759647</v>
      </c>
      <c r="C917">
        <v>6.093585</v>
      </c>
      <c r="D917">
        <v>236.34994799999998</v>
      </c>
      <c r="E917">
        <v>8.3808579999999999</v>
      </c>
      <c r="F917">
        <v>246.74560500000001</v>
      </c>
      <c r="G917">
        <v>5.7406059999999997</v>
      </c>
      <c r="H917">
        <v>254.71560599999998</v>
      </c>
      <c r="I917">
        <v>9.2747980000000005</v>
      </c>
    </row>
    <row r="918" spans="1:9" x14ac:dyDescent="0.25">
      <c r="A918">
        <v>917</v>
      </c>
      <c r="B918">
        <v>245.759647</v>
      </c>
      <c r="C918">
        <v>6.093585</v>
      </c>
      <c r="D918">
        <v>236.31782799999999</v>
      </c>
      <c r="E918">
        <v>8.352373</v>
      </c>
      <c r="F918">
        <v>246.74560500000001</v>
      </c>
      <c r="G918">
        <v>5.7406059999999997</v>
      </c>
      <c r="H918">
        <v>254.72338400000001</v>
      </c>
      <c r="I918">
        <v>9.2731809999999992</v>
      </c>
    </row>
    <row r="919" spans="1:9" x14ac:dyDescent="0.25">
      <c r="A919">
        <v>918</v>
      </c>
      <c r="D919">
        <v>236.33434199999999</v>
      </c>
      <c r="E919">
        <v>8.3760100000000008</v>
      </c>
      <c r="F919">
        <v>246.74560500000001</v>
      </c>
      <c r="G919">
        <v>5.7406059999999997</v>
      </c>
      <c r="H919">
        <v>254.68292600000001</v>
      </c>
      <c r="I919">
        <v>9.2755559999999999</v>
      </c>
    </row>
    <row r="920" spans="1:9" x14ac:dyDescent="0.25">
      <c r="A920">
        <v>919</v>
      </c>
      <c r="D920">
        <v>236.35131200000001</v>
      </c>
      <c r="E920">
        <v>8.3951510000000003</v>
      </c>
      <c r="F920">
        <v>246.71651400000002</v>
      </c>
      <c r="G920">
        <v>5.7361110000000002</v>
      </c>
    </row>
    <row r="921" spans="1:9" x14ac:dyDescent="0.25">
      <c r="A921">
        <v>920</v>
      </c>
      <c r="D921">
        <v>236.36353399999999</v>
      </c>
      <c r="E921">
        <v>8.3693430000000006</v>
      </c>
      <c r="F921">
        <v>246.710555</v>
      </c>
      <c r="G921">
        <v>5.7425759999999997</v>
      </c>
    </row>
    <row r="922" spans="1:9" x14ac:dyDescent="0.25">
      <c r="A922">
        <v>921</v>
      </c>
      <c r="D922">
        <v>236.31918999999999</v>
      </c>
      <c r="E922">
        <v>8.3587880000000006</v>
      </c>
      <c r="F922">
        <v>246.71944400000001</v>
      </c>
      <c r="G922">
        <v>5.74404</v>
      </c>
    </row>
    <row r="923" spans="1:9" x14ac:dyDescent="0.25">
      <c r="A923">
        <v>922</v>
      </c>
      <c r="D923">
        <v>236.30302900000001</v>
      </c>
      <c r="E923">
        <v>8.3622230000000002</v>
      </c>
      <c r="F923">
        <v>246.78590700000001</v>
      </c>
      <c r="G923">
        <v>5.7233830000000001</v>
      </c>
    </row>
    <row r="924" spans="1:9" x14ac:dyDescent="0.25">
      <c r="A924">
        <v>923</v>
      </c>
      <c r="D924">
        <v>236.326515</v>
      </c>
      <c r="E924">
        <v>8.3876760000000008</v>
      </c>
      <c r="F924">
        <v>246.77913999999998</v>
      </c>
      <c r="G924">
        <v>5.7249999999999996</v>
      </c>
    </row>
    <row r="925" spans="1:9" x14ac:dyDescent="0.25">
      <c r="A925">
        <v>924</v>
      </c>
      <c r="D925">
        <v>236.34186700000001</v>
      </c>
      <c r="E925">
        <v>8.3814130000000002</v>
      </c>
      <c r="F925">
        <v>246.781261</v>
      </c>
      <c r="G925">
        <v>5.7133839999999996</v>
      </c>
    </row>
    <row r="926" spans="1:9" x14ac:dyDescent="0.25">
      <c r="A926">
        <v>925</v>
      </c>
      <c r="D926">
        <v>236.35328200000001</v>
      </c>
      <c r="E926">
        <v>8.3911099999999994</v>
      </c>
      <c r="F926">
        <v>246.80716999999999</v>
      </c>
      <c r="G926">
        <v>5.7274240000000001</v>
      </c>
    </row>
    <row r="927" spans="1:9" x14ac:dyDescent="0.25">
      <c r="A927">
        <v>926</v>
      </c>
      <c r="D927">
        <v>236.34287799999998</v>
      </c>
      <c r="E927">
        <v>8.3800509999999999</v>
      </c>
      <c r="F927">
        <v>246.814494</v>
      </c>
      <c r="G927">
        <v>5.6981820000000001</v>
      </c>
    </row>
    <row r="928" spans="1:9" x14ac:dyDescent="0.25">
      <c r="A928">
        <v>927</v>
      </c>
      <c r="D928">
        <v>236.371261</v>
      </c>
      <c r="E928">
        <v>8.4038380000000004</v>
      </c>
      <c r="F928">
        <v>246.834495</v>
      </c>
      <c r="G928">
        <v>5.7358580000000003</v>
      </c>
    </row>
    <row r="929" spans="1:9" x14ac:dyDescent="0.25">
      <c r="A929">
        <v>928</v>
      </c>
      <c r="D929">
        <v>236.35596000000001</v>
      </c>
      <c r="E929">
        <v>8.4215649999999993</v>
      </c>
      <c r="F929">
        <v>246.80333300000001</v>
      </c>
      <c r="G929">
        <v>5.7286359999999998</v>
      </c>
    </row>
    <row r="930" spans="1:9" x14ac:dyDescent="0.25">
      <c r="A930">
        <v>929</v>
      </c>
      <c r="D930">
        <v>236.364745</v>
      </c>
      <c r="E930">
        <v>8.3917169999999999</v>
      </c>
      <c r="F930">
        <v>246.75610999999998</v>
      </c>
      <c r="G930">
        <v>5.7230299999999996</v>
      </c>
    </row>
    <row r="931" spans="1:9" x14ac:dyDescent="0.25">
      <c r="A931">
        <v>930</v>
      </c>
      <c r="B931">
        <v>228.846868</v>
      </c>
      <c r="C931">
        <v>5.0907070000000001</v>
      </c>
      <c r="D931">
        <v>236.365655</v>
      </c>
      <c r="E931">
        <v>8.3023229999999995</v>
      </c>
      <c r="F931">
        <v>246.74126000000001</v>
      </c>
      <c r="G931">
        <v>5.716818</v>
      </c>
    </row>
    <row r="932" spans="1:9" x14ac:dyDescent="0.25">
      <c r="A932">
        <v>931</v>
      </c>
      <c r="B932">
        <v>228.846767</v>
      </c>
      <c r="C932">
        <v>5.0555050000000001</v>
      </c>
      <c r="D932">
        <v>236.34994799999998</v>
      </c>
      <c r="E932">
        <v>8.3808579999999999</v>
      </c>
      <c r="F932">
        <v>246.74560500000001</v>
      </c>
      <c r="G932">
        <v>5.7406059999999997</v>
      </c>
    </row>
    <row r="933" spans="1:9" x14ac:dyDescent="0.25">
      <c r="A933">
        <v>932</v>
      </c>
      <c r="B933">
        <v>228.91919100000001</v>
      </c>
      <c r="C933">
        <v>5.0023730000000004</v>
      </c>
    </row>
    <row r="934" spans="1:9" x14ac:dyDescent="0.25">
      <c r="A934">
        <v>933</v>
      </c>
      <c r="B934">
        <v>228.936969</v>
      </c>
      <c r="C934">
        <v>4.9996460000000003</v>
      </c>
    </row>
    <row r="935" spans="1:9" x14ac:dyDescent="0.25">
      <c r="A935">
        <v>934</v>
      </c>
      <c r="B935">
        <v>228.85035299999998</v>
      </c>
      <c r="C935">
        <v>4.9969700000000001</v>
      </c>
      <c r="H935">
        <v>236.28267600000001</v>
      </c>
      <c r="I935">
        <v>8.6117679999999996</v>
      </c>
    </row>
    <row r="936" spans="1:9" x14ac:dyDescent="0.25">
      <c r="A936">
        <v>935</v>
      </c>
      <c r="B936">
        <v>228.91893899999999</v>
      </c>
      <c r="C936">
        <v>5.0729790000000001</v>
      </c>
      <c r="H936">
        <v>236.23398900000001</v>
      </c>
      <c r="I936">
        <v>8.6196459999999995</v>
      </c>
    </row>
    <row r="937" spans="1:9" x14ac:dyDescent="0.25">
      <c r="A937">
        <v>936</v>
      </c>
      <c r="B937">
        <v>228.87308100000001</v>
      </c>
      <c r="C937">
        <v>5.036111</v>
      </c>
      <c r="H937">
        <v>236.23353499999999</v>
      </c>
      <c r="I937">
        <v>8.6092420000000001</v>
      </c>
    </row>
    <row r="938" spans="1:9" x14ac:dyDescent="0.25">
      <c r="A938">
        <v>937</v>
      </c>
      <c r="B938">
        <v>228.83863600000001</v>
      </c>
      <c r="C938">
        <v>5.067323</v>
      </c>
      <c r="H938">
        <v>236.257474</v>
      </c>
      <c r="I938">
        <v>8.6115150000000007</v>
      </c>
    </row>
    <row r="939" spans="1:9" x14ac:dyDescent="0.25">
      <c r="A939">
        <v>938</v>
      </c>
      <c r="B939">
        <v>228.863889</v>
      </c>
      <c r="C939">
        <v>5.0855560000000004</v>
      </c>
      <c r="H939">
        <v>236.23115999999999</v>
      </c>
      <c r="I939">
        <v>8.6208580000000001</v>
      </c>
    </row>
    <row r="940" spans="1:9" x14ac:dyDescent="0.25">
      <c r="A940">
        <v>939</v>
      </c>
      <c r="B940">
        <v>228.88111000000001</v>
      </c>
      <c r="C940">
        <v>5.0534340000000002</v>
      </c>
      <c r="H940">
        <v>236.295503</v>
      </c>
      <c r="I940">
        <v>8.6171209999999991</v>
      </c>
    </row>
    <row r="941" spans="1:9" x14ac:dyDescent="0.25">
      <c r="A941">
        <v>940</v>
      </c>
      <c r="B941">
        <v>228.88025199999998</v>
      </c>
      <c r="C941">
        <v>5.0701510000000001</v>
      </c>
      <c r="H941">
        <v>236.306817</v>
      </c>
      <c r="I941">
        <v>8.5838889999999992</v>
      </c>
    </row>
    <row r="942" spans="1:9" x14ac:dyDescent="0.25">
      <c r="A942">
        <v>941</v>
      </c>
      <c r="B942">
        <v>228.846868</v>
      </c>
      <c r="C942">
        <v>5.0907070000000001</v>
      </c>
      <c r="H942">
        <v>236.32515100000001</v>
      </c>
      <c r="I942">
        <v>8.5587370000000007</v>
      </c>
    </row>
    <row r="943" spans="1:9" x14ac:dyDescent="0.25">
      <c r="A943">
        <v>942</v>
      </c>
      <c r="B943">
        <v>228.846868</v>
      </c>
      <c r="C943">
        <v>5.0907070000000001</v>
      </c>
      <c r="H943">
        <v>236.36626200000001</v>
      </c>
      <c r="I943">
        <v>8.5907070000000001</v>
      </c>
    </row>
    <row r="944" spans="1:9" x14ac:dyDescent="0.25">
      <c r="A944">
        <v>943</v>
      </c>
      <c r="F944">
        <v>229.28984800000001</v>
      </c>
      <c r="G944">
        <v>4.5239900000000004</v>
      </c>
      <c r="H944">
        <v>236.34939299999999</v>
      </c>
      <c r="I944">
        <v>8.6087880000000006</v>
      </c>
    </row>
    <row r="945" spans="1:9" x14ac:dyDescent="0.25">
      <c r="A945">
        <v>944</v>
      </c>
      <c r="F945">
        <v>229.31464499999998</v>
      </c>
      <c r="G945">
        <v>4.5267169999999997</v>
      </c>
      <c r="H945">
        <v>236.36373599999999</v>
      </c>
      <c r="I945">
        <v>8.5773740000000007</v>
      </c>
    </row>
    <row r="946" spans="1:9" x14ac:dyDescent="0.25">
      <c r="A946">
        <v>945</v>
      </c>
      <c r="F946">
        <v>229.343433</v>
      </c>
      <c r="G946">
        <v>4.528232</v>
      </c>
      <c r="H946">
        <v>236.28267600000001</v>
      </c>
      <c r="I946">
        <v>8.6117679999999996</v>
      </c>
    </row>
    <row r="947" spans="1:9" x14ac:dyDescent="0.25">
      <c r="A947">
        <v>946</v>
      </c>
      <c r="D947">
        <v>218.42096000000001</v>
      </c>
      <c r="E947">
        <v>6.6658580000000001</v>
      </c>
      <c r="F947">
        <v>229.309799</v>
      </c>
      <c r="G947">
        <v>4.5170199999999996</v>
      </c>
    </row>
    <row r="948" spans="1:9" x14ac:dyDescent="0.25">
      <c r="A948">
        <v>947</v>
      </c>
      <c r="D948">
        <v>218.36914100000001</v>
      </c>
      <c r="E948">
        <v>6.6785350000000001</v>
      </c>
      <c r="F948">
        <v>229.281564</v>
      </c>
      <c r="G948">
        <v>4.5293939999999999</v>
      </c>
    </row>
    <row r="949" spans="1:9" x14ac:dyDescent="0.25">
      <c r="A949">
        <v>948</v>
      </c>
      <c r="D949">
        <v>218.38873699999999</v>
      </c>
      <c r="E949">
        <v>6.6742419999999996</v>
      </c>
      <c r="F949">
        <v>229.32449500000001</v>
      </c>
      <c r="G949">
        <v>4.5321210000000001</v>
      </c>
    </row>
    <row r="950" spans="1:9" x14ac:dyDescent="0.25">
      <c r="A950">
        <v>949</v>
      </c>
      <c r="D950">
        <v>218.40712099999999</v>
      </c>
      <c r="E950">
        <v>6.6645960000000004</v>
      </c>
      <c r="F950">
        <v>229.277423</v>
      </c>
      <c r="G950">
        <v>4.5195449999999999</v>
      </c>
    </row>
    <row r="951" spans="1:9" x14ac:dyDescent="0.25">
      <c r="A951">
        <v>950</v>
      </c>
      <c r="D951">
        <v>218.410101</v>
      </c>
      <c r="E951">
        <v>6.6860600000000003</v>
      </c>
      <c r="F951">
        <v>229.28732199999999</v>
      </c>
      <c r="G951">
        <v>4.5514650000000003</v>
      </c>
    </row>
    <row r="952" spans="1:9" x14ac:dyDescent="0.25">
      <c r="A952">
        <v>951</v>
      </c>
      <c r="D952">
        <v>218.41141400000001</v>
      </c>
      <c r="E952">
        <v>6.6821719999999996</v>
      </c>
      <c r="F952">
        <v>229.23009999999999</v>
      </c>
      <c r="G952">
        <v>4.569394</v>
      </c>
    </row>
    <row r="953" spans="1:9" x14ac:dyDescent="0.25">
      <c r="A953">
        <v>952</v>
      </c>
      <c r="D953">
        <v>218.41449499999999</v>
      </c>
      <c r="E953">
        <v>6.660202</v>
      </c>
      <c r="F953">
        <v>229.24474799999999</v>
      </c>
      <c r="G953">
        <v>4.5812629999999999</v>
      </c>
    </row>
    <row r="954" spans="1:9" x14ac:dyDescent="0.25">
      <c r="A954">
        <v>953</v>
      </c>
      <c r="D954">
        <v>218.41924299999999</v>
      </c>
      <c r="E954">
        <v>6.716818</v>
      </c>
      <c r="F954">
        <v>229.28984800000001</v>
      </c>
      <c r="G954">
        <v>4.5239900000000004</v>
      </c>
    </row>
    <row r="955" spans="1:9" x14ac:dyDescent="0.25">
      <c r="A955">
        <v>954</v>
      </c>
      <c r="D955">
        <v>218.45686799999999</v>
      </c>
      <c r="E955">
        <v>6.670757</v>
      </c>
    </row>
    <row r="956" spans="1:9" x14ac:dyDescent="0.25">
      <c r="A956">
        <v>955</v>
      </c>
      <c r="B956">
        <v>212.624798</v>
      </c>
      <c r="C956">
        <v>4.5811609999999998</v>
      </c>
      <c r="D956">
        <v>218.42096000000001</v>
      </c>
      <c r="E956">
        <v>6.6658580000000001</v>
      </c>
    </row>
    <row r="957" spans="1:9" x14ac:dyDescent="0.25">
      <c r="A957">
        <v>956</v>
      </c>
      <c r="B957">
        <v>212.58767699999999</v>
      </c>
      <c r="C957">
        <v>4.505757</v>
      </c>
      <c r="D957">
        <v>218.40197000000001</v>
      </c>
      <c r="E957">
        <v>6.6469690000000003</v>
      </c>
    </row>
    <row r="958" spans="1:9" x14ac:dyDescent="0.25">
      <c r="A958">
        <v>957</v>
      </c>
      <c r="B958">
        <v>212.58</v>
      </c>
      <c r="C958">
        <v>4.5766159999999996</v>
      </c>
    </row>
    <row r="959" spans="1:9" x14ac:dyDescent="0.25">
      <c r="A959">
        <v>958</v>
      </c>
      <c r="B959">
        <v>212.57964699999999</v>
      </c>
      <c r="C959">
        <v>4.5789900000000001</v>
      </c>
    </row>
    <row r="960" spans="1:9" x14ac:dyDescent="0.25">
      <c r="A960">
        <v>959</v>
      </c>
      <c r="B960">
        <v>212.62232299999999</v>
      </c>
      <c r="C960">
        <v>4.5745959999999997</v>
      </c>
    </row>
    <row r="961" spans="1:9" x14ac:dyDescent="0.25">
      <c r="A961">
        <v>960</v>
      </c>
      <c r="B961">
        <v>212.57580799999999</v>
      </c>
      <c r="C961">
        <v>4.604495</v>
      </c>
    </row>
    <row r="962" spans="1:9" x14ac:dyDescent="0.25">
      <c r="A962">
        <v>961</v>
      </c>
      <c r="B962">
        <v>212.51207099999999</v>
      </c>
      <c r="C962">
        <v>4.6133839999999999</v>
      </c>
    </row>
    <row r="963" spans="1:9" x14ac:dyDescent="0.25">
      <c r="A963">
        <v>962</v>
      </c>
      <c r="B963">
        <v>212.59505100000001</v>
      </c>
      <c r="C963">
        <v>4.5931819999999997</v>
      </c>
      <c r="H963">
        <v>215.329848</v>
      </c>
      <c r="I963">
        <v>7.6754040000000003</v>
      </c>
    </row>
    <row r="964" spans="1:9" x14ac:dyDescent="0.25">
      <c r="A964">
        <v>963</v>
      </c>
      <c r="B964">
        <v>212.526768</v>
      </c>
      <c r="C964">
        <v>4.5589899999999997</v>
      </c>
      <c r="H964">
        <v>215.28171699999999</v>
      </c>
      <c r="I964">
        <v>7.6562619999999999</v>
      </c>
    </row>
    <row r="965" spans="1:9" x14ac:dyDescent="0.25">
      <c r="A965">
        <v>964</v>
      </c>
      <c r="B965">
        <v>212.624798</v>
      </c>
      <c r="C965">
        <v>4.5811609999999998</v>
      </c>
      <c r="H965">
        <v>215.28702000000001</v>
      </c>
      <c r="I965">
        <v>7.634798</v>
      </c>
    </row>
    <row r="966" spans="1:9" x14ac:dyDescent="0.25">
      <c r="A966">
        <v>965</v>
      </c>
      <c r="F966">
        <v>212.89853600000001</v>
      </c>
      <c r="G966">
        <v>4.0149999999999997</v>
      </c>
      <c r="H966">
        <v>215.34060600000001</v>
      </c>
      <c r="I966">
        <v>7.6932830000000001</v>
      </c>
    </row>
    <row r="967" spans="1:9" x14ac:dyDescent="0.25">
      <c r="A967">
        <v>966</v>
      </c>
      <c r="F967">
        <v>212.918081</v>
      </c>
      <c r="G967">
        <v>3.9533839999999998</v>
      </c>
      <c r="H967">
        <v>215.31101000000001</v>
      </c>
      <c r="I967">
        <v>7.6853030000000002</v>
      </c>
    </row>
    <row r="968" spans="1:9" x14ac:dyDescent="0.25">
      <c r="A968">
        <v>967</v>
      </c>
      <c r="F968">
        <v>212.949344</v>
      </c>
      <c r="G968">
        <v>3.970202</v>
      </c>
      <c r="H968">
        <v>215.384343</v>
      </c>
      <c r="I968">
        <v>7.7067170000000003</v>
      </c>
    </row>
    <row r="969" spans="1:9" x14ac:dyDescent="0.25">
      <c r="A969">
        <v>968</v>
      </c>
      <c r="F969">
        <v>212.951515</v>
      </c>
      <c r="G969">
        <v>3.9949490000000001</v>
      </c>
      <c r="H969">
        <v>215.36050499999999</v>
      </c>
      <c r="I969">
        <v>7.670909</v>
      </c>
    </row>
    <row r="970" spans="1:9" x14ac:dyDescent="0.25">
      <c r="A970">
        <v>969</v>
      </c>
      <c r="D970">
        <v>198.64886300000001</v>
      </c>
      <c r="E970">
        <v>7.2224740000000001</v>
      </c>
      <c r="F970">
        <v>212.87898999999999</v>
      </c>
      <c r="G970">
        <v>3.9729290000000002</v>
      </c>
      <c r="H970">
        <v>215.37373700000001</v>
      </c>
      <c r="I970">
        <v>7.7035859999999996</v>
      </c>
    </row>
    <row r="971" spans="1:9" x14ac:dyDescent="0.25">
      <c r="A971">
        <v>970</v>
      </c>
      <c r="D971">
        <v>198.653864</v>
      </c>
      <c r="E971">
        <v>7.2291239999999997</v>
      </c>
      <c r="F971">
        <v>212.933435</v>
      </c>
      <c r="G971">
        <v>3.9714140000000002</v>
      </c>
      <c r="H971">
        <v>215.329848</v>
      </c>
      <c r="I971">
        <v>7.6754040000000003</v>
      </c>
    </row>
    <row r="972" spans="1:9" x14ac:dyDescent="0.25">
      <c r="A972">
        <v>971</v>
      </c>
      <c r="D972">
        <v>198.671854</v>
      </c>
      <c r="E972">
        <v>7.2680930000000004</v>
      </c>
      <c r="F972">
        <v>212.90772699999999</v>
      </c>
      <c r="G972">
        <v>3.9590909999999999</v>
      </c>
    </row>
    <row r="973" spans="1:9" x14ac:dyDescent="0.25">
      <c r="A973">
        <v>972</v>
      </c>
      <c r="D973">
        <v>198.65690499999999</v>
      </c>
      <c r="E973">
        <v>7.252783</v>
      </c>
      <c r="F973">
        <v>212.888182</v>
      </c>
      <c r="G973">
        <v>4.0083330000000004</v>
      </c>
    </row>
    <row r="974" spans="1:9" x14ac:dyDescent="0.25">
      <c r="A974">
        <v>973</v>
      </c>
      <c r="D974">
        <v>198.65339900000001</v>
      </c>
      <c r="E974">
        <v>7.2556700000000003</v>
      </c>
      <c r="F974">
        <v>212.912071</v>
      </c>
      <c r="G974">
        <v>3.9376259999999998</v>
      </c>
    </row>
    <row r="975" spans="1:9" x14ac:dyDescent="0.25">
      <c r="A975">
        <v>974</v>
      </c>
      <c r="D975">
        <v>198.64329800000002</v>
      </c>
      <c r="E975">
        <v>7.2427330000000003</v>
      </c>
      <c r="F975">
        <v>212.97106099999999</v>
      </c>
      <c r="G975">
        <v>3.9597470000000001</v>
      </c>
    </row>
    <row r="976" spans="1:9" x14ac:dyDescent="0.25">
      <c r="A976">
        <v>975</v>
      </c>
      <c r="D976">
        <v>198.66226399999999</v>
      </c>
      <c r="E976">
        <v>7.2664949999999999</v>
      </c>
    </row>
    <row r="977" spans="1:9" x14ac:dyDescent="0.25">
      <c r="A977">
        <v>976</v>
      </c>
      <c r="D977">
        <v>198.66504900000001</v>
      </c>
      <c r="E977">
        <v>7.3018559999999999</v>
      </c>
    </row>
    <row r="978" spans="1:9" x14ac:dyDescent="0.25">
      <c r="A978">
        <v>977</v>
      </c>
      <c r="B978">
        <v>192.11453499999999</v>
      </c>
      <c r="C978">
        <v>5.1242789999999996</v>
      </c>
      <c r="D978">
        <v>198.706084</v>
      </c>
      <c r="E978">
        <v>7.2908759999999999</v>
      </c>
    </row>
    <row r="979" spans="1:9" x14ac:dyDescent="0.25">
      <c r="A979">
        <v>978</v>
      </c>
      <c r="B979">
        <v>192.132578</v>
      </c>
      <c r="C979">
        <v>5.0780419999999999</v>
      </c>
      <c r="D979">
        <v>198.64886300000001</v>
      </c>
      <c r="E979">
        <v>7.2224740000000001</v>
      </c>
    </row>
    <row r="980" spans="1:9" x14ac:dyDescent="0.25">
      <c r="A980">
        <v>979</v>
      </c>
      <c r="B980">
        <v>192.16077300000001</v>
      </c>
      <c r="C980">
        <v>5.1020620000000001</v>
      </c>
    </row>
    <row r="981" spans="1:9" x14ac:dyDescent="0.25">
      <c r="A981">
        <v>980</v>
      </c>
      <c r="B981">
        <v>192.150668</v>
      </c>
      <c r="C981">
        <v>5.0695880000000004</v>
      </c>
    </row>
    <row r="982" spans="1:9" x14ac:dyDescent="0.25">
      <c r="A982">
        <v>981</v>
      </c>
      <c r="B982">
        <v>192.16036099999999</v>
      </c>
      <c r="C982">
        <v>5.096495</v>
      </c>
    </row>
    <row r="983" spans="1:9" x14ac:dyDescent="0.25">
      <c r="A983">
        <v>982</v>
      </c>
      <c r="B983">
        <v>192.19216399999999</v>
      </c>
      <c r="C983">
        <v>5.17232</v>
      </c>
    </row>
    <row r="984" spans="1:9" x14ac:dyDescent="0.25">
      <c r="A984">
        <v>983</v>
      </c>
      <c r="B984">
        <v>192.163195</v>
      </c>
      <c r="C984">
        <v>5.2236599999999997</v>
      </c>
      <c r="H984">
        <v>194.432886</v>
      </c>
      <c r="I984">
        <v>8.9253090000000004</v>
      </c>
    </row>
    <row r="985" spans="1:9" x14ac:dyDescent="0.25">
      <c r="A985">
        <v>984</v>
      </c>
      <c r="B985">
        <v>192.11453499999999</v>
      </c>
      <c r="C985">
        <v>5.1242789999999996</v>
      </c>
      <c r="F985">
        <v>192.99742000000001</v>
      </c>
      <c r="G985">
        <v>4.4507219999999998</v>
      </c>
      <c r="H985">
        <v>194.37159600000001</v>
      </c>
      <c r="I985">
        <v>8.9067530000000001</v>
      </c>
    </row>
    <row r="986" spans="1:9" x14ac:dyDescent="0.25">
      <c r="A986">
        <v>985</v>
      </c>
      <c r="B986">
        <v>192.11453499999999</v>
      </c>
      <c r="C986">
        <v>5.1242789999999996</v>
      </c>
      <c r="F986">
        <v>193.07458300000002</v>
      </c>
      <c r="G986">
        <v>4.4875769999999999</v>
      </c>
      <c r="H986">
        <v>194.406184</v>
      </c>
      <c r="I986">
        <v>8.9156700000000004</v>
      </c>
    </row>
    <row r="987" spans="1:9" x14ac:dyDescent="0.25">
      <c r="A987">
        <v>986</v>
      </c>
      <c r="F987">
        <v>193.078192</v>
      </c>
      <c r="G987">
        <v>4.4340210000000004</v>
      </c>
      <c r="H987">
        <v>194.414534</v>
      </c>
      <c r="I987">
        <v>8.9396389999999997</v>
      </c>
    </row>
    <row r="988" spans="1:9" x14ac:dyDescent="0.25">
      <c r="A988">
        <v>987</v>
      </c>
      <c r="F988">
        <v>193.06731600000001</v>
      </c>
      <c r="G988">
        <v>4.4594849999999999</v>
      </c>
      <c r="H988">
        <v>194.43623600000001</v>
      </c>
      <c r="I988">
        <v>8.9541240000000002</v>
      </c>
    </row>
    <row r="989" spans="1:9" x14ac:dyDescent="0.25">
      <c r="A989">
        <v>988</v>
      </c>
      <c r="F989">
        <v>193.04633899999999</v>
      </c>
      <c r="G989">
        <v>4.4597420000000003</v>
      </c>
      <c r="H989">
        <v>194.45437800000002</v>
      </c>
      <c r="I989">
        <v>8.9498449999999998</v>
      </c>
    </row>
    <row r="990" spans="1:9" x14ac:dyDescent="0.25">
      <c r="A990">
        <v>989</v>
      </c>
      <c r="F990">
        <v>192.966284</v>
      </c>
      <c r="G990">
        <v>4.4027839999999996</v>
      </c>
      <c r="H990">
        <v>194.446337</v>
      </c>
      <c r="I990">
        <v>8.9304649999999999</v>
      </c>
    </row>
    <row r="991" spans="1:9" x14ac:dyDescent="0.25">
      <c r="A991">
        <v>990</v>
      </c>
      <c r="F991">
        <v>192.983351</v>
      </c>
      <c r="G991">
        <v>4.4277839999999999</v>
      </c>
      <c r="H991">
        <v>194.430926</v>
      </c>
      <c r="I991">
        <v>8.9273199999999999</v>
      </c>
    </row>
    <row r="992" spans="1:9" x14ac:dyDescent="0.25">
      <c r="A992">
        <v>991</v>
      </c>
      <c r="F992">
        <v>192.97737000000001</v>
      </c>
      <c r="G992">
        <v>4.4249999999999998</v>
      </c>
      <c r="H992">
        <v>194.432886</v>
      </c>
      <c r="I992">
        <v>8.9253090000000004</v>
      </c>
    </row>
    <row r="993" spans="1:9" x14ac:dyDescent="0.25">
      <c r="A993">
        <v>992</v>
      </c>
      <c r="D993">
        <v>173.55108100000001</v>
      </c>
      <c r="E993">
        <v>7.3380409999999996</v>
      </c>
      <c r="F993">
        <v>192.99742000000001</v>
      </c>
      <c r="G993">
        <v>4.4507219999999998</v>
      </c>
    </row>
    <row r="994" spans="1:9" x14ac:dyDescent="0.25">
      <c r="A994">
        <v>993</v>
      </c>
      <c r="D994">
        <v>173.61061699999999</v>
      </c>
      <c r="E994">
        <v>7.3242269999999996</v>
      </c>
    </row>
    <row r="995" spans="1:9" x14ac:dyDescent="0.25">
      <c r="A995">
        <v>994</v>
      </c>
      <c r="D995">
        <v>173.59469100000001</v>
      </c>
      <c r="E995">
        <v>7.3388660000000003</v>
      </c>
    </row>
    <row r="996" spans="1:9" x14ac:dyDescent="0.25">
      <c r="A996">
        <v>995</v>
      </c>
      <c r="D996">
        <v>173.563402</v>
      </c>
      <c r="E996">
        <v>7.3197939999999999</v>
      </c>
    </row>
    <row r="997" spans="1:9" x14ac:dyDescent="0.25">
      <c r="A997">
        <v>996</v>
      </c>
      <c r="D997">
        <v>173.56113299999998</v>
      </c>
      <c r="E997">
        <v>7.3217530000000002</v>
      </c>
    </row>
    <row r="998" spans="1:9" x14ac:dyDescent="0.25">
      <c r="A998">
        <v>997</v>
      </c>
      <c r="D998">
        <v>173.53453500000001</v>
      </c>
      <c r="E998">
        <v>7.3134030000000001</v>
      </c>
    </row>
    <row r="999" spans="1:9" x14ac:dyDescent="0.25">
      <c r="A999">
        <v>998</v>
      </c>
      <c r="B999">
        <v>167.538454</v>
      </c>
      <c r="C999">
        <v>5.3134540000000001</v>
      </c>
      <c r="D999">
        <v>173.53422599999999</v>
      </c>
      <c r="E999">
        <v>7.3457730000000003</v>
      </c>
    </row>
    <row r="1000" spans="1:9" x14ac:dyDescent="0.25">
      <c r="A1000">
        <v>999</v>
      </c>
      <c r="B1000">
        <v>167.48515399999999</v>
      </c>
      <c r="C1000">
        <v>5.2787110000000004</v>
      </c>
      <c r="D1000">
        <v>173.55108100000001</v>
      </c>
      <c r="E1000">
        <v>7.3380409999999996</v>
      </c>
    </row>
    <row r="1001" spans="1:9" x14ac:dyDescent="0.25">
      <c r="A1001">
        <v>1000</v>
      </c>
      <c r="B1001">
        <v>167.50386500000002</v>
      </c>
      <c r="C1001">
        <v>5.271649</v>
      </c>
    </row>
    <row r="1002" spans="1:9" x14ac:dyDescent="0.25">
      <c r="A1002">
        <v>1001</v>
      </c>
      <c r="B1002">
        <v>167.63056599999999</v>
      </c>
      <c r="C1002">
        <v>5.3767009999999997</v>
      </c>
    </row>
    <row r="1003" spans="1:9" x14ac:dyDescent="0.25">
      <c r="A1003">
        <v>1002</v>
      </c>
      <c r="B1003">
        <v>167.56907100000001</v>
      </c>
      <c r="C1003">
        <v>5.3611339999999998</v>
      </c>
    </row>
    <row r="1004" spans="1:9" x14ac:dyDescent="0.25">
      <c r="A1004">
        <v>1003</v>
      </c>
      <c r="B1004">
        <v>167.554947</v>
      </c>
      <c r="C1004">
        <v>5.3835569999999997</v>
      </c>
    </row>
    <row r="1005" spans="1:9" x14ac:dyDescent="0.25">
      <c r="A1005">
        <v>1004</v>
      </c>
      <c r="B1005">
        <v>167.538454</v>
      </c>
      <c r="C1005">
        <v>5.3134540000000001</v>
      </c>
      <c r="H1005">
        <v>168.828709</v>
      </c>
      <c r="I1005">
        <v>8.6482989999999997</v>
      </c>
    </row>
    <row r="1006" spans="1:9" x14ac:dyDescent="0.25">
      <c r="A1006">
        <v>1005</v>
      </c>
      <c r="F1006">
        <v>167.609793</v>
      </c>
      <c r="G1006">
        <v>4.2382989999999996</v>
      </c>
      <c r="H1006">
        <v>168.801648</v>
      </c>
      <c r="I1006">
        <v>8.6503610000000002</v>
      </c>
    </row>
    <row r="1007" spans="1:9" x14ac:dyDescent="0.25">
      <c r="A1007">
        <v>1006</v>
      </c>
      <c r="F1007">
        <v>167.5917</v>
      </c>
      <c r="G1007">
        <v>4.2113399999999999</v>
      </c>
      <c r="H1007">
        <v>168.81262800000002</v>
      </c>
      <c r="I1007">
        <v>8.6109290000000005</v>
      </c>
    </row>
    <row r="1008" spans="1:9" x14ac:dyDescent="0.25">
      <c r="A1008">
        <v>1007</v>
      </c>
      <c r="F1008">
        <v>167.61968999999999</v>
      </c>
      <c r="G1008">
        <v>4.1939690000000001</v>
      </c>
      <c r="H1008">
        <v>168.80896799999999</v>
      </c>
      <c r="I1008">
        <v>8.6334529999999994</v>
      </c>
    </row>
    <row r="1009" spans="1:9" x14ac:dyDescent="0.25">
      <c r="A1009">
        <v>1008</v>
      </c>
      <c r="F1009">
        <v>167.64530999999999</v>
      </c>
      <c r="G1009">
        <v>4.1813399999999996</v>
      </c>
      <c r="H1009">
        <v>168.80896799999999</v>
      </c>
      <c r="I1009">
        <v>8.6710309999999993</v>
      </c>
    </row>
    <row r="1010" spans="1:9" x14ac:dyDescent="0.25">
      <c r="A1010">
        <v>1009</v>
      </c>
      <c r="F1010">
        <v>167.652783</v>
      </c>
      <c r="G1010">
        <v>4.197114</v>
      </c>
      <c r="H1010">
        <v>168.837784</v>
      </c>
      <c r="I1010">
        <v>8.6817019999999996</v>
      </c>
    </row>
    <row r="1011" spans="1:9" x14ac:dyDescent="0.25">
      <c r="A1011">
        <v>1010</v>
      </c>
      <c r="F1011">
        <v>167.64706100000001</v>
      </c>
      <c r="G1011">
        <v>4.1678350000000002</v>
      </c>
      <c r="H1011">
        <v>168.89463799999999</v>
      </c>
      <c r="I1011">
        <v>8.7186090000000007</v>
      </c>
    </row>
    <row r="1012" spans="1:9" x14ac:dyDescent="0.25">
      <c r="A1012">
        <v>1011</v>
      </c>
      <c r="D1012">
        <v>153.95515399999999</v>
      </c>
      <c r="E1012">
        <v>7.5164949999999999</v>
      </c>
      <c r="F1012">
        <v>167.652422</v>
      </c>
      <c r="G1012">
        <v>4.1491239999999996</v>
      </c>
      <c r="H1012">
        <v>168.828709</v>
      </c>
      <c r="I1012">
        <v>8.6482989999999997</v>
      </c>
    </row>
    <row r="1013" spans="1:9" x14ac:dyDescent="0.25">
      <c r="A1013">
        <v>1012</v>
      </c>
      <c r="D1013">
        <v>153.98865900000001</v>
      </c>
      <c r="E1013">
        <v>7.5209279999999996</v>
      </c>
      <c r="F1013">
        <v>167.609793</v>
      </c>
      <c r="G1013">
        <v>4.2382989999999996</v>
      </c>
    </row>
    <row r="1014" spans="1:9" x14ac:dyDescent="0.25">
      <c r="A1014">
        <v>1013</v>
      </c>
      <c r="D1014">
        <v>154.05329800000001</v>
      </c>
      <c r="E1014">
        <v>7.4702580000000003</v>
      </c>
      <c r="F1014">
        <v>167.609793</v>
      </c>
      <c r="G1014">
        <v>4.2382989999999996</v>
      </c>
    </row>
    <row r="1015" spans="1:9" x14ac:dyDescent="0.25">
      <c r="A1015">
        <v>1014</v>
      </c>
      <c r="D1015">
        <v>154.116907</v>
      </c>
      <c r="E1015">
        <v>7.5315469999999998</v>
      </c>
    </row>
    <row r="1016" spans="1:9" x14ac:dyDescent="0.25">
      <c r="A1016">
        <v>1015</v>
      </c>
      <c r="D1016">
        <v>154.04252500000001</v>
      </c>
      <c r="E1016">
        <v>7.5189690000000002</v>
      </c>
    </row>
    <row r="1017" spans="1:9" x14ac:dyDescent="0.25">
      <c r="A1017">
        <v>1016</v>
      </c>
      <c r="D1017">
        <v>154.10262900000001</v>
      </c>
      <c r="E1017">
        <v>7.6041239999999997</v>
      </c>
    </row>
    <row r="1018" spans="1:9" x14ac:dyDescent="0.25">
      <c r="A1018">
        <v>1017</v>
      </c>
      <c r="B1018">
        <v>149.53654599999999</v>
      </c>
      <c r="C1018">
        <v>5.7887120000000003</v>
      </c>
      <c r="D1018">
        <v>154.08829900000001</v>
      </c>
      <c r="E1018">
        <v>7.5534540000000003</v>
      </c>
    </row>
    <row r="1019" spans="1:9" x14ac:dyDescent="0.25">
      <c r="A1019">
        <v>1018</v>
      </c>
      <c r="B1019">
        <v>149.53654599999999</v>
      </c>
      <c r="C1019">
        <v>5.7887120000000003</v>
      </c>
      <c r="D1019">
        <v>154.07030900000001</v>
      </c>
      <c r="E1019">
        <v>7.5140209999999996</v>
      </c>
    </row>
    <row r="1020" spans="1:9" x14ac:dyDescent="0.25">
      <c r="A1020">
        <v>1019</v>
      </c>
      <c r="B1020">
        <v>149.53654599999999</v>
      </c>
      <c r="C1020">
        <v>5.7887120000000003</v>
      </c>
      <c r="D1020">
        <v>153.95515399999999</v>
      </c>
      <c r="E1020">
        <v>7.5164949999999999</v>
      </c>
    </row>
    <row r="1021" spans="1:9" x14ac:dyDescent="0.25">
      <c r="A1021">
        <v>1020</v>
      </c>
      <c r="B1021">
        <v>149.53654599999999</v>
      </c>
      <c r="C1021">
        <v>5.7887120000000003</v>
      </c>
    </row>
    <row r="1022" spans="1:9" x14ac:dyDescent="0.25">
      <c r="A1022">
        <v>1021</v>
      </c>
      <c r="B1022">
        <v>149.53654599999999</v>
      </c>
      <c r="C1022">
        <v>5.7887120000000003</v>
      </c>
    </row>
    <row r="1023" spans="1:9" x14ac:dyDescent="0.25">
      <c r="A1023">
        <v>1022</v>
      </c>
      <c r="B1023">
        <v>149.53654599999999</v>
      </c>
      <c r="C1023">
        <v>5.7887120000000003</v>
      </c>
    </row>
    <row r="1024" spans="1:9" x14ac:dyDescent="0.25">
      <c r="A1024">
        <v>1023</v>
      </c>
      <c r="B1024">
        <v>149.53654599999999</v>
      </c>
      <c r="C1024">
        <v>5.7887120000000003</v>
      </c>
      <c r="H1024">
        <v>151.14123699999999</v>
      </c>
      <c r="I1024">
        <v>8.2516999999999996</v>
      </c>
    </row>
    <row r="1025" spans="1:9" x14ac:dyDescent="0.25">
      <c r="A1025">
        <v>1024</v>
      </c>
      <c r="B1025">
        <v>149.53654599999999</v>
      </c>
      <c r="C1025">
        <v>5.7887120000000003</v>
      </c>
      <c r="F1025">
        <v>150.181701</v>
      </c>
      <c r="G1025">
        <v>4.7464430000000002</v>
      </c>
      <c r="H1025">
        <v>151.12190699999999</v>
      </c>
      <c r="I1025">
        <v>8.2709799999999998</v>
      </c>
    </row>
    <row r="1026" spans="1:9" x14ac:dyDescent="0.25">
      <c r="A1026">
        <v>1025</v>
      </c>
      <c r="F1026">
        <v>150.181701</v>
      </c>
      <c r="G1026">
        <v>4.7464430000000002</v>
      </c>
      <c r="H1026">
        <v>151.12190699999999</v>
      </c>
      <c r="I1026">
        <v>8.2709799999999998</v>
      </c>
    </row>
    <row r="1027" spans="1:9" x14ac:dyDescent="0.25">
      <c r="A1027">
        <v>1026</v>
      </c>
      <c r="F1027">
        <v>150.181701</v>
      </c>
      <c r="G1027">
        <v>4.7464430000000002</v>
      </c>
      <c r="H1027">
        <v>151.12190699999999</v>
      </c>
      <c r="I1027">
        <v>8.2709799999999998</v>
      </c>
    </row>
    <row r="1028" spans="1:9" x14ac:dyDescent="0.25">
      <c r="A1028">
        <v>1027</v>
      </c>
      <c r="F1028">
        <v>150.181701</v>
      </c>
      <c r="G1028">
        <v>4.7464430000000002</v>
      </c>
      <c r="H1028">
        <v>151.12190699999999</v>
      </c>
      <c r="I1028">
        <v>8.2709799999999998</v>
      </c>
    </row>
    <row r="1029" spans="1:9" x14ac:dyDescent="0.25">
      <c r="A1029">
        <v>1028</v>
      </c>
      <c r="F1029">
        <v>150.181701</v>
      </c>
      <c r="G1029">
        <v>4.7464430000000002</v>
      </c>
      <c r="H1029">
        <v>151.12190699999999</v>
      </c>
      <c r="I1029">
        <v>8.2709799999999998</v>
      </c>
    </row>
    <row r="1030" spans="1:9" x14ac:dyDescent="0.25">
      <c r="A1030">
        <v>1029</v>
      </c>
      <c r="F1030">
        <v>150.181701</v>
      </c>
      <c r="G1030">
        <v>4.7464430000000002</v>
      </c>
    </row>
    <row r="1031" spans="1:9" x14ac:dyDescent="0.25">
      <c r="A1031">
        <v>1030</v>
      </c>
      <c r="F1031">
        <v>150.181701</v>
      </c>
      <c r="G1031">
        <v>4.7464430000000002</v>
      </c>
    </row>
    <row r="1032" spans="1:9" x14ac:dyDescent="0.25">
      <c r="A1032">
        <v>1031</v>
      </c>
      <c r="D1032">
        <v>122.90026700000001</v>
      </c>
      <c r="E1032">
        <v>5.9036210000000002</v>
      </c>
      <c r="F1032">
        <v>150.181701</v>
      </c>
      <c r="G1032">
        <v>4.7464430000000002</v>
      </c>
    </row>
    <row r="1033" spans="1:9" x14ac:dyDescent="0.25">
      <c r="A1033">
        <v>1032</v>
      </c>
      <c r="D1033">
        <v>122.870417</v>
      </c>
      <c r="E1033">
        <v>5.880204</v>
      </c>
    </row>
    <row r="1034" spans="1:9" x14ac:dyDescent="0.25">
      <c r="A1034">
        <v>1033</v>
      </c>
      <c r="D1034">
        <v>122.88853300000001</v>
      </c>
      <c r="E1034">
        <v>5.8976009999999999</v>
      </c>
    </row>
    <row r="1035" spans="1:9" x14ac:dyDescent="0.25">
      <c r="A1035">
        <v>1034</v>
      </c>
      <c r="D1035">
        <v>122.825472</v>
      </c>
      <c r="E1035">
        <v>5.8892850000000001</v>
      </c>
    </row>
    <row r="1036" spans="1:9" x14ac:dyDescent="0.25">
      <c r="A1036">
        <v>1035</v>
      </c>
      <c r="D1036">
        <v>122.880213</v>
      </c>
      <c r="E1036">
        <v>5.8974989999999998</v>
      </c>
    </row>
    <row r="1037" spans="1:9" x14ac:dyDescent="0.25">
      <c r="A1037">
        <v>1036</v>
      </c>
      <c r="D1037">
        <v>122.89541400000002</v>
      </c>
      <c r="E1037">
        <v>5.9435169999999999</v>
      </c>
    </row>
    <row r="1038" spans="1:9" x14ac:dyDescent="0.25">
      <c r="A1038">
        <v>1037</v>
      </c>
      <c r="B1038">
        <v>116.38152100000001</v>
      </c>
      <c r="C1038">
        <v>4.2518190000000002</v>
      </c>
      <c r="D1038">
        <v>122.92796900000002</v>
      </c>
      <c r="E1038">
        <v>5.9456090000000001</v>
      </c>
    </row>
    <row r="1039" spans="1:9" x14ac:dyDescent="0.25">
      <c r="A1039">
        <v>1038</v>
      </c>
      <c r="B1039">
        <v>116.42994100000001</v>
      </c>
      <c r="C1039">
        <v>4.2075360000000002</v>
      </c>
      <c r="D1039">
        <v>122.877611</v>
      </c>
      <c r="E1039">
        <v>5.9092330000000004</v>
      </c>
    </row>
    <row r="1040" spans="1:9" x14ac:dyDescent="0.25">
      <c r="A1040">
        <v>1039</v>
      </c>
      <c r="B1040">
        <v>116.39728700000001</v>
      </c>
      <c r="C1040">
        <v>4.1635080000000002</v>
      </c>
    </row>
    <row r="1041" spans="1:9" x14ac:dyDescent="0.25">
      <c r="A1041">
        <v>1040</v>
      </c>
      <c r="B1041">
        <v>116.43009400000001</v>
      </c>
      <c r="C1041">
        <v>4.184221</v>
      </c>
    </row>
    <row r="1042" spans="1:9" x14ac:dyDescent="0.25">
      <c r="A1042">
        <v>1041</v>
      </c>
      <c r="B1042">
        <v>116.388002</v>
      </c>
      <c r="C1042">
        <v>4.2396260000000003</v>
      </c>
    </row>
    <row r="1043" spans="1:9" x14ac:dyDescent="0.25">
      <c r="A1043">
        <v>1042</v>
      </c>
      <c r="B1043">
        <v>116.38152100000001</v>
      </c>
      <c r="C1043">
        <v>4.2518190000000002</v>
      </c>
    </row>
    <row r="1044" spans="1:9" x14ac:dyDescent="0.25">
      <c r="A1044">
        <v>1043</v>
      </c>
      <c r="B1044">
        <v>116.38152100000001</v>
      </c>
      <c r="C1044">
        <v>4.2518190000000002</v>
      </c>
      <c r="H1044">
        <v>117.62798900000001</v>
      </c>
      <c r="I1044">
        <v>7.7318930000000003</v>
      </c>
    </row>
    <row r="1045" spans="1:9" x14ac:dyDescent="0.25">
      <c r="A1045">
        <v>1044</v>
      </c>
      <c r="F1045">
        <v>116.173574</v>
      </c>
      <c r="G1045">
        <v>3.4868079999999999</v>
      </c>
      <c r="H1045">
        <v>117.58498200000001</v>
      </c>
      <c r="I1045">
        <v>7.7194450000000003</v>
      </c>
    </row>
    <row r="1046" spans="1:9" x14ac:dyDescent="0.25">
      <c r="A1046">
        <v>1045</v>
      </c>
      <c r="F1046">
        <v>116.253927</v>
      </c>
      <c r="G1046">
        <v>3.4923690000000001</v>
      </c>
      <c r="H1046">
        <v>117.61416400000002</v>
      </c>
      <c r="I1046">
        <v>7.7345459999999999</v>
      </c>
    </row>
    <row r="1047" spans="1:9" x14ac:dyDescent="0.25">
      <c r="A1047">
        <v>1046</v>
      </c>
      <c r="F1047">
        <v>116.186228</v>
      </c>
      <c r="G1047">
        <v>3.5095109999999998</v>
      </c>
      <c r="H1047">
        <v>117.65324200000001</v>
      </c>
      <c r="I1047">
        <v>7.729393</v>
      </c>
    </row>
    <row r="1048" spans="1:9" x14ac:dyDescent="0.25">
      <c r="A1048">
        <v>1047</v>
      </c>
      <c r="F1048">
        <v>116.182501</v>
      </c>
      <c r="G1048">
        <v>3.486094</v>
      </c>
      <c r="H1048">
        <v>117.65768200000001</v>
      </c>
      <c r="I1048">
        <v>7.7382200000000001</v>
      </c>
    </row>
    <row r="1049" spans="1:9" x14ac:dyDescent="0.25">
      <c r="A1049">
        <v>1048</v>
      </c>
      <c r="F1049">
        <v>116.17485200000002</v>
      </c>
      <c r="G1049">
        <v>3.5277250000000002</v>
      </c>
      <c r="H1049">
        <v>117.67589800000002</v>
      </c>
      <c r="I1049">
        <v>7.7734719999999999</v>
      </c>
    </row>
    <row r="1050" spans="1:9" x14ac:dyDescent="0.25">
      <c r="A1050">
        <v>1049</v>
      </c>
      <c r="F1050">
        <v>116.20250100000001</v>
      </c>
      <c r="G1050">
        <v>3.4493100000000001</v>
      </c>
      <c r="H1050">
        <v>117.697271</v>
      </c>
      <c r="I1050">
        <v>7.7080679999999999</v>
      </c>
    </row>
    <row r="1051" spans="1:9" x14ac:dyDescent="0.25">
      <c r="A1051">
        <v>1050</v>
      </c>
      <c r="F1051">
        <v>116.21020700000001</v>
      </c>
      <c r="G1051">
        <v>3.4275259999999999</v>
      </c>
      <c r="H1051">
        <v>117.62798900000001</v>
      </c>
      <c r="I1051">
        <v>7.7318930000000003</v>
      </c>
    </row>
    <row r="1052" spans="1:9" x14ac:dyDescent="0.25">
      <c r="A1052">
        <v>1051</v>
      </c>
      <c r="F1052">
        <v>116.173574</v>
      </c>
      <c r="G1052">
        <v>3.4868079999999999</v>
      </c>
    </row>
    <row r="1053" spans="1:9" x14ac:dyDescent="0.25">
      <c r="A1053">
        <v>1052</v>
      </c>
    </row>
    <row r="1054" spans="1:9" x14ac:dyDescent="0.25">
      <c r="A1054">
        <v>1053</v>
      </c>
      <c r="D1054">
        <v>95.446747000000016</v>
      </c>
      <c r="E1054">
        <v>7.1701370000000004</v>
      </c>
    </row>
    <row r="1055" spans="1:9" x14ac:dyDescent="0.25">
      <c r="A1055">
        <v>1054</v>
      </c>
      <c r="D1055">
        <v>95.463329000000016</v>
      </c>
      <c r="E1055">
        <v>7.1554440000000001</v>
      </c>
    </row>
    <row r="1056" spans="1:9" x14ac:dyDescent="0.25">
      <c r="A1056">
        <v>1055</v>
      </c>
      <c r="D1056">
        <v>95.456491</v>
      </c>
      <c r="E1056">
        <v>7.1448830000000001</v>
      </c>
    </row>
    <row r="1057" spans="1:9" x14ac:dyDescent="0.25">
      <c r="A1057">
        <v>1056</v>
      </c>
      <c r="D1057">
        <v>95.444246000000007</v>
      </c>
      <c r="E1057">
        <v>7.1343220000000001</v>
      </c>
    </row>
    <row r="1058" spans="1:9" x14ac:dyDescent="0.25">
      <c r="A1058">
        <v>1057</v>
      </c>
      <c r="B1058">
        <v>89.910250000000005</v>
      </c>
      <c r="C1058">
        <v>5.5074170000000002</v>
      </c>
      <c r="D1058">
        <v>95.435930000000013</v>
      </c>
      <c r="E1058">
        <v>7.1829929999999997</v>
      </c>
    </row>
    <row r="1059" spans="1:9" x14ac:dyDescent="0.25">
      <c r="A1059">
        <v>1058</v>
      </c>
      <c r="B1059">
        <v>89.949024000000009</v>
      </c>
      <c r="C1059">
        <v>5.5030299999999999</v>
      </c>
      <c r="D1059">
        <v>95.452717000000007</v>
      </c>
      <c r="E1059">
        <v>7.1936559999999998</v>
      </c>
    </row>
    <row r="1060" spans="1:9" x14ac:dyDescent="0.25">
      <c r="A1060">
        <v>1059</v>
      </c>
      <c r="B1060">
        <v>89.924994000000012</v>
      </c>
      <c r="C1060">
        <v>5.5422120000000001</v>
      </c>
      <c r="D1060">
        <v>95.446747000000016</v>
      </c>
      <c r="E1060">
        <v>7.1701370000000004</v>
      </c>
    </row>
    <row r="1061" spans="1:9" x14ac:dyDescent="0.25">
      <c r="A1061">
        <v>1060</v>
      </c>
      <c r="B1061">
        <v>89.900148000000002</v>
      </c>
      <c r="C1061">
        <v>5.5322630000000004</v>
      </c>
    </row>
    <row r="1062" spans="1:9" x14ac:dyDescent="0.25">
      <c r="A1062">
        <v>1061</v>
      </c>
      <c r="B1062">
        <v>89.910351000000006</v>
      </c>
      <c r="C1062">
        <v>5.5149679999999996</v>
      </c>
    </row>
    <row r="1063" spans="1:9" x14ac:dyDescent="0.25">
      <c r="A1063">
        <v>1062</v>
      </c>
      <c r="B1063">
        <v>89.910250000000005</v>
      </c>
      <c r="C1063">
        <v>5.5074170000000002</v>
      </c>
    </row>
    <row r="1064" spans="1:9" x14ac:dyDescent="0.25">
      <c r="A1064">
        <v>1063</v>
      </c>
      <c r="H1064">
        <v>90.512821000000002</v>
      </c>
      <c r="I1064">
        <v>8.7256680000000006</v>
      </c>
    </row>
    <row r="1065" spans="1:9" x14ac:dyDescent="0.25">
      <c r="A1065">
        <v>1064</v>
      </c>
      <c r="F1065">
        <v>88.93999500000001</v>
      </c>
      <c r="G1065">
        <v>4.455584</v>
      </c>
      <c r="H1065">
        <v>90.541748000000013</v>
      </c>
      <c r="I1065">
        <v>8.6620489999999997</v>
      </c>
    </row>
    <row r="1066" spans="1:9" x14ac:dyDescent="0.25">
      <c r="A1066">
        <v>1065</v>
      </c>
      <c r="F1066">
        <v>89.015194000000008</v>
      </c>
      <c r="G1066">
        <v>4.5180300000000004</v>
      </c>
      <c r="H1066">
        <v>90.515219000000002</v>
      </c>
      <c r="I1066">
        <v>8.6879150000000003</v>
      </c>
    </row>
    <row r="1067" spans="1:9" x14ac:dyDescent="0.25">
      <c r="A1067">
        <v>1066</v>
      </c>
      <c r="F1067">
        <v>88.933516000000012</v>
      </c>
      <c r="G1067">
        <v>4.4505330000000001</v>
      </c>
      <c r="H1067">
        <v>90.545626000000013</v>
      </c>
      <c r="I1067">
        <v>8.7471969999999999</v>
      </c>
    </row>
    <row r="1068" spans="1:9" x14ac:dyDescent="0.25">
      <c r="A1068">
        <v>1067</v>
      </c>
      <c r="F1068">
        <v>88.985758000000004</v>
      </c>
      <c r="G1068">
        <v>4.47844</v>
      </c>
      <c r="H1068">
        <v>90.529655000000005</v>
      </c>
      <c r="I1068">
        <v>8.7264330000000001</v>
      </c>
    </row>
    <row r="1069" spans="1:9" x14ac:dyDescent="0.25">
      <c r="A1069">
        <v>1068</v>
      </c>
      <c r="F1069">
        <v>88.96300500000001</v>
      </c>
      <c r="G1069">
        <v>4.4409419999999997</v>
      </c>
      <c r="H1069">
        <v>90.528330000000011</v>
      </c>
      <c r="I1069">
        <v>8.6910270000000001</v>
      </c>
    </row>
    <row r="1070" spans="1:9" x14ac:dyDescent="0.25">
      <c r="A1070">
        <v>1069</v>
      </c>
      <c r="F1070">
        <v>88.952341000000004</v>
      </c>
      <c r="G1070">
        <v>4.4725219999999997</v>
      </c>
      <c r="H1070">
        <v>90.512821000000002</v>
      </c>
      <c r="I1070">
        <v>8.7256680000000006</v>
      </c>
    </row>
    <row r="1071" spans="1:9" x14ac:dyDescent="0.25">
      <c r="A1071">
        <v>1070</v>
      </c>
      <c r="F1071">
        <v>88.88361900000001</v>
      </c>
      <c r="G1071">
        <v>4.5217539999999996</v>
      </c>
    </row>
    <row r="1072" spans="1:9" x14ac:dyDescent="0.25">
      <c r="A1072">
        <v>1071</v>
      </c>
      <c r="D1072">
        <v>73.126074000000003</v>
      </c>
      <c r="E1072">
        <v>8.0313669999999995</v>
      </c>
      <c r="F1072">
        <v>88.93999500000001</v>
      </c>
      <c r="G1072">
        <v>4.455584</v>
      </c>
    </row>
    <row r="1073" spans="1:9" x14ac:dyDescent="0.25">
      <c r="A1073">
        <v>1072</v>
      </c>
      <c r="D1073">
        <v>73.013324000000011</v>
      </c>
      <c r="E1073">
        <v>8.0282040000000006</v>
      </c>
    </row>
    <row r="1074" spans="1:9" x14ac:dyDescent="0.25">
      <c r="A1074">
        <v>1073</v>
      </c>
      <c r="D1074">
        <v>73.116125000000011</v>
      </c>
      <c r="E1074">
        <v>8.0328459999999993</v>
      </c>
    </row>
    <row r="1075" spans="1:9" x14ac:dyDescent="0.25">
      <c r="A1075">
        <v>1074</v>
      </c>
      <c r="D1075">
        <v>73.098575000000011</v>
      </c>
      <c r="E1075">
        <v>8.0526420000000005</v>
      </c>
    </row>
    <row r="1076" spans="1:9" x14ac:dyDescent="0.25">
      <c r="A1076">
        <v>1075</v>
      </c>
      <c r="D1076">
        <v>73.088014000000001</v>
      </c>
      <c r="E1076">
        <v>8.0270309999999991</v>
      </c>
    </row>
    <row r="1077" spans="1:9" x14ac:dyDescent="0.25">
      <c r="A1077">
        <v>1076</v>
      </c>
      <c r="B1077">
        <v>67.467655000000008</v>
      </c>
      <c r="C1077">
        <v>5.9904169999999999</v>
      </c>
      <c r="D1077">
        <v>73.04750700000001</v>
      </c>
      <c r="E1077">
        <v>8.0494269999999997</v>
      </c>
    </row>
    <row r="1078" spans="1:9" x14ac:dyDescent="0.25">
      <c r="A1078">
        <v>1077</v>
      </c>
      <c r="B1078">
        <v>67.486713000000009</v>
      </c>
      <c r="C1078">
        <v>5.9704170000000003</v>
      </c>
      <c r="D1078">
        <v>73.074138000000005</v>
      </c>
      <c r="E1078">
        <v>8.0571819999999992</v>
      </c>
    </row>
    <row r="1079" spans="1:9" x14ac:dyDescent="0.25">
      <c r="A1079">
        <v>1078</v>
      </c>
      <c r="B1079">
        <v>67.492964999999998</v>
      </c>
      <c r="C1079">
        <v>5.9382809999999999</v>
      </c>
      <c r="D1079">
        <v>73.126074000000003</v>
      </c>
      <c r="E1079">
        <v>8.0313669999999995</v>
      </c>
    </row>
    <row r="1080" spans="1:9" x14ac:dyDescent="0.25">
      <c r="A1080">
        <v>1079</v>
      </c>
      <c r="B1080">
        <v>67.50025500000001</v>
      </c>
      <c r="C1080">
        <v>5.9275520000000004</v>
      </c>
    </row>
    <row r="1081" spans="1:9" x14ac:dyDescent="0.25">
      <c r="A1081">
        <v>1080</v>
      </c>
      <c r="B1081">
        <v>67.541766999999993</v>
      </c>
      <c r="C1081">
        <v>5.9629159999999999</v>
      </c>
    </row>
    <row r="1082" spans="1:9" x14ac:dyDescent="0.25">
      <c r="A1082">
        <v>1081</v>
      </c>
      <c r="B1082">
        <v>67.467655000000008</v>
      </c>
      <c r="C1082">
        <v>5.9904169999999999</v>
      </c>
    </row>
    <row r="1083" spans="1:9" x14ac:dyDescent="0.25">
      <c r="A1083">
        <v>1082</v>
      </c>
      <c r="B1083">
        <v>67.467655000000008</v>
      </c>
      <c r="C1083">
        <v>5.9904169999999999</v>
      </c>
    </row>
    <row r="1084" spans="1:9" x14ac:dyDescent="0.25">
      <c r="A1084">
        <v>1083</v>
      </c>
      <c r="F1084">
        <v>66.158386000000007</v>
      </c>
      <c r="G1084">
        <v>4.7964060000000002</v>
      </c>
      <c r="H1084">
        <v>66.900984999999991</v>
      </c>
      <c r="I1084">
        <v>8.8963540000000005</v>
      </c>
    </row>
    <row r="1085" spans="1:9" x14ac:dyDescent="0.25">
      <c r="A1085">
        <v>1084</v>
      </c>
      <c r="F1085">
        <v>66.217914000000007</v>
      </c>
      <c r="G1085">
        <v>4.8107810000000004</v>
      </c>
      <c r="H1085">
        <v>66.882549000000012</v>
      </c>
      <c r="I1085">
        <v>8.9084380000000003</v>
      </c>
    </row>
    <row r="1086" spans="1:9" x14ac:dyDescent="0.25">
      <c r="A1086">
        <v>1085</v>
      </c>
      <c r="F1086">
        <v>66.190780000000004</v>
      </c>
      <c r="G1086">
        <v>4.8131250000000003</v>
      </c>
      <c r="H1086">
        <v>66.920256999999992</v>
      </c>
      <c r="I1086">
        <v>8.9235939999999996</v>
      </c>
    </row>
    <row r="1087" spans="1:9" x14ac:dyDescent="0.25">
      <c r="A1087">
        <v>1086</v>
      </c>
      <c r="F1087">
        <v>66.187861999999996</v>
      </c>
      <c r="G1087">
        <v>4.8248959999999999</v>
      </c>
      <c r="H1087">
        <v>66.951194000000001</v>
      </c>
      <c r="I1087">
        <v>8.9766659999999998</v>
      </c>
    </row>
    <row r="1088" spans="1:9" x14ac:dyDescent="0.25">
      <c r="A1088">
        <v>1087</v>
      </c>
      <c r="F1088">
        <v>66.148696000000001</v>
      </c>
      <c r="G1088">
        <v>4.8328119999999997</v>
      </c>
      <c r="H1088">
        <v>66.968849000000006</v>
      </c>
      <c r="I1088">
        <v>8.983333</v>
      </c>
    </row>
    <row r="1089" spans="1:9" x14ac:dyDescent="0.25">
      <c r="A1089">
        <v>1088</v>
      </c>
      <c r="F1089">
        <v>66.194941999999998</v>
      </c>
      <c r="G1089">
        <v>4.8328119999999997</v>
      </c>
      <c r="H1089">
        <v>66.908229000000006</v>
      </c>
      <c r="I1089">
        <v>8.9946359999999999</v>
      </c>
    </row>
    <row r="1090" spans="1:9" x14ac:dyDescent="0.25">
      <c r="A1090">
        <v>1089</v>
      </c>
      <c r="F1090">
        <v>66.183593000000002</v>
      </c>
      <c r="G1090">
        <v>4.8622399999999999</v>
      </c>
      <c r="H1090">
        <v>66.900984999999991</v>
      </c>
      <c r="I1090">
        <v>8.8963540000000005</v>
      </c>
    </row>
    <row r="1091" spans="1:9" x14ac:dyDescent="0.25">
      <c r="A1091">
        <v>1090</v>
      </c>
      <c r="F1091">
        <v>66.158386000000007</v>
      </c>
      <c r="G1091">
        <v>4.7964060000000002</v>
      </c>
    </row>
    <row r="1092" spans="1:9" x14ac:dyDescent="0.25">
      <c r="A1092">
        <v>1091</v>
      </c>
      <c r="D1092">
        <v>46.671562000000002</v>
      </c>
      <c r="E1092">
        <v>7.449999</v>
      </c>
    </row>
    <row r="1093" spans="1:9" x14ac:dyDescent="0.25">
      <c r="A1093">
        <v>1092</v>
      </c>
      <c r="D1093">
        <v>46.593589000000001</v>
      </c>
      <c r="E1093">
        <v>7.4153120000000001</v>
      </c>
    </row>
    <row r="1094" spans="1:9" x14ac:dyDescent="0.25">
      <c r="A1094">
        <v>1093</v>
      </c>
      <c r="D1094">
        <v>46.629943000000004</v>
      </c>
      <c r="E1094">
        <v>7.4251560000000003</v>
      </c>
    </row>
    <row r="1095" spans="1:9" x14ac:dyDescent="0.25">
      <c r="A1095">
        <v>1094</v>
      </c>
      <c r="D1095">
        <v>46.591037</v>
      </c>
      <c r="E1095">
        <v>7.3969269999999998</v>
      </c>
    </row>
    <row r="1096" spans="1:9" x14ac:dyDescent="0.25">
      <c r="A1096">
        <v>1095</v>
      </c>
      <c r="D1096">
        <v>46.608696000000002</v>
      </c>
      <c r="E1096">
        <v>7.3918749999999998</v>
      </c>
    </row>
    <row r="1097" spans="1:9" x14ac:dyDescent="0.25">
      <c r="A1097">
        <v>1096</v>
      </c>
      <c r="B1097">
        <v>39.882026000000003</v>
      </c>
      <c r="C1097">
        <v>5.4715619999999996</v>
      </c>
      <c r="D1097">
        <v>46.598175000000005</v>
      </c>
      <c r="E1097">
        <v>7.4004159999999999</v>
      </c>
    </row>
    <row r="1098" spans="1:9" x14ac:dyDescent="0.25">
      <c r="A1098">
        <v>1097</v>
      </c>
      <c r="B1098">
        <v>39.889060000000001</v>
      </c>
      <c r="C1098">
        <v>5.4546349999999997</v>
      </c>
      <c r="D1098">
        <v>46.592807000000001</v>
      </c>
      <c r="E1098">
        <v>7.3924469999999998</v>
      </c>
    </row>
    <row r="1099" spans="1:9" x14ac:dyDescent="0.25">
      <c r="A1099">
        <v>1098</v>
      </c>
      <c r="B1099">
        <v>39.893280000000004</v>
      </c>
      <c r="C1099">
        <v>5.4368230000000004</v>
      </c>
      <c r="D1099">
        <v>46.671562000000002</v>
      </c>
      <c r="E1099">
        <v>7.449999</v>
      </c>
    </row>
    <row r="1100" spans="1:9" x14ac:dyDescent="0.25">
      <c r="A1100">
        <v>1099</v>
      </c>
      <c r="B1100">
        <v>39.912239</v>
      </c>
      <c r="C1100">
        <v>5.4902610000000003</v>
      </c>
    </row>
    <row r="1101" spans="1:9" x14ac:dyDescent="0.25">
      <c r="A1101">
        <v>1100</v>
      </c>
      <c r="B1101">
        <v>39.907547000000001</v>
      </c>
      <c r="C1101">
        <v>5.4352080000000003</v>
      </c>
    </row>
    <row r="1102" spans="1:9" x14ac:dyDescent="0.25">
      <c r="A1102">
        <v>1101</v>
      </c>
      <c r="B1102">
        <v>39.855361000000002</v>
      </c>
      <c r="C1102">
        <v>5.4698960000000003</v>
      </c>
    </row>
    <row r="1103" spans="1:9" x14ac:dyDescent="0.25">
      <c r="A1103">
        <v>1102</v>
      </c>
      <c r="B1103">
        <v>39.882026000000003</v>
      </c>
      <c r="C1103">
        <v>5.4715619999999996</v>
      </c>
    </row>
    <row r="1104" spans="1:9" x14ac:dyDescent="0.25">
      <c r="A1104">
        <v>1103</v>
      </c>
      <c r="H1104">
        <v>39.786560000000001</v>
      </c>
      <c r="I1104">
        <v>8.7688539999999993</v>
      </c>
    </row>
    <row r="1105" spans="1:11" x14ac:dyDescent="0.25">
      <c r="A1105">
        <v>1104</v>
      </c>
      <c r="F1105">
        <v>37.975048000000001</v>
      </c>
      <c r="G1105">
        <v>4.4399480000000002</v>
      </c>
      <c r="H1105">
        <v>39.775829000000002</v>
      </c>
      <c r="I1105">
        <v>8.7658330000000007</v>
      </c>
    </row>
    <row r="1106" spans="1:11" x14ac:dyDescent="0.25">
      <c r="A1106">
        <v>1105</v>
      </c>
      <c r="F1106">
        <v>37.947652000000005</v>
      </c>
      <c r="G1106">
        <v>4.4503120000000003</v>
      </c>
      <c r="H1106">
        <v>39.781299000000004</v>
      </c>
      <c r="I1106">
        <v>8.7748439999999999</v>
      </c>
    </row>
    <row r="1107" spans="1:11" x14ac:dyDescent="0.25">
      <c r="A1107">
        <v>1106</v>
      </c>
      <c r="F1107">
        <v>37.929269000000005</v>
      </c>
      <c r="G1107">
        <v>4.4471869999999996</v>
      </c>
      <c r="H1107">
        <v>39.793745999999999</v>
      </c>
      <c r="I1107">
        <v>8.7989049999999995</v>
      </c>
    </row>
    <row r="1108" spans="1:11" x14ac:dyDescent="0.25">
      <c r="A1108">
        <v>1107</v>
      </c>
      <c r="F1108">
        <v>37.94708</v>
      </c>
      <c r="G1108">
        <v>4.4516660000000003</v>
      </c>
      <c r="H1108">
        <v>39.810569000000001</v>
      </c>
      <c r="I1108">
        <v>8.7824989999999996</v>
      </c>
    </row>
    <row r="1109" spans="1:11" x14ac:dyDescent="0.25">
      <c r="A1109">
        <v>1108</v>
      </c>
      <c r="F1109">
        <v>37.943122000000002</v>
      </c>
      <c r="G1109">
        <v>4.4639059999999997</v>
      </c>
      <c r="H1109">
        <v>39.807392</v>
      </c>
      <c r="I1109">
        <v>8.7641670000000005</v>
      </c>
    </row>
    <row r="1110" spans="1:11" x14ac:dyDescent="0.25">
      <c r="A1110">
        <v>1109</v>
      </c>
      <c r="D1110">
        <v>22.109423</v>
      </c>
      <c r="E1110">
        <v>7.6246869999999998</v>
      </c>
      <c r="F1110">
        <v>37.928487000000004</v>
      </c>
      <c r="G1110">
        <v>4.4366149999999998</v>
      </c>
      <c r="H1110">
        <v>39.786560000000001</v>
      </c>
      <c r="I1110">
        <v>8.7688539999999993</v>
      </c>
    </row>
    <row r="1111" spans="1:11" x14ac:dyDescent="0.25">
      <c r="A1111">
        <v>1110</v>
      </c>
      <c r="D1111">
        <v>22.094267000000002</v>
      </c>
      <c r="E1111">
        <v>7.5757289999999999</v>
      </c>
      <c r="F1111">
        <v>37.934164000000003</v>
      </c>
      <c r="G1111">
        <v>4.4129160000000001</v>
      </c>
    </row>
    <row r="1112" spans="1:11" x14ac:dyDescent="0.25">
      <c r="A1112">
        <v>1111</v>
      </c>
      <c r="D1112">
        <v>22.122341000000006</v>
      </c>
      <c r="E1112">
        <v>7.6044270000000003</v>
      </c>
      <c r="F1112">
        <v>37.975048000000001</v>
      </c>
      <c r="G1112">
        <v>4.4399480000000002</v>
      </c>
    </row>
    <row r="1113" spans="1:11" x14ac:dyDescent="0.25">
      <c r="A1113">
        <v>1112</v>
      </c>
      <c r="D1113">
        <v>22.121870999999999</v>
      </c>
      <c r="E1113">
        <v>7.6357290000000004</v>
      </c>
    </row>
    <row r="1114" spans="1:11" x14ac:dyDescent="0.25">
      <c r="A1114">
        <v>1113</v>
      </c>
      <c r="D1114">
        <v>22.117809000000001</v>
      </c>
      <c r="E1114">
        <v>7.599062</v>
      </c>
    </row>
    <row r="1115" spans="1:11" x14ac:dyDescent="0.25">
      <c r="A1115">
        <v>1114</v>
      </c>
      <c r="D1115">
        <v>22.111559</v>
      </c>
      <c r="E1115">
        <v>7.591666</v>
      </c>
    </row>
    <row r="1116" spans="1:11" x14ac:dyDescent="0.25">
      <c r="A1116">
        <v>1115</v>
      </c>
      <c r="D1116">
        <v>22.090046999999998</v>
      </c>
      <c r="E1116">
        <v>7.5808850000000003</v>
      </c>
    </row>
    <row r="1117" spans="1:11" x14ac:dyDescent="0.25">
      <c r="A1117">
        <v>1116</v>
      </c>
      <c r="B1117">
        <v>15.600048000000001</v>
      </c>
      <c r="C1117">
        <v>6.3530730000000002</v>
      </c>
      <c r="D1117">
        <v>22.085568000000002</v>
      </c>
      <c r="E1117">
        <v>7.6078130000000002</v>
      </c>
    </row>
    <row r="1118" spans="1:11" x14ac:dyDescent="0.25">
      <c r="A1118">
        <v>1117</v>
      </c>
      <c r="B1118">
        <v>15.557235000000006</v>
      </c>
      <c r="C1118">
        <v>6.3608330000000004</v>
      </c>
      <c r="D1118">
        <v>22.109423</v>
      </c>
      <c r="E1118">
        <v>7.6246869999999998</v>
      </c>
    </row>
    <row r="1119" spans="1:11" x14ac:dyDescent="0.25">
      <c r="A1119">
        <v>1118</v>
      </c>
      <c r="B1119">
        <v>15.519475</v>
      </c>
      <c r="C1119">
        <v>6.4202599999999999</v>
      </c>
    </row>
    <row r="1120" spans="1:11" x14ac:dyDescent="0.25">
      <c r="A1120">
        <v>1119</v>
      </c>
      <c r="B1120">
        <v>15.600048000000001</v>
      </c>
      <c r="C1120">
        <v>6.3530730000000002</v>
      </c>
      <c r="J1120">
        <v>39.284579999999998</v>
      </c>
      <c r="K1120">
        <v>13.097656000000001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1" x14ac:dyDescent="0.25">
      <c r="A1153">
        <v>1152</v>
      </c>
      <c r="J1153">
        <v>235.93121300000001</v>
      </c>
      <c r="K1153">
        <v>13.419141</v>
      </c>
    </row>
    <row r="1154" spans="1:11" x14ac:dyDescent="0.25">
      <c r="A1154">
        <v>1153</v>
      </c>
      <c r="B1154">
        <v>259.03116199999999</v>
      </c>
      <c r="C1154">
        <v>4.905354</v>
      </c>
    </row>
    <row r="1155" spans="1:11" x14ac:dyDescent="0.25">
      <c r="A1155">
        <v>1154</v>
      </c>
      <c r="B1155">
        <v>259.06575700000002</v>
      </c>
      <c r="C1155">
        <v>4.8257070000000004</v>
      </c>
      <c r="H1155">
        <v>268.53610900000001</v>
      </c>
      <c r="I1155">
        <v>7.6754040000000003</v>
      </c>
    </row>
    <row r="1156" spans="1:11" x14ac:dyDescent="0.25">
      <c r="A1156">
        <v>1155</v>
      </c>
      <c r="B1156">
        <v>259.077472</v>
      </c>
      <c r="C1156">
        <v>4.8246460000000004</v>
      </c>
      <c r="H1156">
        <v>268.497928</v>
      </c>
      <c r="I1156">
        <v>7.6686860000000001</v>
      </c>
    </row>
    <row r="1157" spans="1:11" x14ac:dyDescent="0.25">
      <c r="A1157">
        <v>1156</v>
      </c>
      <c r="B1157">
        <v>259.10459500000002</v>
      </c>
      <c r="C1157">
        <v>4.919848</v>
      </c>
      <c r="H1157">
        <v>268.564594</v>
      </c>
      <c r="I1157">
        <v>7.6408589999999998</v>
      </c>
    </row>
    <row r="1158" spans="1:11" x14ac:dyDescent="0.25">
      <c r="A1158">
        <v>1157</v>
      </c>
      <c r="B1158">
        <v>259.10120699999999</v>
      </c>
      <c r="C1158">
        <v>4.9424739999999998</v>
      </c>
      <c r="H1158">
        <v>268.586566</v>
      </c>
      <c r="I1158">
        <v>7.625909</v>
      </c>
    </row>
    <row r="1159" spans="1:11" x14ac:dyDescent="0.25">
      <c r="A1159">
        <v>1158</v>
      </c>
      <c r="B1159">
        <v>259.07545399999998</v>
      </c>
      <c r="C1159">
        <v>4.9406059999999998</v>
      </c>
      <c r="H1159">
        <v>268.62135999999998</v>
      </c>
      <c r="I1159">
        <v>7.6108589999999996</v>
      </c>
    </row>
    <row r="1160" spans="1:11" x14ac:dyDescent="0.25">
      <c r="A1160">
        <v>1159</v>
      </c>
      <c r="B1160">
        <v>259.056262</v>
      </c>
      <c r="C1160">
        <v>4.9567170000000003</v>
      </c>
      <c r="H1160">
        <v>268.59419200000002</v>
      </c>
      <c r="I1160">
        <v>7.6441410000000003</v>
      </c>
    </row>
    <row r="1161" spans="1:11" x14ac:dyDescent="0.25">
      <c r="A1161">
        <v>1160</v>
      </c>
      <c r="B1161">
        <v>259.08989600000001</v>
      </c>
      <c r="C1161">
        <v>4.9728279999999998</v>
      </c>
      <c r="H1161">
        <v>268.55434000000002</v>
      </c>
      <c r="I1161">
        <v>7.676666</v>
      </c>
    </row>
    <row r="1162" spans="1:11" x14ac:dyDescent="0.25">
      <c r="A1162">
        <v>1161</v>
      </c>
      <c r="B1162">
        <v>259.07489699999996</v>
      </c>
      <c r="C1162">
        <v>4.9919190000000002</v>
      </c>
      <c r="H1162">
        <v>268.610252</v>
      </c>
      <c r="I1162">
        <v>7.6636860000000002</v>
      </c>
    </row>
    <row r="1163" spans="1:11" x14ac:dyDescent="0.25">
      <c r="A1163">
        <v>1162</v>
      </c>
      <c r="B1163">
        <v>259.09025099999997</v>
      </c>
      <c r="C1163">
        <v>5.023485</v>
      </c>
      <c r="H1163">
        <v>268.61202200000002</v>
      </c>
      <c r="I1163">
        <v>7.6502530000000002</v>
      </c>
    </row>
    <row r="1164" spans="1:11" x14ac:dyDescent="0.25">
      <c r="A1164">
        <v>1163</v>
      </c>
      <c r="B1164">
        <v>259.11848399999997</v>
      </c>
      <c r="C1164">
        <v>4.9175250000000004</v>
      </c>
      <c r="H1164">
        <v>268.63040100000001</v>
      </c>
      <c r="I1164">
        <v>7.5988379999999998</v>
      </c>
    </row>
    <row r="1165" spans="1:11" x14ac:dyDescent="0.25">
      <c r="A1165">
        <v>1164</v>
      </c>
      <c r="B1165">
        <v>259.06923999999998</v>
      </c>
      <c r="C1165">
        <v>4.9871210000000001</v>
      </c>
      <c r="H1165">
        <v>268.62408800000003</v>
      </c>
      <c r="I1165">
        <v>7.6099490000000003</v>
      </c>
    </row>
    <row r="1166" spans="1:11" x14ac:dyDescent="0.25">
      <c r="A1166">
        <v>1165</v>
      </c>
      <c r="B1166">
        <v>259.04373499999997</v>
      </c>
      <c r="C1166">
        <v>4.9346969999999999</v>
      </c>
      <c r="H1166">
        <v>268.64565199999998</v>
      </c>
      <c r="I1166">
        <v>7.6836859999999998</v>
      </c>
    </row>
    <row r="1167" spans="1:11" x14ac:dyDescent="0.25">
      <c r="A1167">
        <v>1166</v>
      </c>
      <c r="D1167">
        <v>248.173587</v>
      </c>
      <c r="E1167">
        <v>7.6687370000000001</v>
      </c>
      <c r="H1167">
        <v>268.53610900000001</v>
      </c>
      <c r="I1167">
        <v>7.6754040000000003</v>
      </c>
    </row>
    <row r="1168" spans="1:11" x14ac:dyDescent="0.25">
      <c r="A1168">
        <v>1167</v>
      </c>
      <c r="D1168">
        <v>248.092422</v>
      </c>
      <c r="E1168">
        <v>7.6741919999999997</v>
      </c>
    </row>
    <row r="1169" spans="1:9" x14ac:dyDescent="0.25">
      <c r="A1169">
        <v>1168</v>
      </c>
      <c r="D1169">
        <v>248.13908700000002</v>
      </c>
      <c r="E1169">
        <v>7.7075250000000004</v>
      </c>
      <c r="F1169">
        <v>258.79732100000001</v>
      </c>
      <c r="G1169">
        <v>4.9070200000000002</v>
      </c>
    </row>
    <row r="1170" spans="1:9" x14ac:dyDescent="0.25">
      <c r="A1170">
        <v>1169</v>
      </c>
      <c r="D1170">
        <v>248.12565499999999</v>
      </c>
      <c r="E1170">
        <v>7.7075250000000004</v>
      </c>
      <c r="F1170">
        <v>258.80918800000001</v>
      </c>
      <c r="G1170">
        <v>4.8913640000000003</v>
      </c>
    </row>
    <row r="1171" spans="1:9" x14ac:dyDescent="0.25">
      <c r="A1171">
        <v>1170</v>
      </c>
      <c r="D1171">
        <v>248.13575700000001</v>
      </c>
      <c r="E1171">
        <v>7.7124240000000004</v>
      </c>
      <c r="F1171">
        <v>258.80762400000003</v>
      </c>
      <c r="G1171">
        <v>4.9542419999999998</v>
      </c>
    </row>
    <row r="1172" spans="1:9" x14ac:dyDescent="0.25">
      <c r="A1172">
        <v>1171</v>
      </c>
      <c r="D1172">
        <v>248.141918</v>
      </c>
      <c r="E1172">
        <v>7.6632829999999998</v>
      </c>
      <c r="F1172">
        <v>258.843433</v>
      </c>
      <c r="G1172">
        <v>4.9040910000000002</v>
      </c>
    </row>
    <row r="1173" spans="1:9" x14ac:dyDescent="0.25">
      <c r="A1173">
        <v>1172</v>
      </c>
      <c r="D1173">
        <v>248.12055099999998</v>
      </c>
      <c r="E1173">
        <v>7.6863640000000002</v>
      </c>
      <c r="F1173">
        <v>258.84994799999998</v>
      </c>
      <c r="G1173">
        <v>4.8801509999999997</v>
      </c>
    </row>
    <row r="1174" spans="1:9" x14ac:dyDescent="0.25">
      <c r="A1174">
        <v>1173</v>
      </c>
      <c r="D1174">
        <v>248.10868399999998</v>
      </c>
      <c r="E1174">
        <v>7.6688890000000001</v>
      </c>
      <c r="F1174">
        <v>258.81565399999999</v>
      </c>
      <c r="G1174">
        <v>4.8861619999999997</v>
      </c>
    </row>
    <row r="1175" spans="1:9" x14ac:dyDescent="0.25">
      <c r="A1175">
        <v>1174</v>
      </c>
      <c r="D1175">
        <v>248.11883499999999</v>
      </c>
      <c r="E1175">
        <v>7.6963119999999998</v>
      </c>
      <c r="F1175">
        <v>258.83489900000001</v>
      </c>
      <c r="G1175">
        <v>4.8581820000000002</v>
      </c>
    </row>
    <row r="1176" spans="1:9" x14ac:dyDescent="0.25">
      <c r="A1176">
        <v>1175</v>
      </c>
      <c r="D1176">
        <v>248.102577</v>
      </c>
      <c r="E1176">
        <v>7.6992929999999999</v>
      </c>
      <c r="F1176">
        <v>258.82424100000003</v>
      </c>
      <c r="G1176">
        <v>4.8471710000000003</v>
      </c>
    </row>
    <row r="1177" spans="1:9" x14ac:dyDescent="0.25">
      <c r="A1177">
        <v>1176</v>
      </c>
      <c r="D1177">
        <v>248.09631300000001</v>
      </c>
      <c r="E1177">
        <v>7.7321210000000002</v>
      </c>
      <c r="F1177">
        <v>258.738384</v>
      </c>
      <c r="G1177">
        <v>4.86904</v>
      </c>
    </row>
    <row r="1178" spans="1:9" x14ac:dyDescent="0.25">
      <c r="A1178">
        <v>1177</v>
      </c>
      <c r="D1178">
        <v>248.173587</v>
      </c>
      <c r="E1178">
        <v>7.6687370000000001</v>
      </c>
      <c r="F1178">
        <v>258.79732100000001</v>
      </c>
      <c r="G1178">
        <v>4.9070200000000002</v>
      </c>
    </row>
    <row r="1179" spans="1:9" x14ac:dyDescent="0.25">
      <c r="A1179">
        <v>1178</v>
      </c>
    </row>
    <row r="1180" spans="1:9" x14ac:dyDescent="0.25">
      <c r="A1180">
        <v>1179</v>
      </c>
      <c r="B1180">
        <v>237.28121099999998</v>
      </c>
      <c r="C1180">
        <v>5.9981309999999999</v>
      </c>
    </row>
    <row r="1181" spans="1:9" x14ac:dyDescent="0.25">
      <c r="A1181">
        <v>1180</v>
      </c>
      <c r="B1181">
        <v>237.26191800000001</v>
      </c>
      <c r="C1181">
        <v>6.0222730000000002</v>
      </c>
    </row>
    <row r="1182" spans="1:9" x14ac:dyDescent="0.25">
      <c r="A1182">
        <v>1181</v>
      </c>
      <c r="B1182">
        <v>237.30277599999999</v>
      </c>
      <c r="C1182">
        <v>5.9865649999999997</v>
      </c>
      <c r="H1182">
        <v>246.97141199999999</v>
      </c>
      <c r="I1182">
        <v>8.6418180000000007</v>
      </c>
    </row>
    <row r="1183" spans="1:9" x14ac:dyDescent="0.25">
      <c r="A1183">
        <v>1182</v>
      </c>
      <c r="B1183">
        <v>237.28307999999998</v>
      </c>
      <c r="C1183">
        <v>5.9933829999999997</v>
      </c>
      <c r="H1183">
        <v>247.00085799999999</v>
      </c>
      <c r="I1183">
        <v>8.6672220000000006</v>
      </c>
    </row>
    <row r="1184" spans="1:9" x14ac:dyDescent="0.25">
      <c r="A1184">
        <v>1183</v>
      </c>
      <c r="B1184">
        <v>237.267473</v>
      </c>
      <c r="C1184">
        <v>6.0025750000000002</v>
      </c>
      <c r="H1184">
        <v>246.98979500000002</v>
      </c>
      <c r="I1184">
        <v>8.6740399999999998</v>
      </c>
    </row>
    <row r="1185" spans="1:9" x14ac:dyDescent="0.25">
      <c r="A1185">
        <v>1184</v>
      </c>
      <c r="B1185">
        <v>237.19601</v>
      </c>
      <c r="C1185">
        <v>6.0528279999999999</v>
      </c>
      <c r="H1185">
        <v>247.031158</v>
      </c>
      <c r="I1185">
        <v>8.6717169999999992</v>
      </c>
    </row>
    <row r="1186" spans="1:9" x14ac:dyDescent="0.25">
      <c r="A1186">
        <v>1185</v>
      </c>
      <c r="B1186">
        <v>237.21504899999999</v>
      </c>
      <c r="C1186">
        <v>6.056616</v>
      </c>
      <c r="H1186">
        <v>247.033885</v>
      </c>
      <c r="I1186">
        <v>8.6544939999999997</v>
      </c>
    </row>
    <row r="1187" spans="1:9" x14ac:dyDescent="0.25">
      <c r="A1187">
        <v>1186</v>
      </c>
      <c r="B1187">
        <v>237.235252</v>
      </c>
      <c r="C1187">
        <v>6.0387880000000003</v>
      </c>
      <c r="H1187">
        <v>247.04808</v>
      </c>
      <c r="I1187">
        <v>8.6656560000000002</v>
      </c>
    </row>
    <row r="1188" spans="1:9" x14ac:dyDescent="0.25">
      <c r="A1188">
        <v>1187</v>
      </c>
      <c r="B1188">
        <v>237.30454399999999</v>
      </c>
      <c r="C1188">
        <v>6.0531309999999996</v>
      </c>
      <c r="H1188">
        <v>247.01924099999999</v>
      </c>
      <c r="I1188">
        <v>8.6755049999999994</v>
      </c>
    </row>
    <row r="1189" spans="1:9" x14ac:dyDescent="0.25">
      <c r="A1189">
        <v>1188</v>
      </c>
      <c r="B1189">
        <v>237.28121099999998</v>
      </c>
      <c r="C1189">
        <v>5.9981309999999999</v>
      </c>
      <c r="H1189">
        <v>247.025657</v>
      </c>
      <c r="I1189">
        <v>8.6665659999999995</v>
      </c>
    </row>
    <row r="1190" spans="1:9" x14ac:dyDescent="0.25">
      <c r="A1190">
        <v>1189</v>
      </c>
      <c r="H1190">
        <v>246.97141199999999</v>
      </c>
      <c r="I1190">
        <v>8.6418180000000007</v>
      </c>
    </row>
    <row r="1191" spans="1:9" x14ac:dyDescent="0.25">
      <c r="A1191">
        <v>1190</v>
      </c>
      <c r="H1191">
        <v>246.97141199999999</v>
      </c>
      <c r="I1191">
        <v>8.6418180000000007</v>
      </c>
    </row>
    <row r="1192" spans="1:9" x14ac:dyDescent="0.25">
      <c r="A1192">
        <v>1191</v>
      </c>
      <c r="D1192">
        <v>225.201818</v>
      </c>
      <c r="E1192">
        <v>7.8874750000000002</v>
      </c>
      <c r="F1192">
        <v>236.599546</v>
      </c>
      <c r="G1192">
        <v>5.3692929999999999</v>
      </c>
    </row>
    <row r="1193" spans="1:9" x14ac:dyDescent="0.25">
      <c r="A1193">
        <v>1192</v>
      </c>
      <c r="D1193">
        <v>225.15914100000001</v>
      </c>
      <c r="E1193">
        <v>7.8279290000000001</v>
      </c>
      <c r="F1193">
        <v>236.698385</v>
      </c>
      <c r="G1193">
        <v>5.3997469999999996</v>
      </c>
    </row>
    <row r="1194" spans="1:9" x14ac:dyDescent="0.25">
      <c r="A1194">
        <v>1193</v>
      </c>
      <c r="D1194">
        <v>225.21404000000001</v>
      </c>
      <c r="E1194">
        <v>7.843788</v>
      </c>
      <c r="F1194">
        <v>236.58641399999999</v>
      </c>
      <c r="G1194">
        <v>5.3693429999999998</v>
      </c>
    </row>
    <row r="1195" spans="1:9" x14ac:dyDescent="0.25">
      <c r="A1195">
        <v>1194</v>
      </c>
      <c r="D1195">
        <v>225.20969700000001</v>
      </c>
      <c r="E1195">
        <v>7.8566159999999998</v>
      </c>
      <c r="F1195">
        <v>236.60722100000001</v>
      </c>
      <c r="G1195">
        <v>5.3727770000000001</v>
      </c>
    </row>
    <row r="1196" spans="1:9" x14ac:dyDescent="0.25">
      <c r="A1196">
        <v>1195</v>
      </c>
      <c r="D1196">
        <v>225.18929299999999</v>
      </c>
      <c r="E1196">
        <v>7.8774240000000004</v>
      </c>
      <c r="F1196">
        <v>236.65004999999999</v>
      </c>
      <c r="G1196">
        <v>5.3744949999999996</v>
      </c>
    </row>
    <row r="1197" spans="1:9" x14ac:dyDescent="0.25">
      <c r="A1197">
        <v>1196</v>
      </c>
      <c r="D1197">
        <v>225.20808</v>
      </c>
      <c r="E1197">
        <v>7.8441919999999996</v>
      </c>
      <c r="F1197">
        <v>236.59929199999999</v>
      </c>
      <c r="G1197">
        <v>5.4216670000000002</v>
      </c>
    </row>
    <row r="1198" spans="1:9" x14ac:dyDescent="0.25">
      <c r="A1198">
        <v>1197</v>
      </c>
      <c r="D1198">
        <v>225.22161499999999</v>
      </c>
      <c r="E1198">
        <v>7.8491920000000004</v>
      </c>
      <c r="F1198">
        <v>236.61656500000001</v>
      </c>
      <c r="G1198">
        <v>5.430555</v>
      </c>
    </row>
    <row r="1199" spans="1:9" x14ac:dyDescent="0.25">
      <c r="A1199">
        <v>1198</v>
      </c>
      <c r="D1199">
        <v>225.19717199999999</v>
      </c>
      <c r="E1199">
        <v>7.8634849999999998</v>
      </c>
      <c r="F1199">
        <v>236.599546</v>
      </c>
      <c r="G1199">
        <v>5.3692929999999999</v>
      </c>
    </row>
    <row r="1200" spans="1:9" x14ac:dyDescent="0.25">
      <c r="A1200">
        <v>1199</v>
      </c>
      <c r="D1200">
        <v>225.24489800000001</v>
      </c>
      <c r="E1200">
        <v>7.8633839999999999</v>
      </c>
      <c r="F1200">
        <v>236.599546</v>
      </c>
      <c r="G1200">
        <v>5.3692929999999999</v>
      </c>
    </row>
    <row r="1201" spans="1:9" x14ac:dyDescent="0.25">
      <c r="A1201">
        <v>1200</v>
      </c>
      <c r="D1201">
        <v>225.22762599999999</v>
      </c>
      <c r="E1201">
        <v>7.8459599999999998</v>
      </c>
    </row>
    <row r="1202" spans="1:9" x14ac:dyDescent="0.25">
      <c r="A1202">
        <v>1201</v>
      </c>
      <c r="D1202">
        <v>225.201818</v>
      </c>
      <c r="E1202">
        <v>7.8874750000000002</v>
      </c>
    </row>
    <row r="1203" spans="1:9" x14ac:dyDescent="0.25">
      <c r="A1203">
        <v>1202</v>
      </c>
      <c r="B1203">
        <v>216.931566</v>
      </c>
      <c r="C1203">
        <v>6.5055050000000003</v>
      </c>
      <c r="D1203">
        <v>225.201818</v>
      </c>
      <c r="E1203">
        <v>7.8874750000000002</v>
      </c>
    </row>
    <row r="1204" spans="1:9" x14ac:dyDescent="0.25">
      <c r="A1204">
        <v>1203</v>
      </c>
      <c r="B1204">
        <v>216.87661600000001</v>
      </c>
      <c r="C1204">
        <v>6.4620699999999998</v>
      </c>
    </row>
    <row r="1205" spans="1:9" x14ac:dyDescent="0.25">
      <c r="A1205">
        <v>1204</v>
      </c>
      <c r="B1205">
        <v>216.87383800000001</v>
      </c>
      <c r="C1205">
        <v>6.49803</v>
      </c>
      <c r="H1205">
        <v>224.16505000000001</v>
      </c>
      <c r="I1205">
        <v>9.8084340000000001</v>
      </c>
    </row>
    <row r="1206" spans="1:9" x14ac:dyDescent="0.25">
      <c r="A1206">
        <v>1205</v>
      </c>
      <c r="B1206">
        <v>216.92227199999999</v>
      </c>
      <c r="C1206">
        <v>6.5044950000000004</v>
      </c>
      <c r="H1206">
        <v>224.096262</v>
      </c>
      <c r="I1206">
        <v>9.7619190000000007</v>
      </c>
    </row>
    <row r="1207" spans="1:9" x14ac:dyDescent="0.25">
      <c r="A1207">
        <v>1206</v>
      </c>
      <c r="B1207">
        <v>216.92419200000001</v>
      </c>
      <c r="C1207">
        <v>6.5139389999999997</v>
      </c>
      <c r="H1207">
        <v>224.08656500000001</v>
      </c>
      <c r="I1207">
        <v>9.8113139999999994</v>
      </c>
    </row>
    <row r="1208" spans="1:9" x14ac:dyDescent="0.25">
      <c r="A1208">
        <v>1207</v>
      </c>
      <c r="B1208">
        <v>216.936364</v>
      </c>
      <c r="C1208">
        <v>6.5078279999999999</v>
      </c>
      <c r="H1208">
        <v>224.09252499999999</v>
      </c>
      <c r="I1208">
        <v>9.828989</v>
      </c>
    </row>
    <row r="1209" spans="1:9" x14ac:dyDescent="0.25">
      <c r="A1209">
        <v>1208</v>
      </c>
      <c r="B1209">
        <v>216.896717</v>
      </c>
      <c r="C1209">
        <v>6.4879800000000003</v>
      </c>
      <c r="H1209">
        <v>224.132272</v>
      </c>
      <c r="I1209">
        <v>9.8443430000000003</v>
      </c>
    </row>
    <row r="1210" spans="1:9" x14ac:dyDescent="0.25">
      <c r="A1210">
        <v>1209</v>
      </c>
      <c r="B1210">
        <v>216.896818</v>
      </c>
      <c r="C1210">
        <v>6.472626</v>
      </c>
      <c r="H1210">
        <v>224.193838</v>
      </c>
      <c r="I1210">
        <v>9.8535850000000007</v>
      </c>
    </row>
    <row r="1211" spans="1:9" x14ac:dyDescent="0.25">
      <c r="A1211">
        <v>1210</v>
      </c>
      <c r="B1211">
        <v>216.931566</v>
      </c>
      <c r="C1211">
        <v>6.5055050000000003</v>
      </c>
      <c r="H1211">
        <v>224.22388899999999</v>
      </c>
      <c r="I1211">
        <v>9.8152519999999992</v>
      </c>
    </row>
    <row r="1212" spans="1:9" x14ac:dyDescent="0.25">
      <c r="A1212">
        <v>1211</v>
      </c>
      <c r="F1212">
        <v>217.23262600000001</v>
      </c>
      <c r="G1212">
        <v>6.054748</v>
      </c>
      <c r="H1212">
        <v>224.23449399999998</v>
      </c>
      <c r="I1212">
        <v>9.7590400000000006</v>
      </c>
    </row>
    <row r="1213" spans="1:9" x14ac:dyDescent="0.25">
      <c r="A1213">
        <v>1212</v>
      </c>
      <c r="F1213">
        <v>217.23262600000001</v>
      </c>
      <c r="G1213">
        <v>6.054748</v>
      </c>
      <c r="H1213">
        <v>224.16505000000001</v>
      </c>
      <c r="I1213">
        <v>9.8084340000000001</v>
      </c>
    </row>
    <row r="1214" spans="1:9" x14ac:dyDescent="0.25">
      <c r="A1214">
        <v>1213</v>
      </c>
      <c r="F1214">
        <v>217.23262600000001</v>
      </c>
      <c r="G1214">
        <v>6.054748</v>
      </c>
    </row>
    <row r="1215" spans="1:9" x14ac:dyDescent="0.25">
      <c r="A1215">
        <v>1214</v>
      </c>
      <c r="D1215">
        <v>205.02587700000001</v>
      </c>
      <c r="E1215">
        <v>8.1275250000000003</v>
      </c>
      <c r="F1215">
        <v>217.15757600000001</v>
      </c>
      <c r="G1215">
        <v>6.0648479999999996</v>
      </c>
    </row>
    <row r="1216" spans="1:9" x14ac:dyDescent="0.25">
      <c r="A1216">
        <v>1215</v>
      </c>
      <c r="D1216">
        <v>205.05273299999999</v>
      </c>
      <c r="E1216">
        <v>8.1172170000000001</v>
      </c>
      <c r="F1216">
        <v>217.136111</v>
      </c>
      <c r="G1216">
        <v>6.0590400000000004</v>
      </c>
    </row>
    <row r="1217" spans="1:9" x14ac:dyDescent="0.25">
      <c r="A1217">
        <v>1216</v>
      </c>
      <c r="D1217">
        <v>205.02118100000001</v>
      </c>
      <c r="E1217">
        <v>8.1460830000000009</v>
      </c>
      <c r="F1217">
        <v>217.18318199999999</v>
      </c>
      <c r="G1217">
        <v>6.0979289999999997</v>
      </c>
    </row>
    <row r="1218" spans="1:9" x14ac:dyDescent="0.25">
      <c r="A1218">
        <v>1217</v>
      </c>
      <c r="D1218">
        <v>205.00948600000001</v>
      </c>
      <c r="E1218">
        <v>8.1472169999999995</v>
      </c>
      <c r="F1218">
        <v>217.22252499999999</v>
      </c>
      <c r="G1218">
        <v>6.0584850000000001</v>
      </c>
    </row>
    <row r="1219" spans="1:9" x14ac:dyDescent="0.25">
      <c r="A1219">
        <v>1218</v>
      </c>
      <c r="D1219">
        <v>204.960669</v>
      </c>
      <c r="E1219">
        <v>8.1046390000000006</v>
      </c>
      <c r="F1219">
        <v>217.18808100000001</v>
      </c>
      <c r="G1219">
        <v>6.0943940000000003</v>
      </c>
    </row>
    <row r="1220" spans="1:9" x14ac:dyDescent="0.25">
      <c r="A1220">
        <v>1219</v>
      </c>
      <c r="D1220">
        <v>205.00427500000001</v>
      </c>
      <c r="E1220">
        <v>8.1043819999999993</v>
      </c>
      <c r="F1220">
        <v>217.167374</v>
      </c>
      <c r="G1220">
        <v>6.0919189999999999</v>
      </c>
    </row>
    <row r="1221" spans="1:9" x14ac:dyDescent="0.25">
      <c r="A1221">
        <v>1220</v>
      </c>
      <c r="D1221">
        <v>205.01742000000002</v>
      </c>
      <c r="E1221">
        <v>8.1134020000000007</v>
      </c>
      <c r="F1221">
        <v>217.23262600000001</v>
      </c>
      <c r="G1221">
        <v>6.054748</v>
      </c>
    </row>
    <row r="1222" spans="1:9" x14ac:dyDescent="0.25">
      <c r="A1222">
        <v>1221</v>
      </c>
      <c r="D1222">
        <v>204.98551</v>
      </c>
      <c r="E1222">
        <v>8.1445880000000006</v>
      </c>
    </row>
    <row r="1223" spans="1:9" x14ac:dyDescent="0.25">
      <c r="A1223">
        <v>1222</v>
      </c>
      <c r="D1223">
        <v>205.04113599999999</v>
      </c>
      <c r="E1223">
        <v>8.1566500000000008</v>
      </c>
    </row>
    <row r="1224" spans="1:9" x14ac:dyDescent="0.25">
      <c r="A1224">
        <v>1223</v>
      </c>
      <c r="D1224">
        <v>204.991129</v>
      </c>
      <c r="E1224">
        <v>8.103866</v>
      </c>
    </row>
    <row r="1225" spans="1:9" x14ac:dyDescent="0.25">
      <c r="A1225">
        <v>1224</v>
      </c>
      <c r="B1225">
        <v>196.53664600000002</v>
      </c>
      <c r="C1225">
        <v>5.9938140000000004</v>
      </c>
    </row>
    <row r="1226" spans="1:9" x14ac:dyDescent="0.25">
      <c r="A1226">
        <v>1225</v>
      </c>
      <c r="B1226">
        <v>196.52953200000002</v>
      </c>
      <c r="C1226">
        <v>5.9857740000000002</v>
      </c>
    </row>
    <row r="1227" spans="1:9" x14ac:dyDescent="0.25">
      <c r="A1227">
        <v>1226</v>
      </c>
      <c r="B1227">
        <v>196.55283600000001</v>
      </c>
      <c r="C1227">
        <v>5.9442269999999997</v>
      </c>
    </row>
    <row r="1228" spans="1:9" x14ac:dyDescent="0.25">
      <c r="A1228">
        <v>1227</v>
      </c>
      <c r="B1228">
        <v>196.550307</v>
      </c>
      <c r="C1228">
        <v>5.9357220000000002</v>
      </c>
    </row>
    <row r="1229" spans="1:9" x14ac:dyDescent="0.25">
      <c r="A1229">
        <v>1228</v>
      </c>
      <c r="B1229">
        <v>196.555048</v>
      </c>
      <c r="C1229">
        <v>5.9586600000000001</v>
      </c>
      <c r="H1229">
        <v>201.11242100000001</v>
      </c>
      <c r="I1229">
        <v>9.7296399999999998</v>
      </c>
    </row>
    <row r="1230" spans="1:9" x14ac:dyDescent="0.25">
      <c r="A1230">
        <v>1229</v>
      </c>
      <c r="B1230">
        <v>196.57216500000001</v>
      </c>
      <c r="C1230">
        <v>6.0370100000000004</v>
      </c>
      <c r="H1230">
        <v>201.04726600000001</v>
      </c>
      <c r="I1230">
        <v>9.7077840000000002</v>
      </c>
    </row>
    <row r="1231" spans="1:9" x14ac:dyDescent="0.25">
      <c r="A1231">
        <v>1230</v>
      </c>
      <c r="B1231">
        <v>196.549071</v>
      </c>
      <c r="C1231">
        <v>5.9910829999999997</v>
      </c>
      <c r="H1231">
        <v>201.04829599999999</v>
      </c>
      <c r="I1231">
        <v>9.7188149999999993</v>
      </c>
    </row>
    <row r="1232" spans="1:9" x14ac:dyDescent="0.25">
      <c r="A1232">
        <v>1231</v>
      </c>
      <c r="B1232">
        <v>196.53664600000002</v>
      </c>
      <c r="C1232">
        <v>5.9938140000000004</v>
      </c>
      <c r="F1232">
        <v>197.54360800000001</v>
      </c>
      <c r="G1232">
        <v>5.0296390000000004</v>
      </c>
      <c r="H1232">
        <v>201.11216200000001</v>
      </c>
      <c r="I1232">
        <v>9.7382480000000005</v>
      </c>
    </row>
    <row r="1233" spans="1:9" x14ac:dyDescent="0.25">
      <c r="A1233">
        <v>1232</v>
      </c>
      <c r="B1233">
        <v>196.53664600000002</v>
      </c>
      <c r="C1233">
        <v>5.9938140000000004</v>
      </c>
      <c r="F1233">
        <v>197.759432</v>
      </c>
      <c r="G1233">
        <v>5.1512890000000002</v>
      </c>
      <c r="H1233">
        <v>201.12834800000002</v>
      </c>
      <c r="I1233">
        <v>9.7473720000000004</v>
      </c>
    </row>
    <row r="1234" spans="1:9" x14ac:dyDescent="0.25">
      <c r="A1234">
        <v>1233</v>
      </c>
      <c r="F1234">
        <v>197.57902000000001</v>
      </c>
      <c r="G1234">
        <v>5.0770109999999997</v>
      </c>
      <c r="H1234">
        <v>201.148402</v>
      </c>
      <c r="I1234">
        <v>9.7728359999999999</v>
      </c>
    </row>
    <row r="1235" spans="1:9" x14ac:dyDescent="0.25">
      <c r="A1235">
        <v>1234</v>
      </c>
      <c r="F1235">
        <v>197.53087500000001</v>
      </c>
      <c r="G1235">
        <v>5.0608760000000004</v>
      </c>
      <c r="H1235">
        <v>201.14056600000001</v>
      </c>
      <c r="I1235">
        <v>9.7630929999999996</v>
      </c>
    </row>
    <row r="1236" spans="1:9" x14ac:dyDescent="0.25">
      <c r="A1236">
        <v>1235</v>
      </c>
      <c r="F1236">
        <v>197.527422</v>
      </c>
      <c r="G1236">
        <v>5.0594840000000003</v>
      </c>
      <c r="H1236">
        <v>201.11242100000001</v>
      </c>
      <c r="I1236">
        <v>9.7296399999999998</v>
      </c>
    </row>
    <row r="1237" spans="1:9" x14ac:dyDescent="0.25">
      <c r="A1237">
        <v>1236</v>
      </c>
      <c r="F1237">
        <v>197.562884</v>
      </c>
      <c r="G1237">
        <v>5.0701549999999997</v>
      </c>
      <c r="H1237">
        <v>201.11242100000001</v>
      </c>
      <c r="I1237">
        <v>9.7296399999999998</v>
      </c>
    </row>
    <row r="1238" spans="1:9" x14ac:dyDescent="0.25">
      <c r="A1238">
        <v>1237</v>
      </c>
      <c r="D1238">
        <v>181.067576</v>
      </c>
      <c r="E1238">
        <v>7.5453099999999997</v>
      </c>
      <c r="F1238">
        <v>197.57922600000001</v>
      </c>
      <c r="G1238">
        <v>5.0569069999999998</v>
      </c>
    </row>
    <row r="1239" spans="1:9" x14ac:dyDescent="0.25">
      <c r="A1239">
        <v>1238</v>
      </c>
      <c r="D1239">
        <v>181.061804</v>
      </c>
      <c r="E1239">
        <v>7.5696389999999996</v>
      </c>
      <c r="F1239">
        <v>197.55932799999999</v>
      </c>
      <c r="G1239">
        <v>5.0745360000000002</v>
      </c>
    </row>
    <row r="1240" spans="1:9" x14ac:dyDescent="0.25">
      <c r="A1240">
        <v>1239</v>
      </c>
      <c r="D1240">
        <v>181.032782</v>
      </c>
      <c r="E1240">
        <v>7.5903609999999997</v>
      </c>
      <c r="F1240">
        <v>197.54360800000001</v>
      </c>
      <c r="G1240">
        <v>5.0296390000000004</v>
      </c>
    </row>
    <row r="1241" spans="1:9" x14ac:dyDescent="0.25">
      <c r="A1241">
        <v>1240</v>
      </c>
      <c r="D1241">
        <v>181.029742</v>
      </c>
      <c r="E1241">
        <v>7.564381</v>
      </c>
    </row>
    <row r="1242" spans="1:9" x14ac:dyDescent="0.25">
      <c r="A1242">
        <v>1241</v>
      </c>
      <c r="D1242">
        <v>180.98329799999999</v>
      </c>
      <c r="E1242">
        <v>7.5276290000000001</v>
      </c>
    </row>
    <row r="1243" spans="1:9" x14ac:dyDescent="0.25">
      <c r="A1243">
        <v>1242</v>
      </c>
      <c r="D1243">
        <v>180.99943000000002</v>
      </c>
      <c r="E1243">
        <v>7.535361</v>
      </c>
    </row>
    <row r="1244" spans="1:9" x14ac:dyDescent="0.25">
      <c r="A1244">
        <v>1243</v>
      </c>
      <c r="B1244">
        <v>174.628657</v>
      </c>
      <c r="C1244">
        <v>5.8437109999999999</v>
      </c>
      <c r="D1244">
        <v>181.00773100000001</v>
      </c>
      <c r="E1244">
        <v>7.5512379999999997</v>
      </c>
    </row>
    <row r="1245" spans="1:9" x14ac:dyDescent="0.25">
      <c r="A1245">
        <v>1244</v>
      </c>
      <c r="B1245">
        <v>174.609328</v>
      </c>
      <c r="C1245">
        <v>5.8437109999999999</v>
      </c>
      <c r="D1245">
        <v>181.09907000000001</v>
      </c>
      <c r="E1245">
        <v>7.604743</v>
      </c>
    </row>
    <row r="1246" spans="1:9" x14ac:dyDescent="0.25">
      <c r="A1246">
        <v>1245</v>
      </c>
      <c r="B1246">
        <v>174.59783400000001</v>
      </c>
      <c r="C1246">
        <v>5.8063399999999996</v>
      </c>
      <c r="D1246">
        <v>181.067576</v>
      </c>
      <c r="E1246">
        <v>7.5453099999999997</v>
      </c>
    </row>
    <row r="1247" spans="1:9" x14ac:dyDescent="0.25">
      <c r="A1247">
        <v>1246</v>
      </c>
      <c r="B1247">
        <v>174.700669</v>
      </c>
      <c r="C1247">
        <v>5.8629899999999999</v>
      </c>
    </row>
    <row r="1248" spans="1:9" x14ac:dyDescent="0.25">
      <c r="A1248">
        <v>1247</v>
      </c>
      <c r="B1248">
        <v>174.67706100000001</v>
      </c>
      <c r="C1248">
        <v>5.8697939999999997</v>
      </c>
    </row>
    <row r="1249" spans="1:9" x14ac:dyDescent="0.25">
      <c r="A1249">
        <v>1248</v>
      </c>
      <c r="B1249">
        <v>174.664019</v>
      </c>
      <c r="C1249">
        <v>5.8949480000000003</v>
      </c>
    </row>
    <row r="1250" spans="1:9" x14ac:dyDescent="0.25">
      <c r="A1250">
        <v>1249</v>
      </c>
      <c r="B1250">
        <v>174.72556500000002</v>
      </c>
      <c r="C1250">
        <v>5.9484019999999997</v>
      </c>
    </row>
    <row r="1251" spans="1:9" x14ac:dyDescent="0.25">
      <c r="A1251">
        <v>1250</v>
      </c>
      <c r="B1251">
        <v>174.609328</v>
      </c>
      <c r="C1251">
        <v>5.8437109999999999</v>
      </c>
      <c r="H1251">
        <v>176.45144300000001</v>
      </c>
      <c r="I1251">
        <v>9.2351030000000005</v>
      </c>
    </row>
    <row r="1252" spans="1:9" x14ac:dyDescent="0.25">
      <c r="A1252">
        <v>1251</v>
      </c>
      <c r="F1252">
        <v>174.64484400000001</v>
      </c>
      <c r="G1252">
        <v>4.8053090000000003</v>
      </c>
      <c r="H1252">
        <v>176.41907</v>
      </c>
      <c r="I1252">
        <v>9.2665459999999999</v>
      </c>
    </row>
    <row r="1253" spans="1:9" x14ac:dyDescent="0.25">
      <c r="A1253">
        <v>1252</v>
      </c>
      <c r="F1253">
        <v>174.72128900000001</v>
      </c>
      <c r="G1253">
        <v>4.814279</v>
      </c>
      <c r="H1253">
        <v>176.42427700000002</v>
      </c>
      <c r="I1253">
        <v>9.2785049999999991</v>
      </c>
    </row>
    <row r="1254" spans="1:9" x14ac:dyDescent="0.25">
      <c r="A1254">
        <v>1253</v>
      </c>
      <c r="F1254">
        <v>174.713402</v>
      </c>
      <c r="G1254">
        <v>4.7980409999999996</v>
      </c>
      <c r="H1254">
        <v>176.439278</v>
      </c>
      <c r="I1254">
        <v>9.3136089999999996</v>
      </c>
    </row>
    <row r="1255" spans="1:9" x14ac:dyDescent="0.25">
      <c r="A1255">
        <v>1254</v>
      </c>
      <c r="F1255">
        <v>174.70339999999999</v>
      </c>
      <c r="G1255">
        <v>4.7728349999999997</v>
      </c>
      <c r="H1255">
        <v>176.48572200000001</v>
      </c>
      <c r="I1255">
        <v>9.3262879999999999</v>
      </c>
    </row>
    <row r="1256" spans="1:9" x14ac:dyDescent="0.25">
      <c r="A1256">
        <v>1255</v>
      </c>
      <c r="F1256">
        <v>174.745306</v>
      </c>
      <c r="G1256">
        <v>4.8094840000000003</v>
      </c>
      <c r="H1256">
        <v>176.48128700000001</v>
      </c>
      <c r="I1256">
        <v>9.3182480000000005</v>
      </c>
    </row>
    <row r="1257" spans="1:9" x14ac:dyDescent="0.25">
      <c r="A1257">
        <v>1256</v>
      </c>
      <c r="F1257">
        <v>174.71731800000001</v>
      </c>
      <c r="G1257">
        <v>4.8038660000000002</v>
      </c>
      <c r="H1257">
        <v>176.48649399999999</v>
      </c>
      <c r="I1257">
        <v>9.3454119999999996</v>
      </c>
    </row>
    <row r="1258" spans="1:9" x14ac:dyDescent="0.25">
      <c r="A1258">
        <v>1257</v>
      </c>
      <c r="D1258">
        <v>159.707989</v>
      </c>
      <c r="E1258">
        <v>8.0506709999999995</v>
      </c>
      <c r="F1258">
        <v>174.69448299999999</v>
      </c>
      <c r="G1258">
        <v>4.7539689999999997</v>
      </c>
      <c r="H1258">
        <v>176.45144300000001</v>
      </c>
      <c r="I1258">
        <v>9.2351030000000005</v>
      </c>
    </row>
    <row r="1259" spans="1:9" x14ac:dyDescent="0.25">
      <c r="A1259">
        <v>1258</v>
      </c>
      <c r="D1259">
        <v>159.51963799999999</v>
      </c>
      <c r="E1259">
        <v>8.0021660000000008</v>
      </c>
      <c r="F1259">
        <v>174.68974300000002</v>
      </c>
      <c r="G1259">
        <v>4.7393299999999998</v>
      </c>
    </row>
    <row r="1260" spans="1:9" x14ac:dyDescent="0.25">
      <c r="A1260">
        <v>1259</v>
      </c>
      <c r="D1260">
        <v>159.704587</v>
      </c>
      <c r="E1260">
        <v>8.0753609999999991</v>
      </c>
      <c r="F1260">
        <v>174.64484400000001</v>
      </c>
      <c r="G1260">
        <v>4.8053090000000003</v>
      </c>
    </row>
    <row r="1261" spans="1:9" x14ac:dyDescent="0.25">
      <c r="A1261">
        <v>1260</v>
      </c>
      <c r="D1261">
        <v>159.70536100000001</v>
      </c>
      <c r="E1261">
        <v>8.0763409999999993</v>
      </c>
      <c r="F1261">
        <v>174.64484400000001</v>
      </c>
      <c r="G1261">
        <v>4.8053090000000003</v>
      </c>
    </row>
    <row r="1262" spans="1:9" x14ac:dyDescent="0.25">
      <c r="A1262">
        <v>1261</v>
      </c>
      <c r="D1262">
        <v>159.72237000000001</v>
      </c>
      <c r="E1262">
        <v>8.1226289999999999</v>
      </c>
    </row>
    <row r="1263" spans="1:9" x14ac:dyDescent="0.25">
      <c r="A1263">
        <v>1262</v>
      </c>
      <c r="D1263">
        <v>159.785515</v>
      </c>
      <c r="E1263">
        <v>8.0537620000000008</v>
      </c>
    </row>
    <row r="1264" spans="1:9" x14ac:dyDescent="0.25">
      <c r="A1264">
        <v>1263</v>
      </c>
      <c r="D1264">
        <v>159.737731</v>
      </c>
      <c r="E1264">
        <v>8.0622679999999995</v>
      </c>
    </row>
    <row r="1265" spans="1:9" x14ac:dyDescent="0.25">
      <c r="A1265">
        <v>1264</v>
      </c>
      <c r="B1265">
        <v>155.044175</v>
      </c>
      <c r="C1265">
        <v>6.6657219999999997</v>
      </c>
      <c r="D1265">
        <v>159.707989</v>
      </c>
      <c r="E1265">
        <v>8.0506709999999995</v>
      </c>
    </row>
    <row r="1266" spans="1:9" x14ac:dyDescent="0.25">
      <c r="A1266">
        <v>1265</v>
      </c>
      <c r="B1266">
        <v>154.990309</v>
      </c>
      <c r="C1266">
        <v>6.5920620000000003</v>
      </c>
      <c r="D1266">
        <v>159.707989</v>
      </c>
      <c r="E1266">
        <v>8.0506709999999995</v>
      </c>
    </row>
    <row r="1267" spans="1:9" x14ac:dyDescent="0.25">
      <c r="A1267">
        <v>1266</v>
      </c>
      <c r="B1267">
        <v>154.969639</v>
      </c>
      <c r="C1267">
        <v>6.7523710000000001</v>
      </c>
      <c r="D1267">
        <v>159.707989</v>
      </c>
      <c r="E1267">
        <v>8.0506709999999995</v>
      </c>
    </row>
    <row r="1268" spans="1:9" x14ac:dyDescent="0.25">
      <c r="A1268">
        <v>1267</v>
      </c>
      <c r="B1268">
        <v>155.114587</v>
      </c>
      <c r="C1268">
        <v>6.6735569999999997</v>
      </c>
    </row>
    <row r="1269" spans="1:9" x14ac:dyDescent="0.25">
      <c r="A1269">
        <v>1268</v>
      </c>
      <c r="B1269">
        <v>155.110051</v>
      </c>
      <c r="C1269">
        <v>6.6835060000000004</v>
      </c>
    </row>
    <row r="1270" spans="1:9" x14ac:dyDescent="0.25">
      <c r="A1270">
        <v>1269</v>
      </c>
      <c r="B1270">
        <v>155.062422</v>
      </c>
      <c r="C1270">
        <v>6.7097939999999996</v>
      </c>
    </row>
    <row r="1271" spans="1:9" x14ac:dyDescent="0.25">
      <c r="A1271">
        <v>1270</v>
      </c>
      <c r="B1271">
        <v>155.044175</v>
      </c>
      <c r="C1271">
        <v>6.6657219999999997</v>
      </c>
      <c r="H1271">
        <v>156.59417500000001</v>
      </c>
      <c r="I1271">
        <v>9.8542269999999998</v>
      </c>
    </row>
    <row r="1272" spans="1:9" x14ac:dyDescent="0.25">
      <c r="A1272">
        <v>1271</v>
      </c>
      <c r="B1272">
        <v>155.044175</v>
      </c>
      <c r="C1272">
        <v>6.6657219999999997</v>
      </c>
      <c r="F1272">
        <v>155.51556600000001</v>
      </c>
      <c r="G1272">
        <v>5.5128349999999999</v>
      </c>
      <c r="H1272">
        <v>156.59417500000001</v>
      </c>
      <c r="I1272">
        <v>9.8542269999999998</v>
      </c>
    </row>
    <row r="1273" spans="1:9" x14ac:dyDescent="0.25">
      <c r="A1273">
        <v>1272</v>
      </c>
      <c r="F1273">
        <v>155.52994799999999</v>
      </c>
      <c r="G1273">
        <v>5.5813920000000001</v>
      </c>
      <c r="H1273">
        <v>156.54536100000001</v>
      </c>
      <c r="I1273">
        <v>9.8705669999999994</v>
      </c>
    </row>
    <row r="1274" spans="1:9" x14ac:dyDescent="0.25">
      <c r="A1274">
        <v>1273</v>
      </c>
      <c r="F1274">
        <v>155.53865999999999</v>
      </c>
      <c r="G1274">
        <v>5.5685570000000002</v>
      </c>
      <c r="H1274">
        <v>156.58036100000001</v>
      </c>
      <c r="I1274">
        <v>9.8112370000000002</v>
      </c>
    </row>
    <row r="1275" spans="1:9" x14ac:dyDescent="0.25">
      <c r="A1275">
        <v>1274</v>
      </c>
      <c r="F1275">
        <v>155.495</v>
      </c>
      <c r="G1275">
        <v>5.5429380000000004</v>
      </c>
      <c r="H1275">
        <v>156.58438000000001</v>
      </c>
      <c r="I1275">
        <v>9.8690730000000002</v>
      </c>
    </row>
    <row r="1276" spans="1:9" x14ac:dyDescent="0.25">
      <c r="A1276">
        <v>1275</v>
      </c>
      <c r="F1276">
        <v>155.48572100000001</v>
      </c>
      <c r="G1276">
        <v>5.5186080000000004</v>
      </c>
      <c r="H1276">
        <v>156.69670000000002</v>
      </c>
      <c r="I1276">
        <v>9.8624229999999997</v>
      </c>
    </row>
    <row r="1277" spans="1:9" x14ac:dyDescent="0.25">
      <c r="A1277">
        <v>1276</v>
      </c>
      <c r="F1277">
        <v>155.487628</v>
      </c>
      <c r="G1277">
        <v>5.544537</v>
      </c>
      <c r="H1277">
        <v>156.67706100000001</v>
      </c>
      <c r="I1277">
        <v>9.9506189999999997</v>
      </c>
    </row>
    <row r="1278" spans="1:9" x14ac:dyDescent="0.25">
      <c r="A1278">
        <v>1277</v>
      </c>
      <c r="F1278">
        <v>155.51556600000001</v>
      </c>
      <c r="G1278">
        <v>5.5128349999999999</v>
      </c>
      <c r="H1278">
        <v>156.59417500000001</v>
      </c>
      <c r="I1278">
        <v>9.8542269999999998</v>
      </c>
    </row>
    <row r="1279" spans="1:9" x14ac:dyDescent="0.25">
      <c r="A1279">
        <v>1278</v>
      </c>
      <c r="F1279">
        <v>155.533041</v>
      </c>
      <c r="G1279">
        <v>5.5049489999999999</v>
      </c>
    </row>
    <row r="1280" spans="1:9" x14ac:dyDescent="0.25">
      <c r="A1280">
        <v>1279</v>
      </c>
    </row>
    <row r="1281" spans="1:9" x14ac:dyDescent="0.25">
      <c r="A1281">
        <v>1280</v>
      </c>
      <c r="D1281">
        <v>127.264173</v>
      </c>
      <c r="E1281">
        <v>7.4391020000000001</v>
      </c>
    </row>
    <row r="1282" spans="1:9" x14ac:dyDescent="0.25">
      <c r="A1282">
        <v>1281</v>
      </c>
      <c r="D1282">
        <v>127.31233</v>
      </c>
      <c r="E1282">
        <v>7.4344599999999996</v>
      </c>
    </row>
    <row r="1283" spans="1:9" x14ac:dyDescent="0.25">
      <c r="A1283">
        <v>1282</v>
      </c>
      <c r="D1283">
        <v>127.26585200000001</v>
      </c>
      <c r="E1283">
        <v>7.4666519999999998</v>
      </c>
    </row>
    <row r="1284" spans="1:9" x14ac:dyDescent="0.25">
      <c r="A1284">
        <v>1283</v>
      </c>
      <c r="D1284">
        <v>127.27681900000002</v>
      </c>
      <c r="E1284">
        <v>7.4431830000000003</v>
      </c>
    </row>
    <row r="1285" spans="1:9" x14ac:dyDescent="0.25">
      <c r="A1285">
        <v>1284</v>
      </c>
      <c r="D1285">
        <v>127.32855400000001</v>
      </c>
      <c r="E1285">
        <v>7.4736409999999998</v>
      </c>
    </row>
    <row r="1286" spans="1:9" x14ac:dyDescent="0.25">
      <c r="A1286">
        <v>1285</v>
      </c>
      <c r="B1286">
        <v>122.20591200000001</v>
      </c>
      <c r="C1286">
        <v>5.8581130000000003</v>
      </c>
      <c r="D1286">
        <v>127.35896500000001</v>
      </c>
      <c r="E1286">
        <v>7.4867530000000002</v>
      </c>
    </row>
    <row r="1287" spans="1:9" x14ac:dyDescent="0.25">
      <c r="A1287">
        <v>1286</v>
      </c>
      <c r="B1287">
        <v>122.248514</v>
      </c>
      <c r="C1287">
        <v>5.8202579999999999</v>
      </c>
      <c r="D1287">
        <v>127.34921800000001</v>
      </c>
      <c r="E1287">
        <v>7.4891509999999997</v>
      </c>
    </row>
    <row r="1288" spans="1:9" x14ac:dyDescent="0.25">
      <c r="A1288">
        <v>1287</v>
      </c>
      <c r="B1288">
        <v>122.20580900000002</v>
      </c>
      <c r="C1288">
        <v>5.8424509999999996</v>
      </c>
      <c r="D1288">
        <v>127.264173</v>
      </c>
      <c r="E1288">
        <v>7.4391020000000001</v>
      </c>
    </row>
    <row r="1289" spans="1:9" x14ac:dyDescent="0.25">
      <c r="A1289">
        <v>1288</v>
      </c>
      <c r="B1289">
        <v>122.256472</v>
      </c>
      <c r="C1289">
        <v>5.8361749999999999</v>
      </c>
    </row>
    <row r="1290" spans="1:9" x14ac:dyDescent="0.25">
      <c r="A1290">
        <v>1289</v>
      </c>
      <c r="B1290">
        <v>122.20591200000001</v>
      </c>
      <c r="C1290">
        <v>5.8581130000000003</v>
      </c>
    </row>
    <row r="1291" spans="1:9" x14ac:dyDescent="0.25">
      <c r="A1291">
        <v>1290</v>
      </c>
      <c r="B1291">
        <v>122.20591200000001</v>
      </c>
      <c r="C1291">
        <v>5.8581130000000003</v>
      </c>
    </row>
    <row r="1292" spans="1:9" x14ac:dyDescent="0.25">
      <c r="A1292">
        <v>1291</v>
      </c>
      <c r="H1292">
        <v>121.92491000000001</v>
      </c>
      <c r="I1292">
        <v>9.1550329999999995</v>
      </c>
    </row>
    <row r="1293" spans="1:9" x14ac:dyDescent="0.25">
      <c r="A1293">
        <v>1292</v>
      </c>
      <c r="F1293">
        <v>120.73818400000002</v>
      </c>
      <c r="G1293">
        <v>4.8955099999999998</v>
      </c>
      <c r="H1293">
        <v>121.993425</v>
      </c>
      <c r="I1293">
        <v>9.1469729999999991</v>
      </c>
    </row>
    <row r="1294" spans="1:9" x14ac:dyDescent="0.25">
      <c r="A1294">
        <v>1293</v>
      </c>
      <c r="F1294">
        <v>120.77548000000002</v>
      </c>
      <c r="G1294">
        <v>4.90801</v>
      </c>
      <c r="H1294">
        <v>122.006586</v>
      </c>
      <c r="I1294">
        <v>9.1448800000000006</v>
      </c>
    </row>
    <row r="1295" spans="1:9" x14ac:dyDescent="0.25">
      <c r="A1295">
        <v>1294</v>
      </c>
      <c r="F1295">
        <v>120.73390000000001</v>
      </c>
      <c r="G1295">
        <v>4.8632669999999996</v>
      </c>
      <c r="H1295">
        <v>122.03770600000001</v>
      </c>
      <c r="I1295">
        <v>9.1862560000000002</v>
      </c>
    </row>
    <row r="1296" spans="1:9" x14ac:dyDescent="0.25">
      <c r="A1296">
        <v>1295</v>
      </c>
      <c r="F1296">
        <v>120.72456200000001</v>
      </c>
      <c r="G1296">
        <v>4.8959700000000002</v>
      </c>
      <c r="H1296">
        <v>122.085409</v>
      </c>
      <c r="I1296">
        <v>9.1974800000000005</v>
      </c>
    </row>
    <row r="1297" spans="1:9" x14ac:dyDescent="0.25">
      <c r="A1297">
        <v>1296</v>
      </c>
      <c r="F1297">
        <v>120.72741900000001</v>
      </c>
      <c r="G1297">
        <v>4.9314780000000003</v>
      </c>
      <c r="H1297">
        <v>122.07433900000001</v>
      </c>
      <c r="I1297">
        <v>9.1719709999999992</v>
      </c>
    </row>
    <row r="1298" spans="1:9" x14ac:dyDescent="0.25">
      <c r="A1298">
        <v>1297</v>
      </c>
      <c r="F1298">
        <v>120.691912</v>
      </c>
      <c r="G1298">
        <v>4.8539310000000002</v>
      </c>
      <c r="H1298">
        <v>121.96914100000001</v>
      </c>
      <c r="I1298">
        <v>9.1790629999999993</v>
      </c>
    </row>
    <row r="1299" spans="1:9" x14ac:dyDescent="0.25">
      <c r="A1299">
        <v>1298</v>
      </c>
      <c r="F1299">
        <v>120.73818400000002</v>
      </c>
      <c r="G1299">
        <v>4.8955099999999998</v>
      </c>
    </row>
    <row r="1300" spans="1:9" x14ac:dyDescent="0.25">
      <c r="A1300">
        <v>1299</v>
      </c>
    </row>
    <row r="1301" spans="1:9" x14ac:dyDescent="0.25">
      <c r="A1301">
        <v>1300</v>
      </c>
    </row>
    <row r="1302" spans="1:9" x14ac:dyDescent="0.25">
      <c r="A1302">
        <v>1301</v>
      </c>
      <c r="D1302">
        <v>97.507559000000015</v>
      </c>
      <c r="E1302">
        <v>7.8905580000000004</v>
      </c>
    </row>
    <row r="1303" spans="1:9" x14ac:dyDescent="0.25">
      <c r="A1303">
        <v>1302</v>
      </c>
      <c r="D1303">
        <v>97.494141000000013</v>
      </c>
      <c r="E1303">
        <v>7.9050979999999997</v>
      </c>
    </row>
    <row r="1304" spans="1:9" x14ac:dyDescent="0.25">
      <c r="A1304">
        <v>1303</v>
      </c>
      <c r="D1304">
        <v>97.530872000000016</v>
      </c>
      <c r="E1304">
        <v>7.9122409999999999</v>
      </c>
    </row>
    <row r="1305" spans="1:9" x14ac:dyDescent="0.25">
      <c r="A1305">
        <v>1304</v>
      </c>
      <c r="D1305">
        <v>97.497969000000012</v>
      </c>
      <c r="E1305">
        <v>7.9235160000000002</v>
      </c>
    </row>
    <row r="1306" spans="1:9" x14ac:dyDescent="0.25">
      <c r="A1306">
        <v>1305</v>
      </c>
      <c r="B1306">
        <v>92.819843000000006</v>
      </c>
      <c r="C1306">
        <v>5.9595880000000001</v>
      </c>
      <c r="D1306">
        <v>97.499344000000008</v>
      </c>
      <c r="E1306">
        <v>7.937138</v>
      </c>
    </row>
    <row r="1307" spans="1:9" x14ac:dyDescent="0.25">
      <c r="A1307">
        <v>1306</v>
      </c>
      <c r="B1307">
        <v>92.793161000000012</v>
      </c>
      <c r="C1307">
        <v>5.9731579999999997</v>
      </c>
      <c r="D1307">
        <v>97.501894000000007</v>
      </c>
      <c r="E1307">
        <v>7.9310669999999996</v>
      </c>
    </row>
    <row r="1308" spans="1:9" x14ac:dyDescent="0.25">
      <c r="A1308">
        <v>1307</v>
      </c>
      <c r="B1308">
        <v>92.791681000000011</v>
      </c>
      <c r="C1308">
        <v>5.9396399999999998</v>
      </c>
      <c r="D1308">
        <v>97.507559000000015</v>
      </c>
      <c r="E1308">
        <v>7.8905580000000004</v>
      </c>
    </row>
    <row r="1309" spans="1:9" x14ac:dyDescent="0.25">
      <c r="A1309">
        <v>1308</v>
      </c>
      <c r="B1309">
        <v>92.77158</v>
      </c>
      <c r="C1309">
        <v>5.9607099999999997</v>
      </c>
    </row>
    <row r="1310" spans="1:9" x14ac:dyDescent="0.25">
      <c r="A1310">
        <v>1309</v>
      </c>
      <c r="B1310">
        <v>92.724899000000008</v>
      </c>
      <c r="C1310">
        <v>5.9549450000000004</v>
      </c>
    </row>
    <row r="1311" spans="1:9" x14ac:dyDescent="0.25">
      <c r="A1311">
        <v>1310</v>
      </c>
      <c r="B1311">
        <v>92.819843000000006</v>
      </c>
      <c r="C1311">
        <v>5.9595880000000001</v>
      </c>
      <c r="F1311">
        <v>91.874842000000001</v>
      </c>
      <c r="G1311">
        <v>4.7802610000000003</v>
      </c>
    </row>
    <row r="1312" spans="1:9" x14ac:dyDescent="0.25">
      <c r="A1312">
        <v>1311</v>
      </c>
      <c r="B1312">
        <v>92.819843000000006</v>
      </c>
      <c r="C1312">
        <v>5.9595880000000001</v>
      </c>
      <c r="F1312">
        <v>91.929583000000008</v>
      </c>
      <c r="G1312">
        <v>4.7626600000000003</v>
      </c>
      <c r="H1312">
        <v>92.077026000000004</v>
      </c>
      <c r="I1312">
        <v>9.2798739999999995</v>
      </c>
    </row>
    <row r="1313" spans="1:9" x14ac:dyDescent="0.25">
      <c r="A1313">
        <v>1312</v>
      </c>
      <c r="F1313">
        <v>91.906626000000017</v>
      </c>
      <c r="G1313">
        <v>4.7898529999999999</v>
      </c>
      <c r="H1313">
        <v>92.099474000000015</v>
      </c>
      <c r="I1313">
        <v>9.2219689999999996</v>
      </c>
    </row>
    <row r="1314" spans="1:9" x14ac:dyDescent="0.25">
      <c r="A1314">
        <v>1313</v>
      </c>
      <c r="F1314">
        <v>91.846272000000013</v>
      </c>
      <c r="G1314">
        <v>4.7802610000000003</v>
      </c>
      <c r="H1314">
        <v>92.073250000000002</v>
      </c>
      <c r="I1314">
        <v>9.2730379999999997</v>
      </c>
    </row>
    <row r="1315" spans="1:9" x14ac:dyDescent="0.25">
      <c r="A1315">
        <v>1314</v>
      </c>
      <c r="F1315">
        <v>91.867086</v>
      </c>
      <c r="G1315">
        <v>4.7722009999999999</v>
      </c>
      <c r="H1315">
        <v>92.057943000000009</v>
      </c>
      <c r="I1315">
        <v>9.3027800000000003</v>
      </c>
    </row>
    <row r="1316" spans="1:9" x14ac:dyDescent="0.25">
      <c r="A1316">
        <v>1315</v>
      </c>
      <c r="F1316">
        <v>91.883362000000005</v>
      </c>
      <c r="G1316">
        <v>4.7609760000000003</v>
      </c>
      <c r="H1316">
        <v>92.097433000000009</v>
      </c>
      <c r="I1316">
        <v>9.2584970000000002</v>
      </c>
    </row>
    <row r="1317" spans="1:9" x14ac:dyDescent="0.25">
      <c r="A1317">
        <v>1316</v>
      </c>
      <c r="F1317">
        <v>91.890606000000005</v>
      </c>
      <c r="G1317">
        <v>4.7652619999999999</v>
      </c>
      <c r="H1317">
        <v>92.117075</v>
      </c>
      <c r="I1317">
        <v>9.2469669999999997</v>
      </c>
    </row>
    <row r="1318" spans="1:9" x14ac:dyDescent="0.25">
      <c r="A1318">
        <v>1317</v>
      </c>
      <c r="F1318">
        <v>91.874842000000001</v>
      </c>
      <c r="G1318">
        <v>4.7802610000000003</v>
      </c>
      <c r="H1318">
        <v>92.077026000000004</v>
      </c>
      <c r="I1318">
        <v>9.2798739999999995</v>
      </c>
    </row>
    <row r="1319" spans="1:9" x14ac:dyDescent="0.25">
      <c r="A1319">
        <v>1318</v>
      </c>
    </row>
    <row r="1320" spans="1:9" x14ac:dyDescent="0.25">
      <c r="A1320">
        <v>1319</v>
      </c>
    </row>
    <row r="1321" spans="1:9" x14ac:dyDescent="0.25">
      <c r="A1321">
        <v>1320</v>
      </c>
      <c r="D1321">
        <v>73.154899</v>
      </c>
      <c r="E1321">
        <v>7.1774319999999996</v>
      </c>
    </row>
    <row r="1322" spans="1:9" x14ac:dyDescent="0.25">
      <c r="A1322">
        <v>1321</v>
      </c>
      <c r="D1322">
        <v>73.154899</v>
      </c>
      <c r="E1322">
        <v>7.1774319999999996</v>
      </c>
    </row>
    <row r="1323" spans="1:9" x14ac:dyDescent="0.25">
      <c r="A1323">
        <v>1322</v>
      </c>
      <c r="D1323">
        <v>73.127043</v>
      </c>
      <c r="E1323">
        <v>7.1590150000000001</v>
      </c>
    </row>
    <row r="1324" spans="1:9" x14ac:dyDescent="0.25">
      <c r="A1324">
        <v>1323</v>
      </c>
      <c r="D1324">
        <v>73.099034000000003</v>
      </c>
      <c r="E1324">
        <v>7.1664630000000002</v>
      </c>
    </row>
    <row r="1325" spans="1:9" x14ac:dyDescent="0.25">
      <c r="A1325">
        <v>1324</v>
      </c>
      <c r="B1325">
        <v>67.519584000000009</v>
      </c>
      <c r="C1325">
        <v>5.2386460000000001</v>
      </c>
      <c r="D1325">
        <v>73.115768000000003</v>
      </c>
      <c r="E1325">
        <v>7.1405969999999996</v>
      </c>
    </row>
    <row r="1326" spans="1:9" x14ac:dyDescent="0.25">
      <c r="A1326">
        <v>1325</v>
      </c>
      <c r="B1326">
        <v>67.538073999999995</v>
      </c>
      <c r="C1326">
        <v>5.2446869999999999</v>
      </c>
      <c r="D1326">
        <v>73.093882000000008</v>
      </c>
      <c r="E1326">
        <v>7.160596</v>
      </c>
    </row>
    <row r="1327" spans="1:9" x14ac:dyDescent="0.25">
      <c r="A1327">
        <v>1326</v>
      </c>
      <c r="B1327">
        <v>67.555156000000011</v>
      </c>
      <c r="C1327">
        <v>5.2397910000000003</v>
      </c>
      <c r="D1327">
        <v>73.089698000000013</v>
      </c>
      <c r="E1327">
        <v>7.1328940000000003</v>
      </c>
    </row>
    <row r="1328" spans="1:9" x14ac:dyDescent="0.25">
      <c r="A1328">
        <v>1327</v>
      </c>
      <c r="B1328">
        <v>67.528903</v>
      </c>
      <c r="C1328">
        <v>5.2283330000000001</v>
      </c>
      <c r="D1328">
        <v>73.154899</v>
      </c>
      <c r="E1328">
        <v>7.1774319999999996</v>
      </c>
    </row>
    <row r="1329" spans="1:9" x14ac:dyDescent="0.25">
      <c r="A1329">
        <v>1328</v>
      </c>
      <c r="B1329">
        <v>67.592758000000003</v>
      </c>
      <c r="C1329">
        <v>5.3060939999999999</v>
      </c>
    </row>
    <row r="1330" spans="1:9" x14ac:dyDescent="0.25">
      <c r="A1330">
        <v>1329</v>
      </c>
      <c r="B1330">
        <v>67.519584000000009</v>
      </c>
      <c r="C1330">
        <v>5.2386460000000001</v>
      </c>
    </row>
    <row r="1331" spans="1:9" x14ac:dyDescent="0.25">
      <c r="A1331">
        <v>1330</v>
      </c>
      <c r="B1331">
        <v>67.519584000000009</v>
      </c>
      <c r="C1331">
        <v>5.2386460000000001</v>
      </c>
      <c r="H1331">
        <v>66.94041</v>
      </c>
      <c r="I1331">
        <v>8.7358860000000007</v>
      </c>
    </row>
    <row r="1332" spans="1:9" x14ac:dyDescent="0.25">
      <c r="A1332">
        <v>1331</v>
      </c>
      <c r="F1332">
        <v>65.976196000000002</v>
      </c>
      <c r="G1332">
        <v>4.4389580000000004</v>
      </c>
      <c r="H1332">
        <v>66.94041</v>
      </c>
      <c r="I1332">
        <v>8.7358860000000007</v>
      </c>
    </row>
    <row r="1333" spans="1:9" x14ac:dyDescent="0.25">
      <c r="A1333">
        <v>1332</v>
      </c>
      <c r="F1333">
        <v>65.938697000000005</v>
      </c>
      <c r="G1333">
        <v>4.4213019999999998</v>
      </c>
      <c r="H1333">
        <v>66.987026</v>
      </c>
      <c r="I1333">
        <v>8.6810410000000005</v>
      </c>
    </row>
    <row r="1334" spans="1:9" x14ac:dyDescent="0.25">
      <c r="A1334">
        <v>1333</v>
      </c>
      <c r="F1334">
        <v>65.905155000000008</v>
      </c>
      <c r="G1334">
        <v>4.4303650000000001</v>
      </c>
      <c r="H1334">
        <v>66.981348999999994</v>
      </c>
      <c r="I1334">
        <v>8.6904679999999992</v>
      </c>
    </row>
    <row r="1335" spans="1:9" x14ac:dyDescent="0.25">
      <c r="A1335">
        <v>1334</v>
      </c>
      <c r="F1335">
        <v>65.895572000000001</v>
      </c>
      <c r="G1335">
        <v>4.4299480000000004</v>
      </c>
      <c r="H1335">
        <v>67.012657000000004</v>
      </c>
      <c r="I1335">
        <v>8.7084890000000001</v>
      </c>
    </row>
    <row r="1336" spans="1:9" x14ac:dyDescent="0.25">
      <c r="A1336">
        <v>1335</v>
      </c>
      <c r="F1336">
        <v>65.902132999999992</v>
      </c>
      <c r="G1336">
        <v>4.4343750000000002</v>
      </c>
      <c r="H1336">
        <v>67.020992000000007</v>
      </c>
      <c r="I1336">
        <v>8.7222919999999995</v>
      </c>
    </row>
    <row r="1337" spans="1:9" x14ac:dyDescent="0.25">
      <c r="A1337">
        <v>1336</v>
      </c>
      <c r="F1337">
        <v>65.924896000000004</v>
      </c>
      <c r="G1337">
        <v>4.4421350000000004</v>
      </c>
      <c r="H1337">
        <v>66.94041</v>
      </c>
      <c r="I1337">
        <v>8.7358860000000007</v>
      </c>
    </row>
    <row r="1338" spans="1:9" x14ac:dyDescent="0.25">
      <c r="A1338">
        <v>1337</v>
      </c>
      <c r="F1338">
        <v>65.976196000000002</v>
      </c>
      <c r="G1338">
        <v>4.4389580000000004</v>
      </c>
    </row>
    <row r="1339" spans="1:9" x14ac:dyDescent="0.25">
      <c r="A1339">
        <v>1338</v>
      </c>
      <c r="D1339">
        <v>46.846454000000001</v>
      </c>
      <c r="E1339">
        <v>7.3273960000000002</v>
      </c>
    </row>
    <row r="1340" spans="1:9" x14ac:dyDescent="0.25">
      <c r="A1340">
        <v>1339</v>
      </c>
      <c r="D1340">
        <v>46.843485999999999</v>
      </c>
      <c r="E1340">
        <v>7.3621869999999996</v>
      </c>
    </row>
    <row r="1341" spans="1:9" x14ac:dyDescent="0.25">
      <c r="A1341">
        <v>1340</v>
      </c>
      <c r="D1341">
        <v>46.851039</v>
      </c>
      <c r="E1341">
        <v>7.3916149999999998</v>
      </c>
    </row>
    <row r="1342" spans="1:9" x14ac:dyDescent="0.25">
      <c r="A1342">
        <v>1341</v>
      </c>
      <c r="D1342">
        <v>46.835937000000001</v>
      </c>
      <c r="E1342">
        <v>7.3701040000000004</v>
      </c>
    </row>
    <row r="1343" spans="1:9" x14ac:dyDescent="0.25">
      <c r="A1343">
        <v>1342</v>
      </c>
      <c r="D1343">
        <v>46.847652000000004</v>
      </c>
      <c r="E1343">
        <v>7.3782290000000001</v>
      </c>
    </row>
    <row r="1344" spans="1:9" x14ac:dyDescent="0.25">
      <c r="A1344">
        <v>1343</v>
      </c>
      <c r="B1344">
        <v>40.896820000000005</v>
      </c>
      <c r="C1344">
        <v>5.248958</v>
      </c>
      <c r="D1344">
        <v>46.837130999999999</v>
      </c>
      <c r="E1344">
        <v>7.358854</v>
      </c>
    </row>
    <row r="1345" spans="1:11" x14ac:dyDescent="0.25">
      <c r="A1345">
        <v>1344</v>
      </c>
      <c r="B1345">
        <v>40.864733999999999</v>
      </c>
      <c r="C1345">
        <v>5.2220829999999996</v>
      </c>
      <c r="D1345">
        <v>46.846454000000001</v>
      </c>
      <c r="E1345">
        <v>7.3273960000000002</v>
      </c>
    </row>
    <row r="1346" spans="1:11" x14ac:dyDescent="0.25">
      <c r="A1346">
        <v>1345</v>
      </c>
      <c r="B1346">
        <v>40.941352000000002</v>
      </c>
      <c r="C1346">
        <v>5.266146</v>
      </c>
      <c r="D1346">
        <v>46.846454000000001</v>
      </c>
      <c r="E1346">
        <v>7.3273960000000002</v>
      </c>
    </row>
    <row r="1347" spans="1:11" x14ac:dyDescent="0.25">
      <c r="A1347">
        <v>1346</v>
      </c>
      <c r="B1347">
        <v>40.923435000000005</v>
      </c>
      <c r="C1347">
        <v>5.2329689999999998</v>
      </c>
    </row>
    <row r="1348" spans="1:11" x14ac:dyDescent="0.25">
      <c r="A1348">
        <v>1347</v>
      </c>
      <c r="B1348">
        <v>40.872599999999998</v>
      </c>
      <c r="C1348">
        <v>5.256615</v>
      </c>
    </row>
    <row r="1349" spans="1:11" x14ac:dyDescent="0.25">
      <c r="A1349">
        <v>1348</v>
      </c>
      <c r="B1349">
        <v>40.914684000000001</v>
      </c>
      <c r="C1349">
        <v>5.2961450000000001</v>
      </c>
    </row>
    <row r="1350" spans="1:11" x14ac:dyDescent="0.25">
      <c r="A1350">
        <v>1349</v>
      </c>
      <c r="B1350">
        <v>40.896820000000005</v>
      </c>
      <c r="C1350">
        <v>5.248958</v>
      </c>
    </row>
    <row r="1351" spans="1:11" x14ac:dyDescent="0.25">
      <c r="A1351">
        <v>1350</v>
      </c>
    </row>
    <row r="1352" spans="1:11" x14ac:dyDescent="0.25">
      <c r="A1352">
        <v>1351</v>
      </c>
      <c r="J1352">
        <v>39.676193000000005</v>
      </c>
      <c r="K1352">
        <v>13.214948</v>
      </c>
    </row>
    <row r="1353" spans="1:11" x14ac:dyDescent="0.25">
      <c r="A1353">
        <v>1352</v>
      </c>
    </row>
    <row r="1354" spans="1:11" x14ac:dyDescent="0.25">
      <c r="A1354">
        <v>1353</v>
      </c>
    </row>
    <row r="1355" spans="1:11" x14ac:dyDescent="0.25">
      <c r="A1355">
        <v>1354</v>
      </c>
    </row>
    <row r="1356" spans="1:11" x14ac:dyDescent="0.25">
      <c r="A1356">
        <v>1355</v>
      </c>
    </row>
    <row r="1357" spans="1:11" x14ac:dyDescent="0.25">
      <c r="A1357">
        <v>1356</v>
      </c>
    </row>
    <row r="1358" spans="1:11" x14ac:dyDescent="0.25">
      <c r="A1358">
        <v>1357</v>
      </c>
    </row>
    <row r="1359" spans="1:11" x14ac:dyDescent="0.25">
      <c r="A1359">
        <v>1358</v>
      </c>
    </row>
    <row r="1360" spans="1:1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1" x14ac:dyDescent="0.25">
      <c r="A1377">
        <v>1376</v>
      </c>
    </row>
    <row r="1378" spans="1:11" x14ac:dyDescent="0.25">
      <c r="A1378">
        <v>1377</v>
      </c>
    </row>
    <row r="1379" spans="1:11" x14ac:dyDescent="0.25">
      <c r="A1379">
        <v>1378</v>
      </c>
    </row>
    <row r="1380" spans="1:11" x14ac:dyDescent="0.25">
      <c r="A1380">
        <v>1379</v>
      </c>
    </row>
    <row r="1381" spans="1:11" x14ac:dyDescent="0.25">
      <c r="A1381">
        <v>1380</v>
      </c>
    </row>
    <row r="1382" spans="1:11" x14ac:dyDescent="0.25">
      <c r="A1382">
        <v>1381</v>
      </c>
    </row>
    <row r="1383" spans="1:11" x14ac:dyDescent="0.25">
      <c r="A1383">
        <v>1382</v>
      </c>
    </row>
    <row r="1384" spans="1:11" x14ac:dyDescent="0.25">
      <c r="A1384">
        <v>1383</v>
      </c>
    </row>
    <row r="1385" spans="1:11" x14ac:dyDescent="0.25">
      <c r="A1385">
        <v>1384</v>
      </c>
      <c r="J1385">
        <v>39.519580000000005</v>
      </c>
      <c r="K1385">
        <v>13.332239</v>
      </c>
    </row>
    <row r="1386" spans="1:11" x14ac:dyDescent="0.25">
      <c r="A1386">
        <v>1385</v>
      </c>
      <c r="B1386">
        <v>40.409683000000001</v>
      </c>
      <c r="C1386">
        <v>8.7991139999999994</v>
      </c>
    </row>
    <row r="1387" spans="1:11" x14ac:dyDescent="0.25">
      <c r="A1387">
        <v>1386</v>
      </c>
      <c r="B1387">
        <v>40.409839000000005</v>
      </c>
      <c r="C1387">
        <v>8.7910939999999993</v>
      </c>
    </row>
    <row r="1388" spans="1:11" x14ac:dyDescent="0.25">
      <c r="A1388">
        <v>1387</v>
      </c>
      <c r="B1388">
        <v>40.420207000000005</v>
      </c>
      <c r="C1388">
        <v>8.7936979999999991</v>
      </c>
    </row>
    <row r="1389" spans="1:11" x14ac:dyDescent="0.25">
      <c r="A1389">
        <v>1388</v>
      </c>
      <c r="B1389">
        <v>40.392551000000005</v>
      </c>
      <c r="C1389">
        <v>8.7765620000000002</v>
      </c>
      <c r="H1389">
        <v>35.570728000000003</v>
      </c>
      <c r="I1389">
        <v>5.0303129999999996</v>
      </c>
    </row>
    <row r="1390" spans="1:11" x14ac:dyDescent="0.25">
      <c r="A1390">
        <v>1389</v>
      </c>
      <c r="B1390">
        <v>40.389213000000005</v>
      </c>
      <c r="C1390">
        <v>8.7889060000000008</v>
      </c>
      <c r="H1390">
        <v>35.572654</v>
      </c>
      <c r="I1390">
        <v>5.0557809999999996</v>
      </c>
    </row>
    <row r="1391" spans="1:11" x14ac:dyDescent="0.25">
      <c r="A1391">
        <v>1390</v>
      </c>
      <c r="B1391">
        <v>40.379528000000001</v>
      </c>
      <c r="C1391">
        <v>8.7825520000000008</v>
      </c>
      <c r="H1391">
        <v>35.572339999999997</v>
      </c>
      <c r="I1391">
        <v>5.0531769999999998</v>
      </c>
    </row>
    <row r="1392" spans="1:11" x14ac:dyDescent="0.25">
      <c r="A1392">
        <v>1391</v>
      </c>
      <c r="B1392">
        <v>40.360725000000002</v>
      </c>
      <c r="C1392">
        <v>8.7631770000000007</v>
      </c>
      <c r="H1392">
        <v>35.534423000000004</v>
      </c>
      <c r="I1392">
        <v>5.0162500000000003</v>
      </c>
    </row>
    <row r="1393" spans="1:9" x14ac:dyDescent="0.25">
      <c r="A1393">
        <v>1392</v>
      </c>
      <c r="B1393">
        <v>40.324629999999999</v>
      </c>
      <c r="C1393">
        <v>8.7511980000000005</v>
      </c>
      <c r="F1393">
        <v>38.232080000000003</v>
      </c>
      <c r="G1393">
        <v>9.1917190000000009</v>
      </c>
      <c r="H1393">
        <v>35.547235000000001</v>
      </c>
      <c r="I1393">
        <v>5.0437500000000002</v>
      </c>
    </row>
    <row r="1394" spans="1:9" x14ac:dyDescent="0.25">
      <c r="A1394">
        <v>1393</v>
      </c>
      <c r="B1394">
        <v>40.397338000000005</v>
      </c>
      <c r="C1394">
        <v>8.7685929999999992</v>
      </c>
      <c r="F1394">
        <v>38.339216</v>
      </c>
      <c r="G1394">
        <v>9.243385</v>
      </c>
      <c r="H1394">
        <v>35.577705000000002</v>
      </c>
      <c r="I1394">
        <v>5.0176559999999997</v>
      </c>
    </row>
    <row r="1395" spans="1:9" x14ac:dyDescent="0.25">
      <c r="A1395">
        <v>1394</v>
      </c>
      <c r="F1395">
        <v>38.264526000000004</v>
      </c>
      <c r="G1395">
        <v>9.2117699999999996</v>
      </c>
      <c r="H1395">
        <v>35.583382999999998</v>
      </c>
      <c r="I1395">
        <v>4.9949479999999999</v>
      </c>
    </row>
    <row r="1396" spans="1:9" x14ac:dyDescent="0.25">
      <c r="A1396">
        <v>1395</v>
      </c>
      <c r="F1396">
        <v>38.250934000000001</v>
      </c>
      <c r="G1396">
        <v>9.2175519999999995</v>
      </c>
      <c r="H1396">
        <v>35.532497000000006</v>
      </c>
      <c r="I1396">
        <v>5.0003120000000001</v>
      </c>
    </row>
    <row r="1397" spans="1:9" x14ac:dyDescent="0.25">
      <c r="A1397">
        <v>1396</v>
      </c>
      <c r="F1397">
        <v>38.255673999999999</v>
      </c>
      <c r="G1397">
        <v>9.2275519999999993</v>
      </c>
      <c r="H1397">
        <v>35.473539000000002</v>
      </c>
      <c r="I1397">
        <v>5.0384370000000001</v>
      </c>
    </row>
    <row r="1398" spans="1:9" x14ac:dyDescent="0.25">
      <c r="A1398">
        <v>1397</v>
      </c>
      <c r="F1398">
        <v>38.280360999999999</v>
      </c>
      <c r="G1398">
        <v>9.2073440000000009</v>
      </c>
      <c r="H1398">
        <v>35.454267000000002</v>
      </c>
      <c r="I1398">
        <v>5.0606770000000001</v>
      </c>
    </row>
    <row r="1399" spans="1:9" x14ac:dyDescent="0.25">
      <c r="A1399">
        <v>1398</v>
      </c>
      <c r="F1399">
        <v>38.284790000000001</v>
      </c>
      <c r="G1399">
        <v>9.2163529999999998</v>
      </c>
      <c r="H1399">
        <v>35.570728000000003</v>
      </c>
      <c r="I1399">
        <v>5.0303129999999996</v>
      </c>
    </row>
    <row r="1400" spans="1:9" x14ac:dyDescent="0.25">
      <c r="A1400">
        <v>1399</v>
      </c>
      <c r="D1400">
        <v>55.11177</v>
      </c>
      <c r="E1400">
        <v>6.6542190000000003</v>
      </c>
      <c r="F1400">
        <v>38.313383000000002</v>
      </c>
      <c r="G1400">
        <v>9.1936979999999995</v>
      </c>
    </row>
    <row r="1401" spans="1:9" x14ac:dyDescent="0.25">
      <c r="A1401">
        <v>1400</v>
      </c>
      <c r="D1401">
        <v>55.107498</v>
      </c>
      <c r="E1401">
        <v>6.6958330000000004</v>
      </c>
      <c r="F1401">
        <v>38.169683000000006</v>
      </c>
      <c r="G1401">
        <v>9.1699990000000007</v>
      </c>
    </row>
    <row r="1402" spans="1:9" x14ac:dyDescent="0.25">
      <c r="A1402">
        <v>1401</v>
      </c>
      <c r="D1402">
        <v>55.111454000000002</v>
      </c>
      <c r="E1402">
        <v>6.6181770000000002</v>
      </c>
      <c r="F1402">
        <v>38.169683000000006</v>
      </c>
      <c r="G1402">
        <v>9.1699990000000007</v>
      </c>
    </row>
    <row r="1403" spans="1:9" x14ac:dyDescent="0.25">
      <c r="A1403">
        <v>1402</v>
      </c>
      <c r="D1403">
        <v>55.091300000000004</v>
      </c>
      <c r="E1403">
        <v>6.6529160000000003</v>
      </c>
    </row>
    <row r="1404" spans="1:9" x14ac:dyDescent="0.25">
      <c r="A1404">
        <v>1403</v>
      </c>
      <c r="D1404">
        <v>55.122028</v>
      </c>
      <c r="E1404">
        <v>6.6339579999999998</v>
      </c>
    </row>
    <row r="1405" spans="1:9" x14ac:dyDescent="0.25">
      <c r="A1405">
        <v>1404</v>
      </c>
      <c r="D1405">
        <v>55.130985000000003</v>
      </c>
      <c r="E1405">
        <v>6.6558330000000003</v>
      </c>
    </row>
    <row r="1406" spans="1:9" x14ac:dyDescent="0.25">
      <c r="A1406">
        <v>1405</v>
      </c>
      <c r="D1406">
        <v>55.135100999999999</v>
      </c>
      <c r="E1406">
        <v>6.6627599999999996</v>
      </c>
    </row>
    <row r="1407" spans="1:9" x14ac:dyDescent="0.25">
      <c r="A1407">
        <v>1406</v>
      </c>
      <c r="B1407">
        <v>60.307708000000005</v>
      </c>
      <c r="C1407">
        <v>8.739115</v>
      </c>
      <c r="D1407">
        <v>55.122444000000002</v>
      </c>
      <c r="E1407">
        <v>6.6477599999999999</v>
      </c>
    </row>
    <row r="1408" spans="1:9" x14ac:dyDescent="0.25">
      <c r="A1408">
        <v>1407</v>
      </c>
      <c r="B1408">
        <v>60.328643</v>
      </c>
      <c r="C1408">
        <v>8.7232280000000006</v>
      </c>
      <c r="D1408">
        <v>55.159217000000005</v>
      </c>
      <c r="E1408">
        <v>6.6055210000000004</v>
      </c>
    </row>
    <row r="1409" spans="1:9" x14ac:dyDescent="0.25">
      <c r="A1409">
        <v>1408</v>
      </c>
      <c r="B1409">
        <v>60.321193000000001</v>
      </c>
      <c r="C1409">
        <v>8.7304689999999994</v>
      </c>
      <c r="D1409">
        <v>55.11177</v>
      </c>
      <c r="E1409">
        <v>6.6542190000000003</v>
      </c>
    </row>
    <row r="1410" spans="1:9" x14ac:dyDescent="0.25">
      <c r="A1410">
        <v>1409</v>
      </c>
      <c r="B1410">
        <v>60.307498000000002</v>
      </c>
      <c r="C1410">
        <v>8.7529690000000002</v>
      </c>
    </row>
    <row r="1411" spans="1:9" x14ac:dyDescent="0.25">
      <c r="A1411">
        <v>1410</v>
      </c>
      <c r="B1411">
        <v>60.280464000000002</v>
      </c>
      <c r="C1411">
        <v>8.7230729999999994</v>
      </c>
    </row>
    <row r="1412" spans="1:9" x14ac:dyDescent="0.25">
      <c r="A1412">
        <v>1411</v>
      </c>
      <c r="B1412">
        <v>60.297550000000001</v>
      </c>
      <c r="C1412">
        <v>8.739687</v>
      </c>
    </row>
    <row r="1413" spans="1:9" x14ac:dyDescent="0.25">
      <c r="A1413">
        <v>1412</v>
      </c>
      <c r="B1413">
        <v>60.271820000000005</v>
      </c>
      <c r="C1413">
        <v>8.7443229999999996</v>
      </c>
    </row>
    <row r="1414" spans="1:9" x14ac:dyDescent="0.25">
      <c r="A1414">
        <v>1413</v>
      </c>
      <c r="B1414">
        <v>60.307708000000005</v>
      </c>
      <c r="C1414">
        <v>8.739115</v>
      </c>
      <c r="H1414">
        <v>58.771766</v>
      </c>
      <c r="I1414">
        <v>5.7953650000000003</v>
      </c>
    </row>
    <row r="1415" spans="1:9" x14ac:dyDescent="0.25">
      <c r="A1415">
        <v>1414</v>
      </c>
      <c r="B1415">
        <v>60.307708000000005</v>
      </c>
      <c r="C1415">
        <v>8.739115</v>
      </c>
      <c r="F1415">
        <v>60.634998000000003</v>
      </c>
      <c r="G1415">
        <v>9.9473439999999993</v>
      </c>
      <c r="H1415">
        <v>58.770309000000005</v>
      </c>
      <c r="I1415">
        <v>5.7956770000000004</v>
      </c>
    </row>
    <row r="1416" spans="1:9" x14ac:dyDescent="0.25">
      <c r="A1416">
        <v>1415</v>
      </c>
      <c r="F1416">
        <v>60.599525</v>
      </c>
      <c r="G1416">
        <v>9.9276549999999997</v>
      </c>
      <c r="H1416">
        <v>58.835674000000004</v>
      </c>
      <c r="I1416">
        <v>5.7930210000000004</v>
      </c>
    </row>
    <row r="1417" spans="1:9" x14ac:dyDescent="0.25">
      <c r="A1417">
        <v>1416</v>
      </c>
      <c r="F1417">
        <v>60.675884000000003</v>
      </c>
      <c r="G1417">
        <v>9.9223429999999997</v>
      </c>
      <c r="H1417">
        <v>58.830516000000003</v>
      </c>
      <c r="I1417">
        <v>5.7894269999999999</v>
      </c>
    </row>
    <row r="1418" spans="1:9" x14ac:dyDescent="0.25">
      <c r="A1418">
        <v>1417</v>
      </c>
      <c r="F1418">
        <v>60.633693000000001</v>
      </c>
      <c r="G1418">
        <v>9.9257290000000005</v>
      </c>
      <c r="H1418">
        <v>58.796405</v>
      </c>
      <c r="I1418">
        <v>5.8039059999999996</v>
      </c>
    </row>
    <row r="1419" spans="1:9" x14ac:dyDescent="0.25">
      <c r="A1419">
        <v>1418</v>
      </c>
      <c r="F1419">
        <v>60.635257000000003</v>
      </c>
      <c r="G1419">
        <v>9.9300519999999999</v>
      </c>
      <c r="H1419">
        <v>58.775154000000001</v>
      </c>
      <c r="I1419">
        <v>5.7963019999999998</v>
      </c>
    </row>
    <row r="1420" spans="1:9" x14ac:dyDescent="0.25">
      <c r="A1420">
        <v>1419</v>
      </c>
      <c r="F1420">
        <v>60.632446000000002</v>
      </c>
      <c r="G1420">
        <v>9.9171879999999994</v>
      </c>
      <c r="H1420">
        <v>58.733226000000002</v>
      </c>
      <c r="I1420">
        <v>5.762448</v>
      </c>
    </row>
    <row r="1421" spans="1:9" x14ac:dyDescent="0.25">
      <c r="A1421">
        <v>1420</v>
      </c>
      <c r="F1421">
        <v>60.612445000000001</v>
      </c>
      <c r="G1421">
        <v>9.9190100000000001</v>
      </c>
      <c r="H1421">
        <v>58.771766</v>
      </c>
      <c r="I1421">
        <v>5.7953650000000003</v>
      </c>
    </row>
    <row r="1422" spans="1:9" x14ac:dyDescent="0.25">
      <c r="A1422">
        <v>1421</v>
      </c>
      <c r="D1422">
        <v>75.263973000000007</v>
      </c>
      <c r="E1422">
        <v>6.7887789999999999</v>
      </c>
      <c r="F1422">
        <v>60.619475999999999</v>
      </c>
      <c r="G1422">
        <v>9.9087499999999995</v>
      </c>
    </row>
    <row r="1423" spans="1:9" x14ac:dyDescent="0.25">
      <c r="A1423">
        <v>1422</v>
      </c>
      <c r="D1423">
        <v>75.188007000000013</v>
      </c>
      <c r="E1423">
        <v>6.8071960000000002</v>
      </c>
      <c r="F1423">
        <v>60.634998000000003</v>
      </c>
      <c r="G1423">
        <v>9.9473439999999993</v>
      </c>
    </row>
    <row r="1424" spans="1:9" x14ac:dyDescent="0.25">
      <c r="A1424">
        <v>1423</v>
      </c>
      <c r="D1424">
        <v>75.199843000000001</v>
      </c>
      <c r="E1424">
        <v>6.7881669999999996</v>
      </c>
    </row>
    <row r="1425" spans="1:9" x14ac:dyDescent="0.25">
      <c r="A1425">
        <v>1424</v>
      </c>
      <c r="D1425">
        <v>75.193109000000007</v>
      </c>
      <c r="E1425">
        <v>6.7706679999999997</v>
      </c>
    </row>
    <row r="1426" spans="1:9" x14ac:dyDescent="0.25">
      <c r="A1426">
        <v>1425</v>
      </c>
      <c r="D1426">
        <v>75.153774000000013</v>
      </c>
      <c r="E1426">
        <v>6.7700050000000003</v>
      </c>
    </row>
    <row r="1427" spans="1:9" x14ac:dyDescent="0.25">
      <c r="A1427">
        <v>1426</v>
      </c>
      <c r="D1427">
        <v>75.170610000000011</v>
      </c>
      <c r="E1427">
        <v>6.7703110000000004</v>
      </c>
    </row>
    <row r="1428" spans="1:9" x14ac:dyDescent="0.25">
      <c r="A1428">
        <v>1427</v>
      </c>
      <c r="B1428">
        <v>79.474161000000009</v>
      </c>
      <c r="C1428">
        <v>8.6309280000000008</v>
      </c>
      <c r="D1428">
        <v>75.159539000000009</v>
      </c>
      <c r="E1428">
        <v>6.7711779999999999</v>
      </c>
    </row>
    <row r="1429" spans="1:9" x14ac:dyDescent="0.25">
      <c r="A1429">
        <v>1428</v>
      </c>
      <c r="B1429">
        <v>79.466152000000008</v>
      </c>
      <c r="C1429">
        <v>8.6526110000000003</v>
      </c>
      <c r="D1429">
        <v>75.157397000000003</v>
      </c>
      <c r="E1429">
        <v>6.7076099999999999</v>
      </c>
    </row>
    <row r="1430" spans="1:9" x14ac:dyDescent="0.25">
      <c r="A1430">
        <v>1429</v>
      </c>
      <c r="B1430">
        <v>79.468754000000004</v>
      </c>
      <c r="C1430">
        <v>8.6390910000000005</v>
      </c>
      <c r="D1430">
        <v>75.263973000000007</v>
      </c>
      <c r="E1430">
        <v>6.7887789999999999</v>
      </c>
    </row>
    <row r="1431" spans="1:9" x14ac:dyDescent="0.25">
      <c r="A1431">
        <v>1430</v>
      </c>
      <c r="B1431">
        <v>79.453856000000002</v>
      </c>
      <c r="C1431">
        <v>8.6388859999999994</v>
      </c>
    </row>
    <row r="1432" spans="1:9" x14ac:dyDescent="0.25">
      <c r="A1432">
        <v>1431</v>
      </c>
      <c r="B1432">
        <v>79.437939</v>
      </c>
      <c r="C1432">
        <v>8.6711819999999999</v>
      </c>
    </row>
    <row r="1433" spans="1:9" x14ac:dyDescent="0.25">
      <c r="A1433">
        <v>1432</v>
      </c>
      <c r="B1433">
        <v>79.387074000000013</v>
      </c>
      <c r="C1433">
        <v>8.6028169999999999</v>
      </c>
    </row>
    <row r="1434" spans="1:9" x14ac:dyDescent="0.25">
      <c r="A1434">
        <v>1433</v>
      </c>
      <c r="B1434">
        <v>79.314425</v>
      </c>
      <c r="C1434">
        <v>8.6172050000000002</v>
      </c>
    </row>
    <row r="1435" spans="1:9" x14ac:dyDescent="0.25">
      <c r="A1435">
        <v>1434</v>
      </c>
      <c r="B1435">
        <v>79.474161000000009</v>
      </c>
      <c r="C1435">
        <v>8.6309280000000008</v>
      </c>
      <c r="F1435">
        <v>79.477018000000001</v>
      </c>
      <c r="G1435">
        <v>9.8101009999999995</v>
      </c>
      <c r="H1435">
        <v>78.381667000000007</v>
      </c>
      <c r="I1435">
        <v>5.6413900000000003</v>
      </c>
    </row>
    <row r="1436" spans="1:9" x14ac:dyDescent="0.25">
      <c r="A1436">
        <v>1435</v>
      </c>
      <c r="F1436">
        <v>79.444979000000004</v>
      </c>
      <c r="G1436">
        <v>9.7219429999999996</v>
      </c>
      <c r="H1436">
        <v>78.386922000000013</v>
      </c>
      <c r="I1436">
        <v>5.6928669999999997</v>
      </c>
    </row>
    <row r="1437" spans="1:9" x14ac:dyDescent="0.25">
      <c r="A1437">
        <v>1436</v>
      </c>
      <c r="F1437">
        <v>79.435184000000007</v>
      </c>
      <c r="G1437">
        <v>9.7697970000000005</v>
      </c>
      <c r="H1437">
        <v>78.366770000000002</v>
      </c>
      <c r="I1437">
        <v>5.6691950000000002</v>
      </c>
    </row>
    <row r="1438" spans="1:9" x14ac:dyDescent="0.25">
      <c r="A1438">
        <v>1437</v>
      </c>
      <c r="F1438">
        <v>79.413858000000005</v>
      </c>
      <c r="G1438">
        <v>9.8026020000000003</v>
      </c>
      <c r="H1438">
        <v>78.365442999999999</v>
      </c>
      <c r="I1438">
        <v>5.6909280000000004</v>
      </c>
    </row>
    <row r="1439" spans="1:9" x14ac:dyDescent="0.25">
      <c r="A1439">
        <v>1438</v>
      </c>
      <c r="F1439">
        <v>79.426765000000003</v>
      </c>
      <c r="G1439">
        <v>9.7997449999999997</v>
      </c>
      <c r="H1439">
        <v>78.383708000000013</v>
      </c>
      <c r="I1439">
        <v>5.6827139999999998</v>
      </c>
    </row>
    <row r="1440" spans="1:9" x14ac:dyDescent="0.25">
      <c r="A1440">
        <v>1439</v>
      </c>
      <c r="F1440">
        <v>79.385084000000006</v>
      </c>
      <c r="G1440">
        <v>9.7501040000000003</v>
      </c>
      <c r="H1440">
        <v>78.359525000000005</v>
      </c>
      <c r="I1440">
        <v>5.6907750000000004</v>
      </c>
    </row>
    <row r="1441" spans="1:9" x14ac:dyDescent="0.25">
      <c r="A1441">
        <v>1440</v>
      </c>
      <c r="F1441">
        <v>79.477018000000001</v>
      </c>
      <c r="G1441">
        <v>9.8101009999999995</v>
      </c>
      <c r="H1441">
        <v>78.395085000000009</v>
      </c>
      <c r="I1441">
        <v>5.6772549999999997</v>
      </c>
    </row>
    <row r="1442" spans="1:9" x14ac:dyDescent="0.25">
      <c r="A1442">
        <v>1441</v>
      </c>
      <c r="F1442">
        <v>79.477018000000001</v>
      </c>
      <c r="G1442">
        <v>9.8101009999999995</v>
      </c>
      <c r="H1442">
        <v>78.381667000000007</v>
      </c>
      <c r="I1442">
        <v>5.6413900000000003</v>
      </c>
    </row>
    <row r="1443" spans="1:9" x14ac:dyDescent="0.25">
      <c r="A1443">
        <v>1442</v>
      </c>
      <c r="D1443">
        <v>96.179567000000006</v>
      </c>
      <c r="E1443">
        <v>6.4383889999999999</v>
      </c>
    </row>
    <row r="1444" spans="1:9" x14ac:dyDescent="0.25">
      <c r="A1444">
        <v>1443</v>
      </c>
      <c r="D1444">
        <v>96.194719000000006</v>
      </c>
      <c r="E1444">
        <v>6.3766569999999998</v>
      </c>
    </row>
    <row r="1445" spans="1:9" x14ac:dyDescent="0.25">
      <c r="A1445">
        <v>1444</v>
      </c>
      <c r="D1445">
        <v>96.180485000000004</v>
      </c>
      <c r="E1445">
        <v>6.3790040000000001</v>
      </c>
    </row>
    <row r="1446" spans="1:9" x14ac:dyDescent="0.25">
      <c r="A1446">
        <v>1445</v>
      </c>
      <c r="D1446">
        <v>96.165230000000008</v>
      </c>
      <c r="E1446">
        <v>6.4078799999999996</v>
      </c>
    </row>
    <row r="1447" spans="1:9" x14ac:dyDescent="0.25">
      <c r="A1447">
        <v>1446</v>
      </c>
      <c r="D1447">
        <v>96.154364000000015</v>
      </c>
      <c r="E1447">
        <v>6.3905339999999997</v>
      </c>
    </row>
    <row r="1448" spans="1:9" x14ac:dyDescent="0.25">
      <c r="A1448">
        <v>1447</v>
      </c>
      <c r="D1448">
        <v>96.191912000000002</v>
      </c>
      <c r="E1448">
        <v>6.3783919999999998</v>
      </c>
    </row>
    <row r="1449" spans="1:9" x14ac:dyDescent="0.25">
      <c r="A1449">
        <v>1448</v>
      </c>
      <c r="B1449">
        <v>102.769068</v>
      </c>
      <c r="C1449">
        <v>7.9996340000000004</v>
      </c>
      <c r="D1449">
        <v>96.258032000000014</v>
      </c>
      <c r="E1449">
        <v>6.4172169999999999</v>
      </c>
    </row>
    <row r="1450" spans="1:9" x14ac:dyDescent="0.25">
      <c r="A1450">
        <v>1449</v>
      </c>
      <c r="B1450">
        <v>102.76131600000001</v>
      </c>
      <c r="C1450">
        <v>7.9941240000000002</v>
      </c>
      <c r="D1450">
        <v>96.179567000000006</v>
      </c>
      <c r="E1450">
        <v>6.4383889999999999</v>
      </c>
    </row>
    <row r="1451" spans="1:9" x14ac:dyDescent="0.25">
      <c r="A1451">
        <v>1450</v>
      </c>
      <c r="B1451">
        <v>102.74494000000001</v>
      </c>
      <c r="C1451">
        <v>8.0110620000000008</v>
      </c>
    </row>
    <row r="1452" spans="1:9" x14ac:dyDescent="0.25">
      <c r="A1452">
        <v>1451</v>
      </c>
      <c r="B1452">
        <v>102.73437700000001</v>
      </c>
      <c r="C1452">
        <v>8.0099909999999994</v>
      </c>
    </row>
    <row r="1453" spans="1:9" x14ac:dyDescent="0.25">
      <c r="A1453">
        <v>1452</v>
      </c>
      <c r="B1453">
        <v>102.757948</v>
      </c>
      <c r="C1453">
        <v>8.0494789999999998</v>
      </c>
    </row>
    <row r="1454" spans="1:9" x14ac:dyDescent="0.25">
      <c r="A1454">
        <v>1453</v>
      </c>
      <c r="B1454">
        <v>102.74621400000001</v>
      </c>
      <c r="C1454">
        <v>8.0083070000000003</v>
      </c>
    </row>
    <row r="1455" spans="1:9" x14ac:dyDescent="0.25">
      <c r="A1455">
        <v>1454</v>
      </c>
      <c r="B1455">
        <v>102.769068</v>
      </c>
      <c r="C1455">
        <v>7.9996340000000004</v>
      </c>
      <c r="F1455">
        <v>103.289297</v>
      </c>
      <c r="G1455">
        <v>9.4465489999999992</v>
      </c>
      <c r="H1455">
        <v>101.64571000000001</v>
      </c>
      <c r="I1455">
        <v>4.9655069999999997</v>
      </c>
    </row>
    <row r="1456" spans="1:9" x14ac:dyDescent="0.25">
      <c r="A1456">
        <v>1455</v>
      </c>
      <c r="F1456">
        <v>103.28205300000002</v>
      </c>
      <c r="G1456">
        <v>9.4593539999999994</v>
      </c>
      <c r="H1456">
        <v>101.69514700000001</v>
      </c>
      <c r="I1456">
        <v>4.9328560000000001</v>
      </c>
    </row>
    <row r="1457" spans="1:9" x14ac:dyDescent="0.25">
      <c r="A1457">
        <v>1456</v>
      </c>
      <c r="F1457">
        <v>103.30633700000001</v>
      </c>
      <c r="G1457">
        <v>9.469201</v>
      </c>
      <c r="H1457">
        <v>101.69065700000002</v>
      </c>
      <c r="I1457">
        <v>4.964486</v>
      </c>
    </row>
    <row r="1458" spans="1:9" x14ac:dyDescent="0.25">
      <c r="A1458">
        <v>1457</v>
      </c>
      <c r="F1458">
        <v>103.33373400000001</v>
      </c>
      <c r="G1458">
        <v>9.4710370000000008</v>
      </c>
      <c r="H1458">
        <v>101.66734300000002</v>
      </c>
      <c r="I1458">
        <v>4.9596400000000003</v>
      </c>
    </row>
    <row r="1459" spans="1:9" x14ac:dyDescent="0.25">
      <c r="A1459">
        <v>1458</v>
      </c>
      <c r="F1459">
        <v>103.32490700000001</v>
      </c>
      <c r="G1459">
        <v>9.4593039999999995</v>
      </c>
      <c r="H1459">
        <v>101.61989600000001</v>
      </c>
      <c r="I1459">
        <v>4.9338249999999997</v>
      </c>
    </row>
    <row r="1460" spans="1:9" x14ac:dyDescent="0.25">
      <c r="A1460">
        <v>1459</v>
      </c>
      <c r="F1460">
        <v>103.32215300000001</v>
      </c>
      <c r="G1460">
        <v>9.4536909999999992</v>
      </c>
      <c r="H1460">
        <v>101.630098</v>
      </c>
      <c r="I1460">
        <v>4.9238249999999999</v>
      </c>
    </row>
    <row r="1461" spans="1:9" x14ac:dyDescent="0.25">
      <c r="A1461">
        <v>1460</v>
      </c>
      <c r="F1461">
        <v>103.310213</v>
      </c>
      <c r="G1461">
        <v>9.439508</v>
      </c>
      <c r="H1461">
        <v>101.64571000000001</v>
      </c>
      <c r="I1461">
        <v>4.9655069999999997</v>
      </c>
    </row>
    <row r="1462" spans="1:9" x14ac:dyDescent="0.25">
      <c r="A1462">
        <v>1461</v>
      </c>
      <c r="F1462">
        <v>103.289297</v>
      </c>
      <c r="G1462">
        <v>9.4465489999999992</v>
      </c>
      <c r="H1462">
        <v>101.64571000000001</v>
      </c>
      <c r="I1462">
        <v>4.9655069999999997</v>
      </c>
    </row>
    <row r="1463" spans="1:9" x14ac:dyDescent="0.25">
      <c r="A1463">
        <v>1462</v>
      </c>
    </row>
    <row r="1464" spans="1:9" x14ac:dyDescent="0.25">
      <c r="A1464">
        <v>1463</v>
      </c>
      <c r="D1464">
        <v>123.26667600000002</v>
      </c>
      <c r="E1464">
        <v>5.1569250000000002</v>
      </c>
    </row>
    <row r="1465" spans="1:9" x14ac:dyDescent="0.25">
      <c r="A1465">
        <v>1464</v>
      </c>
      <c r="D1465">
        <v>123.298868</v>
      </c>
      <c r="E1465">
        <v>5.1744760000000003</v>
      </c>
    </row>
    <row r="1466" spans="1:9" x14ac:dyDescent="0.25">
      <c r="A1466">
        <v>1465</v>
      </c>
      <c r="D1466">
        <v>123.210554</v>
      </c>
      <c r="E1466">
        <v>5.1691690000000001</v>
      </c>
    </row>
    <row r="1467" spans="1:9" x14ac:dyDescent="0.25">
      <c r="A1467">
        <v>1466</v>
      </c>
      <c r="D1467">
        <v>123.23728800000001</v>
      </c>
      <c r="E1467">
        <v>5.1874339999999997</v>
      </c>
    </row>
    <row r="1468" spans="1:9" x14ac:dyDescent="0.25">
      <c r="A1468">
        <v>1467</v>
      </c>
      <c r="B1468">
        <v>127.99785800000001</v>
      </c>
      <c r="C1468">
        <v>7.1521270000000001</v>
      </c>
      <c r="D1468">
        <v>123.26631700000002</v>
      </c>
      <c r="E1468">
        <v>5.1352419999999999</v>
      </c>
    </row>
    <row r="1469" spans="1:9" x14ac:dyDescent="0.25">
      <c r="A1469">
        <v>1468</v>
      </c>
      <c r="B1469">
        <v>127.97505000000001</v>
      </c>
      <c r="C1469">
        <v>7.1737590000000004</v>
      </c>
      <c r="D1469">
        <v>123.28182800000002</v>
      </c>
      <c r="E1469">
        <v>5.1325390000000004</v>
      </c>
    </row>
    <row r="1470" spans="1:9" x14ac:dyDescent="0.25">
      <c r="A1470">
        <v>1469</v>
      </c>
      <c r="B1470">
        <v>127.946741</v>
      </c>
      <c r="C1470">
        <v>7.1598829999999998</v>
      </c>
      <c r="D1470">
        <v>123.26667600000002</v>
      </c>
      <c r="E1470">
        <v>5.1569250000000002</v>
      </c>
    </row>
    <row r="1471" spans="1:9" x14ac:dyDescent="0.25">
      <c r="A1471">
        <v>1470</v>
      </c>
      <c r="B1471">
        <v>127.98096700000001</v>
      </c>
      <c r="C1471">
        <v>7.1554950000000002</v>
      </c>
      <c r="D1471">
        <v>123.26667600000002</v>
      </c>
      <c r="E1471">
        <v>5.1569250000000002</v>
      </c>
    </row>
    <row r="1472" spans="1:9" x14ac:dyDescent="0.25">
      <c r="A1472">
        <v>1471</v>
      </c>
      <c r="B1472">
        <v>127.96943900000001</v>
      </c>
      <c r="C1472">
        <v>7.1769220000000002</v>
      </c>
    </row>
    <row r="1473" spans="1:9" x14ac:dyDescent="0.25">
      <c r="A1473">
        <v>1472</v>
      </c>
      <c r="B1473">
        <v>128.01836600000001</v>
      </c>
      <c r="C1473">
        <v>7.1344240000000001</v>
      </c>
    </row>
    <row r="1474" spans="1:9" x14ac:dyDescent="0.25">
      <c r="A1474">
        <v>1473</v>
      </c>
      <c r="B1474">
        <v>127.99785800000001</v>
      </c>
      <c r="C1474">
        <v>7.1521270000000001</v>
      </c>
    </row>
    <row r="1475" spans="1:9" x14ac:dyDescent="0.25">
      <c r="A1475">
        <v>1474</v>
      </c>
      <c r="F1475">
        <v>128.64470900000001</v>
      </c>
      <c r="G1475">
        <v>8.3447689999999994</v>
      </c>
      <c r="H1475">
        <v>127.533804</v>
      </c>
      <c r="I1475">
        <v>3.882145</v>
      </c>
    </row>
    <row r="1476" spans="1:9" x14ac:dyDescent="0.25">
      <c r="A1476">
        <v>1475</v>
      </c>
      <c r="F1476">
        <v>128.65114400000002</v>
      </c>
      <c r="G1476">
        <v>8.3416580000000007</v>
      </c>
      <c r="H1476">
        <v>127.52212</v>
      </c>
      <c r="I1476">
        <v>3.904083</v>
      </c>
    </row>
    <row r="1477" spans="1:9" x14ac:dyDescent="0.25">
      <c r="A1477">
        <v>1476</v>
      </c>
      <c r="F1477">
        <v>128.66976400000001</v>
      </c>
      <c r="G1477">
        <v>8.3306380000000004</v>
      </c>
      <c r="H1477">
        <v>127.52221900000001</v>
      </c>
      <c r="I1477">
        <v>3.9019400000000002</v>
      </c>
    </row>
    <row r="1478" spans="1:9" x14ac:dyDescent="0.25">
      <c r="A1478">
        <v>1477</v>
      </c>
      <c r="F1478">
        <v>128.661856</v>
      </c>
      <c r="G1478">
        <v>8.3218630000000005</v>
      </c>
      <c r="H1478">
        <v>127.58941100000001</v>
      </c>
      <c r="I1478">
        <v>3.8746450000000001</v>
      </c>
    </row>
    <row r="1479" spans="1:9" x14ac:dyDescent="0.25">
      <c r="A1479">
        <v>1478</v>
      </c>
      <c r="F1479">
        <v>128.67573000000002</v>
      </c>
      <c r="G1479">
        <v>8.3120670000000008</v>
      </c>
      <c r="H1479">
        <v>127.50502200000001</v>
      </c>
      <c r="I1479">
        <v>3.838066</v>
      </c>
    </row>
    <row r="1480" spans="1:9" x14ac:dyDescent="0.25">
      <c r="A1480">
        <v>1479</v>
      </c>
      <c r="F1480">
        <v>128.70537400000001</v>
      </c>
      <c r="G1480">
        <v>8.3372189999999993</v>
      </c>
      <c r="H1480">
        <v>127.533804</v>
      </c>
      <c r="I1480">
        <v>3.882145</v>
      </c>
    </row>
    <row r="1481" spans="1:9" x14ac:dyDescent="0.25">
      <c r="A1481">
        <v>1480</v>
      </c>
      <c r="F1481">
        <v>128.706594</v>
      </c>
      <c r="G1481">
        <v>8.3098740000000006</v>
      </c>
      <c r="H1481">
        <v>127.533804</v>
      </c>
      <c r="I1481">
        <v>3.882145</v>
      </c>
    </row>
    <row r="1482" spans="1:9" x14ac:dyDescent="0.25">
      <c r="A1482">
        <v>1481</v>
      </c>
      <c r="F1482">
        <v>128.64470900000001</v>
      </c>
      <c r="G1482">
        <v>8.3447689999999994</v>
      </c>
    </row>
    <row r="1483" spans="1:9" x14ac:dyDescent="0.25">
      <c r="A1483">
        <v>1482</v>
      </c>
    </row>
    <row r="1484" spans="1:9" x14ac:dyDescent="0.25">
      <c r="A1484">
        <v>1483</v>
      </c>
      <c r="D1484">
        <v>156.758298</v>
      </c>
      <c r="E1484">
        <v>6.5846390000000001</v>
      </c>
    </row>
    <row r="1485" spans="1:9" x14ac:dyDescent="0.25">
      <c r="A1485">
        <v>1484</v>
      </c>
      <c r="D1485">
        <v>156.62061800000001</v>
      </c>
      <c r="E1485">
        <v>6.5441760000000002</v>
      </c>
    </row>
    <row r="1486" spans="1:9" x14ac:dyDescent="0.25">
      <c r="A1486">
        <v>1485</v>
      </c>
      <c r="D1486">
        <v>156.77170000000001</v>
      </c>
      <c r="E1486">
        <v>6.5575260000000002</v>
      </c>
    </row>
    <row r="1487" spans="1:9" x14ac:dyDescent="0.25">
      <c r="A1487">
        <v>1486</v>
      </c>
      <c r="D1487">
        <v>156.834329</v>
      </c>
      <c r="E1487">
        <v>6.5732480000000004</v>
      </c>
    </row>
    <row r="1488" spans="1:9" x14ac:dyDescent="0.25">
      <c r="A1488">
        <v>1487</v>
      </c>
      <c r="B1488">
        <v>160.69922600000001</v>
      </c>
      <c r="C1488">
        <v>8.1860309999999998</v>
      </c>
      <c r="D1488">
        <v>156.87309199999999</v>
      </c>
      <c r="E1488">
        <v>6.6020620000000001</v>
      </c>
    </row>
    <row r="1489" spans="1:9" x14ac:dyDescent="0.25">
      <c r="A1489">
        <v>1488</v>
      </c>
      <c r="B1489">
        <v>160.71072100000001</v>
      </c>
      <c r="C1489">
        <v>8.1864430000000006</v>
      </c>
      <c r="D1489">
        <v>156.86365900000001</v>
      </c>
      <c r="E1489">
        <v>6.6110829999999998</v>
      </c>
    </row>
    <row r="1490" spans="1:9" x14ac:dyDescent="0.25">
      <c r="A1490">
        <v>1489</v>
      </c>
      <c r="B1490">
        <v>160.64551499999999</v>
      </c>
      <c r="C1490">
        <v>8.1651550000000004</v>
      </c>
      <c r="D1490">
        <v>156.758298</v>
      </c>
      <c r="E1490">
        <v>6.5846390000000001</v>
      </c>
    </row>
    <row r="1491" spans="1:9" x14ac:dyDescent="0.25">
      <c r="A1491">
        <v>1490</v>
      </c>
      <c r="B1491">
        <v>160.725257</v>
      </c>
      <c r="C1491">
        <v>8.1762370000000004</v>
      </c>
    </row>
    <row r="1492" spans="1:9" x14ac:dyDescent="0.25">
      <c r="A1492">
        <v>1491</v>
      </c>
      <c r="B1492">
        <v>160.69922600000001</v>
      </c>
      <c r="C1492">
        <v>8.1860309999999998</v>
      </c>
    </row>
    <row r="1493" spans="1:9" x14ac:dyDescent="0.25">
      <c r="A1493">
        <v>1492</v>
      </c>
      <c r="B1493">
        <v>160.69922600000001</v>
      </c>
      <c r="C1493">
        <v>8.1860309999999998</v>
      </c>
    </row>
    <row r="1494" spans="1:9" x14ac:dyDescent="0.25">
      <c r="A1494">
        <v>1493</v>
      </c>
      <c r="B1494">
        <v>160.69922600000001</v>
      </c>
      <c r="C1494">
        <v>8.1860309999999998</v>
      </c>
    </row>
    <row r="1495" spans="1:9" x14ac:dyDescent="0.25">
      <c r="A1495">
        <v>1494</v>
      </c>
      <c r="F1495">
        <v>162.39103</v>
      </c>
      <c r="G1495">
        <v>9.2538149999999995</v>
      </c>
      <c r="H1495">
        <v>161.12345300000001</v>
      </c>
      <c r="I1495">
        <v>5.0681960000000004</v>
      </c>
    </row>
    <row r="1496" spans="1:9" x14ac:dyDescent="0.25">
      <c r="A1496">
        <v>1495</v>
      </c>
      <c r="F1496">
        <v>162.350514</v>
      </c>
      <c r="G1496">
        <v>9.2750520000000005</v>
      </c>
      <c r="H1496">
        <v>161.12345300000001</v>
      </c>
      <c r="I1496">
        <v>5.0681960000000004</v>
      </c>
    </row>
    <row r="1497" spans="1:9" x14ac:dyDescent="0.25">
      <c r="A1497">
        <v>1496</v>
      </c>
      <c r="F1497">
        <v>162.33577300000002</v>
      </c>
      <c r="G1497">
        <v>9.2876290000000008</v>
      </c>
      <c r="H1497">
        <v>161.12345300000001</v>
      </c>
      <c r="I1497">
        <v>5.0681960000000004</v>
      </c>
    </row>
    <row r="1498" spans="1:9" x14ac:dyDescent="0.25">
      <c r="A1498">
        <v>1497</v>
      </c>
      <c r="F1498">
        <v>162.39231799999999</v>
      </c>
      <c r="G1498">
        <v>9.3003090000000004</v>
      </c>
      <c r="H1498">
        <v>161.12345300000001</v>
      </c>
      <c r="I1498">
        <v>5.0681960000000004</v>
      </c>
    </row>
    <row r="1499" spans="1:9" x14ac:dyDescent="0.25">
      <c r="A1499">
        <v>1498</v>
      </c>
      <c r="F1499">
        <v>162.35597899999999</v>
      </c>
      <c r="G1499">
        <v>9.3273720000000004</v>
      </c>
      <c r="H1499">
        <v>161.12345300000001</v>
      </c>
      <c r="I1499">
        <v>5.0681960000000004</v>
      </c>
    </row>
    <row r="1500" spans="1:9" x14ac:dyDescent="0.25">
      <c r="A1500">
        <v>1499</v>
      </c>
      <c r="F1500">
        <v>162.31350500000002</v>
      </c>
      <c r="G1500">
        <v>9.3654130000000002</v>
      </c>
      <c r="H1500">
        <v>161.12345300000001</v>
      </c>
      <c r="I1500">
        <v>5.0681960000000004</v>
      </c>
    </row>
    <row r="1501" spans="1:9" x14ac:dyDescent="0.25">
      <c r="A1501">
        <v>1500</v>
      </c>
      <c r="F1501">
        <v>162.39103</v>
      </c>
      <c r="G1501">
        <v>9.2538149999999995</v>
      </c>
    </row>
    <row r="1502" spans="1:9" x14ac:dyDescent="0.25">
      <c r="A1502">
        <v>1501</v>
      </c>
    </row>
    <row r="1503" spans="1:9" x14ac:dyDescent="0.25">
      <c r="A1503">
        <v>1502</v>
      </c>
    </row>
    <row r="1504" spans="1:9" x14ac:dyDescent="0.25">
      <c r="A1504">
        <v>1503</v>
      </c>
      <c r="D1504">
        <v>183.363451</v>
      </c>
      <c r="E1504">
        <v>6.5217010000000002</v>
      </c>
    </row>
    <row r="1505" spans="1:9" x14ac:dyDescent="0.25">
      <c r="A1505">
        <v>1504</v>
      </c>
      <c r="D1505">
        <v>183.325568</v>
      </c>
      <c r="E1505">
        <v>6.492578</v>
      </c>
    </row>
    <row r="1506" spans="1:9" x14ac:dyDescent="0.25">
      <c r="A1506">
        <v>1505</v>
      </c>
      <c r="D1506">
        <v>183.393553</v>
      </c>
      <c r="E1506">
        <v>6.4864949999999997</v>
      </c>
    </row>
    <row r="1507" spans="1:9" x14ac:dyDescent="0.25">
      <c r="A1507">
        <v>1506</v>
      </c>
      <c r="D1507">
        <v>183.39139</v>
      </c>
      <c r="E1507">
        <v>6.5017009999999997</v>
      </c>
    </row>
    <row r="1508" spans="1:9" x14ac:dyDescent="0.25">
      <c r="A1508">
        <v>1507</v>
      </c>
      <c r="B1508">
        <v>189.19273200000001</v>
      </c>
      <c r="C1508">
        <v>8.5604639999999996</v>
      </c>
      <c r="D1508">
        <v>183.372164</v>
      </c>
      <c r="E1508">
        <v>6.5030929999999998</v>
      </c>
    </row>
    <row r="1509" spans="1:9" x14ac:dyDescent="0.25">
      <c r="A1509">
        <v>1508</v>
      </c>
      <c r="B1509">
        <v>189.21164899999999</v>
      </c>
      <c r="C1509">
        <v>8.56</v>
      </c>
      <c r="D1509">
        <v>183.44051200000001</v>
      </c>
      <c r="E1509">
        <v>6.5451030000000001</v>
      </c>
    </row>
    <row r="1510" spans="1:9" x14ac:dyDescent="0.25">
      <c r="A1510">
        <v>1509</v>
      </c>
      <c r="B1510">
        <v>189.18268</v>
      </c>
      <c r="C1510">
        <v>8.5819600000000005</v>
      </c>
      <c r="D1510">
        <v>183.363451</v>
      </c>
      <c r="E1510">
        <v>6.5217010000000002</v>
      </c>
    </row>
    <row r="1511" spans="1:9" x14ac:dyDescent="0.25">
      <c r="A1511">
        <v>1510</v>
      </c>
      <c r="B1511">
        <v>189.17128600000001</v>
      </c>
      <c r="C1511">
        <v>8.6001030000000007</v>
      </c>
    </row>
    <row r="1512" spans="1:9" x14ac:dyDescent="0.25">
      <c r="A1512">
        <v>1511</v>
      </c>
      <c r="B1512">
        <v>189.187319</v>
      </c>
      <c r="C1512">
        <v>8.5992270000000008</v>
      </c>
    </row>
    <row r="1513" spans="1:9" x14ac:dyDescent="0.25">
      <c r="A1513">
        <v>1512</v>
      </c>
      <c r="B1513">
        <v>189.19273200000001</v>
      </c>
      <c r="C1513">
        <v>8.5604639999999996</v>
      </c>
    </row>
    <row r="1514" spans="1:9" x14ac:dyDescent="0.25">
      <c r="A1514">
        <v>1513</v>
      </c>
    </row>
    <row r="1515" spans="1:9" x14ac:dyDescent="0.25">
      <c r="A1515">
        <v>1514</v>
      </c>
      <c r="F1515">
        <v>191.08711099999999</v>
      </c>
      <c r="G1515">
        <v>9.6395870000000006</v>
      </c>
      <c r="H1515">
        <v>190.65097700000001</v>
      </c>
      <c r="I1515">
        <v>5.3315979999999996</v>
      </c>
    </row>
    <row r="1516" spans="1:9" x14ac:dyDescent="0.25">
      <c r="A1516">
        <v>1515</v>
      </c>
      <c r="F1516">
        <v>191.06870900000001</v>
      </c>
      <c r="G1516">
        <v>9.6062370000000001</v>
      </c>
      <c r="H1516">
        <v>190.67035900000002</v>
      </c>
      <c r="I1516">
        <v>5.3315979999999996</v>
      </c>
    </row>
    <row r="1517" spans="1:9" x14ac:dyDescent="0.25">
      <c r="A1517">
        <v>1516</v>
      </c>
      <c r="F1517">
        <v>191.09701000000001</v>
      </c>
      <c r="G1517">
        <v>9.6308769999999999</v>
      </c>
      <c r="H1517">
        <v>190.62185099999999</v>
      </c>
      <c r="I1517">
        <v>5.3119069999999997</v>
      </c>
    </row>
    <row r="1518" spans="1:9" x14ac:dyDescent="0.25">
      <c r="A1518">
        <v>1517</v>
      </c>
      <c r="F1518">
        <v>191.083865</v>
      </c>
      <c r="G1518">
        <v>9.6476290000000002</v>
      </c>
      <c r="H1518">
        <v>190.666132</v>
      </c>
      <c r="I1518">
        <v>5.2880409999999998</v>
      </c>
    </row>
    <row r="1519" spans="1:9" x14ac:dyDescent="0.25">
      <c r="A1519">
        <v>1518</v>
      </c>
      <c r="F1519">
        <v>191.052527</v>
      </c>
      <c r="G1519">
        <v>9.5939180000000004</v>
      </c>
      <c r="H1519">
        <v>190.658659</v>
      </c>
      <c r="I1519">
        <v>5.2845880000000003</v>
      </c>
    </row>
    <row r="1520" spans="1:9" x14ac:dyDescent="0.25">
      <c r="A1520">
        <v>1519</v>
      </c>
      <c r="F1520">
        <v>191.12051200000002</v>
      </c>
      <c r="G1520">
        <v>9.5651550000000007</v>
      </c>
      <c r="H1520">
        <v>190.66345100000001</v>
      </c>
      <c r="I1520">
        <v>5.3206189999999998</v>
      </c>
    </row>
    <row r="1521" spans="1:9" x14ac:dyDescent="0.25">
      <c r="A1521">
        <v>1520</v>
      </c>
      <c r="F1521">
        <v>190.980513</v>
      </c>
      <c r="G1521">
        <v>9.5130929999999996</v>
      </c>
      <c r="H1521">
        <v>190.67035900000002</v>
      </c>
      <c r="I1521">
        <v>5.3315979999999996</v>
      </c>
    </row>
    <row r="1522" spans="1:9" x14ac:dyDescent="0.25">
      <c r="A1522">
        <v>1521</v>
      </c>
      <c r="F1522">
        <v>191.08711099999999</v>
      </c>
      <c r="G1522">
        <v>9.6395870000000006</v>
      </c>
    </row>
    <row r="1523" spans="1:9" x14ac:dyDescent="0.25">
      <c r="A1523">
        <v>1522</v>
      </c>
      <c r="D1523">
        <v>210.04530600000001</v>
      </c>
      <c r="E1523">
        <v>6.9335570000000004</v>
      </c>
    </row>
    <row r="1524" spans="1:9" x14ac:dyDescent="0.25">
      <c r="A1524">
        <v>1523</v>
      </c>
      <c r="D1524">
        <v>209.979018</v>
      </c>
      <c r="E1524">
        <v>6.8807739999999997</v>
      </c>
    </row>
    <row r="1525" spans="1:9" x14ac:dyDescent="0.25">
      <c r="A1525">
        <v>1524</v>
      </c>
      <c r="D1525">
        <v>209.97051500000001</v>
      </c>
      <c r="E1525">
        <v>6.887372</v>
      </c>
    </row>
    <row r="1526" spans="1:9" x14ac:dyDescent="0.25">
      <c r="A1526">
        <v>1525</v>
      </c>
      <c r="D1526">
        <v>210.01731699999999</v>
      </c>
      <c r="E1526">
        <v>6.8907210000000001</v>
      </c>
    </row>
    <row r="1527" spans="1:9" x14ac:dyDescent="0.25">
      <c r="A1527">
        <v>1526</v>
      </c>
      <c r="B1527">
        <v>215.47101000000001</v>
      </c>
      <c r="C1527">
        <v>8.6740399999999998</v>
      </c>
      <c r="D1527">
        <v>210.023245</v>
      </c>
      <c r="E1527">
        <v>6.8940210000000004</v>
      </c>
    </row>
    <row r="1528" spans="1:9" x14ac:dyDescent="0.25">
      <c r="A1528">
        <v>1527</v>
      </c>
      <c r="B1528">
        <v>215.461566</v>
      </c>
      <c r="C1528">
        <v>8.670757</v>
      </c>
      <c r="D1528">
        <v>209.99015300000002</v>
      </c>
      <c r="E1528">
        <v>6.8422159999999996</v>
      </c>
    </row>
    <row r="1529" spans="1:9" x14ac:dyDescent="0.25">
      <c r="A1529">
        <v>1528</v>
      </c>
      <c r="B1529">
        <v>215.43661599999999</v>
      </c>
      <c r="C1529">
        <v>8.6471719999999994</v>
      </c>
      <c r="D1529">
        <v>210.04530600000001</v>
      </c>
      <c r="E1529">
        <v>6.9335570000000004</v>
      </c>
    </row>
    <row r="1530" spans="1:9" x14ac:dyDescent="0.25">
      <c r="A1530">
        <v>1529</v>
      </c>
      <c r="B1530">
        <v>215.432828</v>
      </c>
      <c r="C1530">
        <v>8.6723230000000004</v>
      </c>
    </row>
    <row r="1531" spans="1:9" x14ac:dyDescent="0.25">
      <c r="A1531">
        <v>1530</v>
      </c>
      <c r="B1531">
        <v>215.37217200000001</v>
      </c>
      <c r="C1531">
        <v>8.6371719999999996</v>
      </c>
    </row>
    <row r="1532" spans="1:9" x14ac:dyDescent="0.25">
      <c r="A1532">
        <v>1531</v>
      </c>
      <c r="B1532">
        <v>215.374394</v>
      </c>
      <c r="C1532">
        <v>8.6289899999999999</v>
      </c>
    </row>
    <row r="1533" spans="1:9" x14ac:dyDescent="0.25">
      <c r="A1533">
        <v>1532</v>
      </c>
      <c r="B1533">
        <v>215.45626200000001</v>
      </c>
      <c r="C1533">
        <v>8.6649999999999991</v>
      </c>
    </row>
    <row r="1534" spans="1:9" x14ac:dyDescent="0.25">
      <c r="A1534">
        <v>1533</v>
      </c>
      <c r="H1534">
        <v>216.945707</v>
      </c>
      <c r="I1534">
        <v>5.7605550000000001</v>
      </c>
    </row>
    <row r="1535" spans="1:9" x14ac:dyDescent="0.25">
      <c r="A1535">
        <v>1534</v>
      </c>
      <c r="F1535">
        <v>217.92717199999998</v>
      </c>
      <c r="G1535">
        <v>9.7739390000000004</v>
      </c>
      <c r="H1535">
        <v>216.96333300000001</v>
      </c>
      <c r="I1535">
        <v>5.7732320000000001</v>
      </c>
    </row>
    <row r="1536" spans="1:9" x14ac:dyDescent="0.25">
      <c r="A1536">
        <v>1535</v>
      </c>
      <c r="F1536">
        <v>217.92530299999999</v>
      </c>
      <c r="G1536">
        <v>9.7692929999999993</v>
      </c>
      <c r="H1536">
        <v>216.92055500000001</v>
      </c>
      <c r="I1536">
        <v>5.7847479999999996</v>
      </c>
    </row>
    <row r="1537" spans="1:9" x14ac:dyDescent="0.25">
      <c r="A1537">
        <v>1536</v>
      </c>
      <c r="F1537">
        <v>217.88343499999999</v>
      </c>
      <c r="G1537">
        <v>9.7695959999999999</v>
      </c>
      <c r="H1537">
        <v>216.91585900000001</v>
      </c>
      <c r="I1537">
        <v>5.7695959999999999</v>
      </c>
    </row>
    <row r="1538" spans="1:9" x14ac:dyDescent="0.25">
      <c r="A1538">
        <v>1537</v>
      </c>
      <c r="F1538">
        <v>217.865656</v>
      </c>
      <c r="G1538">
        <v>9.7875759999999996</v>
      </c>
      <c r="H1538">
        <v>216.898031</v>
      </c>
      <c r="I1538">
        <v>5.7497470000000002</v>
      </c>
    </row>
    <row r="1539" spans="1:9" x14ac:dyDescent="0.25">
      <c r="A1539">
        <v>1538</v>
      </c>
      <c r="F1539">
        <v>217.84671700000001</v>
      </c>
      <c r="G1539">
        <v>9.7896970000000003</v>
      </c>
      <c r="H1539">
        <v>216.90398999999999</v>
      </c>
      <c r="I1539">
        <v>5.7647979999999999</v>
      </c>
    </row>
    <row r="1540" spans="1:9" x14ac:dyDescent="0.25">
      <c r="A1540">
        <v>1539</v>
      </c>
      <c r="D1540">
        <v>233.13883899999999</v>
      </c>
      <c r="E1540">
        <v>6.9067170000000004</v>
      </c>
      <c r="F1540">
        <v>217.82686899999999</v>
      </c>
      <c r="G1540">
        <v>9.7909089999999992</v>
      </c>
      <c r="H1540">
        <v>216.94358600000001</v>
      </c>
      <c r="I1540">
        <v>5.6860099999999996</v>
      </c>
    </row>
    <row r="1541" spans="1:9" x14ac:dyDescent="0.25">
      <c r="A1541">
        <v>1540</v>
      </c>
      <c r="D1541">
        <v>233.16696899999999</v>
      </c>
      <c r="E1541">
        <v>6.9181309999999998</v>
      </c>
      <c r="F1541">
        <v>217.92717199999998</v>
      </c>
      <c r="G1541">
        <v>9.7739390000000004</v>
      </c>
      <c r="H1541">
        <v>216.945707</v>
      </c>
      <c r="I1541">
        <v>5.7605550000000001</v>
      </c>
    </row>
    <row r="1542" spans="1:9" x14ac:dyDescent="0.25">
      <c r="A1542">
        <v>1541</v>
      </c>
      <c r="D1542">
        <v>233.15797900000001</v>
      </c>
      <c r="E1542">
        <v>6.9010610000000003</v>
      </c>
    </row>
    <row r="1543" spans="1:9" x14ac:dyDescent="0.25">
      <c r="A1543">
        <v>1542</v>
      </c>
      <c r="D1543">
        <v>233.15611000000001</v>
      </c>
      <c r="E1543">
        <v>6.8796460000000002</v>
      </c>
    </row>
    <row r="1544" spans="1:9" x14ac:dyDescent="0.25">
      <c r="A1544">
        <v>1543</v>
      </c>
      <c r="D1544">
        <v>233.14530300000001</v>
      </c>
      <c r="E1544">
        <v>6.896515</v>
      </c>
    </row>
    <row r="1545" spans="1:9" x14ac:dyDescent="0.25">
      <c r="A1545">
        <v>1544</v>
      </c>
      <c r="D1545">
        <v>233.16525200000001</v>
      </c>
      <c r="E1545">
        <v>6.9059600000000003</v>
      </c>
    </row>
    <row r="1546" spans="1:9" x14ac:dyDescent="0.25">
      <c r="A1546">
        <v>1545</v>
      </c>
      <c r="B1546">
        <v>239.784898</v>
      </c>
      <c r="C1546">
        <v>8.5289889999999993</v>
      </c>
      <c r="D1546">
        <v>233.17853500000001</v>
      </c>
      <c r="E1546">
        <v>6.9154039999999997</v>
      </c>
    </row>
    <row r="1547" spans="1:9" x14ac:dyDescent="0.25">
      <c r="A1547">
        <v>1546</v>
      </c>
      <c r="B1547">
        <v>239.75686999999999</v>
      </c>
      <c r="C1547">
        <v>8.5371710000000007</v>
      </c>
      <c r="D1547">
        <v>233.13883899999999</v>
      </c>
      <c r="E1547">
        <v>6.9067170000000004</v>
      </c>
    </row>
    <row r="1548" spans="1:9" x14ac:dyDescent="0.25">
      <c r="A1548">
        <v>1547</v>
      </c>
      <c r="B1548">
        <v>239.77631099999999</v>
      </c>
      <c r="C1548">
        <v>8.5259090000000004</v>
      </c>
      <c r="D1548">
        <v>233.13883899999999</v>
      </c>
      <c r="E1548">
        <v>6.9067170000000004</v>
      </c>
    </row>
    <row r="1549" spans="1:9" x14ac:dyDescent="0.25">
      <c r="A1549">
        <v>1548</v>
      </c>
      <c r="B1549">
        <v>239.77671599999999</v>
      </c>
      <c r="C1549">
        <v>8.5235850000000006</v>
      </c>
    </row>
    <row r="1550" spans="1:9" x14ac:dyDescent="0.25">
      <c r="A1550">
        <v>1549</v>
      </c>
      <c r="B1550">
        <v>239.778989</v>
      </c>
      <c r="C1550">
        <v>8.545909</v>
      </c>
    </row>
    <row r="1551" spans="1:9" x14ac:dyDescent="0.25">
      <c r="A1551">
        <v>1550</v>
      </c>
      <c r="B1551">
        <v>239.782726</v>
      </c>
      <c r="C1551">
        <v>8.5113129999999995</v>
      </c>
    </row>
    <row r="1552" spans="1:9" x14ac:dyDescent="0.25">
      <c r="A1552">
        <v>1551</v>
      </c>
      <c r="B1552">
        <v>239.784898</v>
      </c>
      <c r="C1552">
        <v>8.5289889999999993</v>
      </c>
    </row>
    <row r="1553" spans="1:9" x14ac:dyDescent="0.25">
      <c r="A1553">
        <v>1552</v>
      </c>
    </row>
    <row r="1554" spans="1:9" x14ac:dyDescent="0.25">
      <c r="A1554">
        <v>1553</v>
      </c>
      <c r="H1554">
        <v>240.003028</v>
      </c>
      <c r="I1554">
        <v>5.3498479999999997</v>
      </c>
    </row>
    <row r="1555" spans="1:9" x14ac:dyDescent="0.25">
      <c r="A1555">
        <v>1554</v>
      </c>
      <c r="F1555">
        <v>242.675603</v>
      </c>
      <c r="G1555">
        <v>9.6941410000000001</v>
      </c>
      <c r="H1555">
        <v>240.01676900000001</v>
      </c>
      <c r="I1555">
        <v>5.3512120000000003</v>
      </c>
    </row>
    <row r="1556" spans="1:9" x14ac:dyDescent="0.25">
      <c r="A1556">
        <v>1555</v>
      </c>
      <c r="F1556">
        <v>242.675603</v>
      </c>
      <c r="G1556">
        <v>9.6941410000000001</v>
      </c>
      <c r="H1556">
        <v>240.02126200000001</v>
      </c>
      <c r="I1556">
        <v>5.3207069999999996</v>
      </c>
    </row>
    <row r="1557" spans="1:9" x14ac:dyDescent="0.25">
      <c r="A1557">
        <v>1556</v>
      </c>
      <c r="F1557">
        <v>242.697475</v>
      </c>
      <c r="G1557">
        <v>9.7709089999999996</v>
      </c>
      <c r="H1557">
        <v>240.00267299999999</v>
      </c>
      <c r="I1557">
        <v>5.3342419999999997</v>
      </c>
    </row>
    <row r="1558" spans="1:9" x14ac:dyDescent="0.25">
      <c r="A1558">
        <v>1557</v>
      </c>
      <c r="F1558">
        <v>242.70595900000001</v>
      </c>
      <c r="G1558">
        <v>9.7639890000000005</v>
      </c>
      <c r="H1558">
        <v>239.957626</v>
      </c>
      <c r="I1558">
        <v>5.3537869999999996</v>
      </c>
    </row>
    <row r="1559" spans="1:9" x14ac:dyDescent="0.25">
      <c r="A1559">
        <v>1558</v>
      </c>
      <c r="D1559">
        <v>258.29580599999997</v>
      </c>
      <c r="E1559">
        <v>5.9487370000000004</v>
      </c>
      <c r="F1559">
        <v>242.70939200000001</v>
      </c>
      <c r="G1559">
        <v>9.7142420000000005</v>
      </c>
      <c r="H1559">
        <v>240.014444</v>
      </c>
      <c r="I1559">
        <v>5.4068680000000002</v>
      </c>
    </row>
    <row r="1560" spans="1:9" x14ac:dyDescent="0.25">
      <c r="A1560">
        <v>1559</v>
      </c>
      <c r="D1560">
        <v>258.31423899999999</v>
      </c>
      <c r="E1560">
        <v>5.9686870000000001</v>
      </c>
      <c r="F1560">
        <v>242.790504</v>
      </c>
      <c r="G1560">
        <v>9.7094950000000004</v>
      </c>
      <c r="H1560">
        <v>240.003028</v>
      </c>
      <c r="I1560">
        <v>5.3498479999999997</v>
      </c>
    </row>
    <row r="1561" spans="1:9" x14ac:dyDescent="0.25">
      <c r="A1561">
        <v>1560</v>
      </c>
      <c r="D1561">
        <v>258.31610799999999</v>
      </c>
      <c r="E1561">
        <v>5.9144949999999996</v>
      </c>
      <c r="F1561">
        <v>242.74292700000001</v>
      </c>
      <c r="G1561">
        <v>9.7291410000000003</v>
      </c>
    </row>
    <row r="1562" spans="1:9" x14ac:dyDescent="0.25">
      <c r="A1562">
        <v>1561</v>
      </c>
      <c r="D1562">
        <v>258.321819</v>
      </c>
      <c r="E1562">
        <v>5.9385349999999999</v>
      </c>
      <c r="F1562">
        <v>242.675603</v>
      </c>
      <c r="G1562">
        <v>9.6941410000000001</v>
      </c>
    </row>
    <row r="1563" spans="1:9" x14ac:dyDescent="0.25">
      <c r="A1563">
        <v>1562</v>
      </c>
      <c r="D1563">
        <v>258.33110699999997</v>
      </c>
      <c r="E1563">
        <v>5.9309589999999996</v>
      </c>
      <c r="F1563">
        <v>242.675603</v>
      </c>
      <c r="G1563">
        <v>9.6941410000000001</v>
      </c>
    </row>
    <row r="1564" spans="1:9" x14ac:dyDescent="0.25">
      <c r="A1564">
        <v>1563</v>
      </c>
      <c r="D1564">
        <v>258.30722000000003</v>
      </c>
      <c r="E1564">
        <v>5.9147980000000002</v>
      </c>
    </row>
    <row r="1565" spans="1:9" x14ac:dyDescent="0.25">
      <c r="A1565">
        <v>1564</v>
      </c>
      <c r="B1565">
        <v>264.42206899999996</v>
      </c>
      <c r="C1565">
        <v>7.8014140000000003</v>
      </c>
      <c r="D1565">
        <v>258.33131300000002</v>
      </c>
      <c r="E1565">
        <v>5.9390910000000003</v>
      </c>
    </row>
    <row r="1566" spans="1:9" x14ac:dyDescent="0.25">
      <c r="A1566">
        <v>1565</v>
      </c>
      <c r="B1566">
        <v>264.462673</v>
      </c>
      <c r="C1566">
        <v>7.8214139999999999</v>
      </c>
      <c r="D1566">
        <v>258.36252100000002</v>
      </c>
      <c r="E1566">
        <v>5.9324240000000001</v>
      </c>
    </row>
    <row r="1567" spans="1:9" x14ac:dyDescent="0.25">
      <c r="A1567">
        <v>1566</v>
      </c>
      <c r="B1567">
        <v>264.45448999999996</v>
      </c>
      <c r="C1567">
        <v>7.8112620000000001</v>
      </c>
      <c r="D1567">
        <v>258.29580599999997</v>
      </c>
      <c r="E1567">
        <v>5.9487370000000004</v>
      </c>
    </row>
    <row r="1568" spans="1:9" x14ac:dyDescent="0.25">
      <c r="A1568">
        <v>1567</v>
      </c>
      <c r="B1568">
        <v>264.42989699999998</v>
      </c>
      <c r="C1568">
        <v>7.7986870000000001</v>
      </c>
      <c r="D1568">
        <v>258.29580599999997</v>
      </c>
      <c r="E1568">
        <v>5.9487370000000004</v>
      </c>
    </row>
    <row r="1569" spans="1:11" x14ac:dyDescent="0.25">
      <c r="A1569">
        <v>1568</v>
      </c>
      <c r="B1569">
        <v>264.41772400000002</v>
      </c>
      <c r="C1569">
        <v>7.7759590000000003</v>
      </c>
    </row>
    <row r="1570" spans="1:11" x14ac:dyDescent="0.25">
      <c r="A1570">
        <v>1569</v>
      </c>
      <c r="B1570">
        <v>264.43307800000002</v>
      </c>
      <c r="C1570">
        <v>7.8086359999999999</v>
      </c>
    </row>
    <row r="1571" spans="1:11" x14ac:dyDescent="0.25">
      <c r="A1571">
        <v>1570</v>
      </c>
      <c r="B1571">
        <v>264.44085200000001</v>
      </c>
      <c r="C1571">
        <v>7.8110099999999996</v>
      </c>
    </row>
    <row r="1572" spans="1:11" x14ac:dyDescent="0.25">
      <c r="A1572">
        <v>1571</v>
      </c>
      <c r="B1572">
        <v>264.473682</v>
      </c>
      <c r="C1572">
        <v>7.7958069999999999</v>
      </c>
    </row>
    <row r="1573" spans="1:11" x14ac:dyDescent="0.25">
      <c r="A1573">
        <v>1572</v>
      </c>
      <c r="B1573">
        <v>264.45231899999999</v>
      </c>
      <c r="C1573">
        <v>7.8148989999999996</v>
      </c>
    </row>
    <row r="1574" spans="1:11" x14ac:dyDescent="0.25">
      <c r="A1574">
        <v>1573</v>
      </c>
      <c r="B1574">
        <v>264.42206899999996</v>
      </c>
      <c r="C1574">
        <v>7.8014140000000003</v>
      </c>
      <c r="H1574">
        <v>263.18353200000001</v>
      </c>
      <c r="I1574">
        <v>5.5135860000000001</v>
      </c>
    </row>
    <row r="1575" spans="1:11" x14ac:dyDescent="0.25">
      <c r="A1575">
        <v>1574</v>
      </c>
      <c r="H1575">
        <v>263.18353200000001</v>
      </c>
      <c r="I1575">
        <v>5.5135860000000001</v>
      </c>
    </row>
    <row r="1576" spans="1:11" x14ac:dyDescent="0.25">
      <c r="A1576">
        <v>1575</v>
      </c>
      <c r="H1576">
        <v>263.16812800000002</v>
      </c>
      <c r="I1576">
        <v>5.509646</v>
      </c>
      <c r="J1576">
        <v>235.74111099999999</v>
      </c>
      <c r="K1576">
        <v>13.26707</v>
      </c>
    </row>
    <row r="1577" spans="1:11" x14ac:dyDescent="0.25">
      <c r="A1577">
        <v>1576</v>
      </c>
    </row>
    <row r="1578" spans="1:11" x14ac:dyDescent="0.25">
      <c r="A1578">
        <v>1577</v>
      </c>
    </row>
    <row r="1579" spans="1:11" x14ac:dyDescent="0.25">
      <c r="A1579">
        <v>1578</v>
      </c>
    </row>
    <row r="1580" spans="1:11" x14ac:dyDescent="0.25">
      <c r="A1580">
        <v>1579</v>
      </c>
    </row>
    <row r="1581" spans="1:11" x14ac:dyDescent="0.25">
      <c r="A1581">
        <v>1580</v>
      </c>
    </row>
    <row r="1582" spans="1:11" x14ac:dyDescent="0.25">
      <c r="A1582">
        <v>1581</v>
      </c>
    </row>
    <row r="1583" spans="1:11" x14ac:dyDescent="0.25">
      <c r="A1583">
        <v>1582</v>
      </c>
    </row>
    <row r="1584" spans="1:1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1" x14ac:dyDescent="0.25">
      <c r="A1601">
        <v>1600</v>
      </c>
    </row>
    <row r="1602" spans="1:11" x14ac:dyDescent="0.25">
      <c r="A1602">
        <v>1601</v>
      </c>
    </row>
    <row r="1603" spans="1:11" x14ac:dyDescent="0.25">
      <c r="A1603">
        <v>1602</v>
      </c>
    </row>
    <row r="1604" spans="1:11" x14ac:dyDescent="0.25">
      <c r="A1604">
        <v>1603</v>
      </c>
    </row>
    <row r="1605" spans="1:11" x14ac:dyDescent="0.25">
      <c r="A1605">
        <v>1604</v>
      </c>
    </row>
    <row r="1606" spans="1:11" x14ac:dyDescent="0.25">
      <c r="A1606">
        <v>1605</v>
      </c>
    </row>
    <row r="1607" spans="1:11" x14ac:dyDescent="0.25">
      <c r="A1607">
        <v>1606</v>
      </c>
    </row>
    <row r="1608" spans="1:11" x14ac:dyDescent="0.25">
      <c r="A1608">
        <v>1607</v>
      </c>
    </row>
    <row r="1609" spans="1:11" x14ac:dyDescent="0.25">
      <c r="A1609">
        <v>1608</v>
      </c>
      <c r="J1609">
        <v>235.627071</v>
      </c>
      <c r="K1609">
        <v>13.419141</v>
      </c>
    </row>
    <row r="1610" spans="1:11" x14ac:dyDescent="0.25">
      <c r="A1610">
        <v>1609</v>
      </c>
      <c r="D1610">
        <v>253.88292999999999</v>
      </c>
      <c r="E1610">
        <v>8.8037880000000008</v>
      </c>
    </row>
    <row r="1611" spans="1:11" x14ac:dyDescent="0.25">
      <c r="A1611">
        <v>1610</v>
      </c>
      <c r="D1611">
        <v>253.85934</v>
      </c>
      <c r="E1611">
        <v>8.7864129999999996</v>
      </c>
    </row>
    <row r="1612" spans="1:11" x14ac:dyDescent="0.25">
      <c r="A1612">
        <v>1611</v>
      </c>
      <c r="D1612">
        <v>253.829139</v>
      </c>
      <c r="E1612">
        <v>8.7884340000000005</v>
      </c>
    </row>
    <row r="1613" spans="1:11" x14ac:dyDescent="0.25">
      <c r="A1613">
        <v>1612</v>
      </c>
      <c r="D1613">
        <v>253.80560600000001</v>
      </c>
      <c r="E1613">
        <v>8.772373</v>
      </c>
    </row>
    <row r="1614" spans="1:11" x14ac:dyDescent="0.25">
      <c r="A1614">
        <v>1613</v>
      </c>
      <c r="D1614">
        <v>253.803787</v>
      </c>
      <c r="E1614">
        <v>8.7574240000000003</v>
      </c>
      <c r="F1614">
        <v>262.50030099999998</v>
      </c>
      <c r="G1614">
        <v>6.5731310000000001</v>
      </c>
    </row>
    <row r="1615" spans="1:11" x14ac:dyDescent="0.25">
      <c r="A1615">
        <v>1614</v>
      </c>
      <c r="D1615">
        <v>253.80661700000002</v>
      </c>
      <c r="E1615">
        <v>8.752777</v>
      </c>
      <c r="F1615">
        <v>262.48711700000001</v>
      </c>
      <c r="G1615">
        <v>6.5922219999999996</v>
      </c>
    </row>
    <row r="1616" spans="1:11" x14ac:dyDescent="0.25">
      <c r="A1616">
        <v>1615</v>
      </c>
      <c r="D1616">
        <v>253.806918</v>
      </c>
      <c r="E1616">
        <v>8.7515660000000004</v>
      </c>
      <c r="F1616">
        <v>262.49635999999998</v>
      </c>
      <c r="G1616">
        <v>6.6070200000000003</v>
      </c>
    </row>
    <row r="1617" spans="1:9" x14ac:dyDescent="0.25">
      <c r="A1617">
        <v>1616</v>
      </c>
      <c r="D1617">
        <v>253.808029</v>
      </c>
      <c r="E1617">
        <v>8.7363630000000008</v>
      </c>
      <c r="F1617">
        <v>262.48226899999997</v>
      </c>
      <c r="G1617">
        <v>6.634798</v>
      </c>
    </row>
    <row r="1618" spans="1:9" x14ac:dyDescent="0.25">
      <c r="A1618">
        <v>1617</v>
      </c>
      <c r="D1618">
        <v>253.81990000000002</v>
      </c>
      <c r="E1618">
        <v>8.7442919999999997</v>
      </c>
      <c r="F1618">
        <v>262.47590600000001</v>
      </c>
      <c r="G1618">
        <v>6.6373730000000002</v>
      </c>
    </row>
    <row r="1619" spans="1:9" x14ac:dyDescent="0.25">
      <c r="A1619">
        <v>1618</v>
      </c>
      <c r="D1619">
        <v>253.777625</v>
      </c>
      <c r="E1619">
        <v>8.7673729999999992</v>
      </c>
      <c r="F1619">
        <v>262.48181499999998</v>
      </c>
      <c r="G1619">
        <v>6.5794949999999996</v>
      </c>
    </row>
    <row r="1620" spans="1:9" x14ac:dyDescent="0.25">
      <c r="A1620">
        <v>1619</v>
      </c>
      <c r="D1620">
        <v>253.803382</v>
      </c>
      <c r="E1620">
        <v>8.7845949999999995</v>
      </c>
      <c r="F1620">
        <v>262.511867</v>
      </c>
      <c r="G1620">
        <v>6.574192</v>
      </c>
    </row>
    <row r="1621" spans="1:9" x14ac:dyDescent="0.25">
      <c r="A1621">
        <v>1620</v>
      </c>
      <c r="D1621">
        <v>253.79939200000001</v>
      </c>
      <c r="E1621">
        <v>8.7744949999999999</v>
      </c>
      <c r="F1621">
        <v>262.51444200000003</v>
      </c>
      <c r="G1621">
        <v>6.5864140000000004</v>
      </c>
    </row>
    <row r="1622" spans="1:9" x14ac:dyDescent="0.25">
      <c r="A1622">
        <v>1621</v>
      </c>
      <c r="D1622">
        <v>253.88292999999999</v>
      </c>
      <c r="E1622">
        <v>8.8037880000000008</v>
      </c>
      <c r="F1622">
        <v>262.57898999999998</v>
      </c>
      <c r="G1622">
        <v>6.5488390000000001</v>
      </c>
    </row>
    <row r="1623" spans="1:9" x14ac:dyDescent="0.25">
      <c r="A1623">
        <v>1622</v>
      </c>
      <c r="F1623">
        <v>262.53211899999997</v>
      </c>
      <c r="G1623">
        <v>6.5980809999999996</v>
      </c>
      <c r="H1623">
        <v>254.28954199999998</v>
      </c>
      <c r="I1623">
        <v>9.7208590000000008</v>
      </c>
    </row>
    <row r="1624" spans="1:9" x14ac:dyDescent="0.25">
      <c r="A1624">
        <v>1623</v>
      </c>
      <c r="H1624">
        <v>254.23318</v>
      </c>
      <c r="I1624">
        <v>9.8553529999999991</v>
      </c>
    </row>
    <row r="1625" spans="1:9" x14ac:dyDescent="0.25">
      <c r="A1625">
        <v>1624</v>
      </c>
      <c r="B1625">
        <v>242.972827</v>
      </c>
      <c r="C1625">
        <v>7.5233340000000002</v>
      </c>
      <c r="H1625">
        <v>254.22070600000001</v>
      </c>
      <c r="I1625">
        <v>9.8574739999999998</v>
      </c>
    </row>
    <row r="1626" spans="1:9" x14ac:dyDescent="0.25">
      <c r="A1626">
        <v>1625</v>
      </c>
      <c r="B1626">
        <v>242.993686</v>
      </c>
      <c r="C1626">
        <v>7.5365149999999996</v>
      </c>
      <c r="H1626">
        <v>254.22297600000002</v>
      </c>
      <c r="I1626">
        <v>9.8571709999999992</v>
      </c>
    </row>
    <row r="1627" spans="1:9" x14ac:dyDescent="0.25">
      <c r="A1627">
        <v>1626</v>
      </c>
      <c r="B1627">
        <v>243.00070500000001</v>
      </c>
      <c r="C1627">
        <v>7.5587879999999998</v>
      </c>
      <c r="H1627">
        <v>254.256767</v>
      </c>
      <c r="I1627">
        <v>9.8515650000000008</v>
      </c>
    </row>
    <row r="1628" spans="1:9" x14ac:dyDescent="0.25">
      <c r="A1628">
        <v>1627</v>
      </c>
      <c r="B1628">
        <v>243.00227100000001</v>
      </c>
      <c r="C1628">
        <v>7.5250500000000002</v>
      </c>
      <c r="H1628">
        <v>254.28767299999998</v>
      </c>
      <c r="I1628">
        <v>9.8423230000000004</v>
      </c>
    </row>
    <row r="1629" spans="1:9" x14ac:dyDescent="0.25">
      <c r="A1629">
        <v>1628</v>
      </c>
      <c r="B1629">
        <v>242.98393899999999</v>
      </c>
      <c r="C1629">
        <v>7.5266669999999998</v>
      </c>
      <c r="H1629">
        <v>254.309089</v>
      </c>
      <c r="I1629">
        <v>9.8502519999999993</v>
      </c>
    </row>
    <row r="1630" spans="1:9" x14ac:dyDescent="0.25">
      <c r="A1630">
        <v>1629</v>
      </c>
      <c r="B1630">
        <v>242.956615</v>
      </c>
      <c r="C1630">
        <v>7.5445450000000003</v>
      </c>
      <c r="H1630">
        <v>254.319896</v>
      </c>
      <c r="I1630">
        <v>9.8375749999999993</v>
      </c>
    </row>
    <row r="1631" spans="1:9" x14ac:dyDescent="0.25">
      <c r="A1631">
        <v>1630</v>
      </c>
      <c r="B1631">
        <v>242.94651300000001</v>
      </c>
      <c r="C1631">
        <v>7.5358590000000003</v>
      </c>
      <c r="H1631">
        <v>254.30509899999998</v>
      </c>
      <c r="I1631">
        <v>9.8360099999999999</v>
      </c>
    </row>
    <row r="1632" spans="1:9" x14ac:dyDescent="0.25">
      <c r="A1632">
        <v>1631</v>
      </c>
      <c r="B1632">
        <v>242.946212</v>
      </c>
      <c r="C1632">
        <v>7.4853529999999999</v>
      </c>
      <c r="H1632">
        <v>254.305656</v>
      </c>
      <c r="I1632">
        <v>9.8285859999999996</v>
      </c>
    </row>
    <row r="1633" spans="1:9" x14ac:dyDescent="0.25">
      <c r="A1633">
        <v>1632</v>
      </c>
      <c r="B1633">
        <v>242.952977</v>
      </c>
      <c r="C1633">
        <v>7.570354</v>
      </c>
      <c r="H1633">
        <v>254.35449199999999</v>
      </c>
      <c r="I1633">
        <v>9.6621210000000008</v>
      </c>
    </row>
    <row r="1634" spans="1:9" x14ac:dyDescent="0.25">
      <c r="A1634">
        <v>1633</v>
      </c>
      <c r="B1634">
        <v>242.972827</v>
      </c>
      <c r="C1634">
        <v>7.5233340000000002</v>
      </c>
      <c r="H1634">
        <v>254.3604</v>
      </c>
      <c r="I1634">
        <v>9.7952519999999996</v>
      </c>
    </row>
    <row r="1635" spans="1:9" x14ac:dyDescent="0.25">
      <c r="A1635">
        <v>1634</v>
      </c>
      <c r="B1635">
        <v>242.972827</v>
      </c>
      <c r="C1635">
        <v>7.5233340000000002</v>
      </c>
      <c r="H1635">
        <v>254.05828</v>
      </c>
      <c r="I1635">
        <v>9.7945449999999994</v>
      </c>
    </row>
    <row r="1636" spans="1:9" x14ac:dyDescent="0.25">
      <c r="A1636">
        <v>1635</v>
      </c>
    </row>
    <row r="1637" spans="1:9" x14ac:dyDescent="0.25">
      <c r="A1637">
        <v>1636</v>
      </c>
      <c r="D1637">
        <v>233.04363599999999</v>
      </c>
      <c r="E1637">
        <v>9.3222719999999999</v>
      </c>
    </row>
    <row r="1638" spans="1:9" x14ac:dyDescent="0.25">
      <c r="A1638">
        <v>1637</v>
      </c>
      <c r="D1638">
        <v>233.06202099999999</v>
      </c>
      <c r="E1638">
        <v>9.3522210000000001</v>
      </c>
      <c r="F1638">
        <v>242.22651400000001</v>
      </c>
      <c r="G1638">
        <v>6.8351509999999998</v>
      </c>
    </row>
    <row r="1639" spans="1:9" x14ac:dyDescent="0.25">
      <c r="A1639">
        <v>1638</v>
      </c>
      <c r="D1639">
        <v>233.06929099999999</v>
      </c>
      <c r="E1639">
        <v>9.3436360000000001</v>
      </c>
      <c r="F1639">
        <v>242.24469500000001</v>
      </c>
      <c r="G1639">
        <v>6.8612120000000001</v>
      </c>
    </row>
    <row r="1640" spans="1:9" x14ac:dyDescent="0.25">
      <c r="A1640">
        <v>1639</v>
      </c>
      <c r="D1640">
        <v>233.02489800000001</v>
      </c>
      <c r="E1640">
        <v>9.3589389999999995</v>
      </c>
      <c r="F1640">
        <v>242.175859</v>
      </c>
      <c r="G1640">
        <v>6.8762619999999997</v>
      </c>
    </row>
    <row r="1641" spans="1:9" x14ac:dyDescent="0.25">
      <c r="A1641">
        <v>1640</v>
      </c>
      <c r="D1641">
        <v>233.042877</v>
      </c>
      <c r="E1641">
        <v>9.3370200000000008</v>
      </c>
      <c r="F1641">
        <v>242.22484700000001</v>
      </c>
      <c r="G1641">
        <v>6.8588889999999996</v>
      </c>
    </row>
    <row r="1642" spans="1:9" x14ac:dyDescent="0.25">
      <c r="A1642">
        <v>1641</v>
      </c>
      <c r="D1642">
        <v>233.05111099999999</v>
      </c>
      <c r="E1642">
        <v>9.352525</v>
      </c>
      <c r="F1642">
        <v>242.21828199999999</v>
      </c>
      <c r="G1642">
        <v>6.8654039999999998</v>
      </c>
    </row>
    <row r="1643" spans="1:9" x14ac:dyDescent="0.25">
      <c r="A1643">
        <v>1642</v>
      </c>
      <c r="D1643">
        <v>233.009139</v>
      </c>
      <c r="E1643">
        <v>9.348687</v>
      </c>
      <c r="F1643">
        <v>242.221666</v>
      </c>
      <c r="G1643">
        <v>6.8434850000000003</v>
      </c>
    </row>
    <row r="1644" spans="1:9" x14ac:dyDescent="0.25">
      <c r="A1644">
        <v>1643</v>
      </c>
      <c r="D1644">
        <v>232.98752500000001</v>
      </c>
      <c r="E1644">
        <v>9.3294940000000004</v>
      </c>
      <c r="F1644">
        <v>242.187017</v>
      </c>
      <c r="G1644">
        <v>6.8938379999999997</v>
      </c>
    </row>
    <row r="1645" spans="1:9" x14ac:dyDescent="0.25">
      <c r="A1645">
        <v>1644</v>
      </c>
      <c r="D1645">
        <v>233.06101000000001</v>
      </c>
      <c r="E1645">
        <v>9.2236370000000001</v>
      </c>
      <c r="F1645">
        <v>242.18929199999999</v>
      </c>
      <c r="G1645">
        <v>6.8753529999999996</v>
      </c>
    </row>
    <row r="1646" spans="1:9" x14ac:dyDescent="0.25">
      <c r="A1646">
        <v>1645</v>
      </c>
      <c r="D1646">
        <v>233.04363599999999</v>
      </c>
      <c r="E1646">
        <v>9.3222719999999999</v>
      </c>
      <c r="F1646">
        <v>242.21373700000001</v>
      </c>
      <c r="G1646">
        <v>6.8454540000000001</v>
      </c>
    </row>
    <row r="1647" spans="1:9" x14ac:dyDescent="0.25">
      <c r="A1647">
        <v>1646</v>
      </c>
      <c r="F1647">
        <v>242.22651400000001</v>
      </c>
      <c r="G1647">
        <v>6.8351509999999998</v>
      </c>
      <c r="H1647">
        <v>232.93186700000001</v>
      </c>
      <c r="I1647">
        <v>9.6359600000000007</v>
      </c>
    </row>
    <row r="1648" spans="1:9" x14ac:dyDescent="0.25">
      <c r="A1648">
        <v>1647</v>
      </c>
      <c r="H1648">
        <v>232.56661500000001</v>
      </c>
      <c r="I1648">
        <v>9.6322720000000004</v>
      </c>
    </row>
    <row r="1649" spans="1:9" x14ac:dyDescent="0.25">
      <c r="A1649">
        <v>1648</v>
      </c>
      <c r="B1649">
        <v>222.90176700000001</v>
      </c>
      <c r="C1649">
        <v>6.7208579999999998</v>
      </c>
      <c r="H1649">
        <v>232.60171600000001</v>
      </c>
      <c r="I1649">
        <v>9.7485350000000004</v>
      </c>
    </row>
    <row r="1650" spans="1:9" x14ac:dyDescent="0.25">
      <c r="A1650">
        <v>1649</v>
      </c>
      <c r="B1650">
        <v>222.942474</v>
      </c>
      <c r="C1650">
        <v>6.7472719999999997</v>
      </c>
      <c r="H1650">
        <v>232.587827</v>
      </c>
      <c r="I1650">
        <v>9.7196960000000008</v>
      </c>
    </row>
    <row r="1651" spans="1:9" x14ac:dyDescent="0.25">
      <c r="A1651">
        <v>1650</v>
      </c>
      <c r="B1651">
        <v>222.94409099999999</v>
      </c>
      <c r="C1651">
        <v>6.7420200000000001</v>
      </c>
      <c r="H1651">
        <v>232.58282800000001</v>
      </c>
      <c r="I1651">
        <v>9.7570709999999998</v>
      </c>
    </row>
    <row r="1652" spans="1:9" x14ac:dyDescent="0.25">
      <c r="A1652">
        <v>1651</v>
      </c>
      <c r="B1652">
        <v>222.939899</v>
      </c>
      <c r="C1652">
        <v>6.7482819999999997</v>
      </c>
      <c r="H1652">
        <v>232.62858499999999</v>
      </c>
      <c r="I1652">
        <v>9.7298980000000004</v>
      </c>
    </row>
    <row r="1653" spans="1:9" x14ac:dyDescent="0.25">
      <c r="A1653">
        <v>1652</v>
      </c>
      <c r="B1653">
        <v>222.876767</v>
      </c>
      <c r="C1653">
        <v>6.7145960000000002</v>
      </c>
      <c r="H1653">
        <v>232.67060599999999</v>
      </c>
      <c r="I1653">
        <v>9.7106560000000002</v>
      </c>
    </row>
    <row r="1654" spans="1:9" x14ac:dyDescent="0.25">
      <c r="A1654">
        <v>1653</v>
      </c>
      <c r="B1654">
        <v>222.92126200000001</v>
      </c>
      <c r="C1654">
        <v>6.7321720000000003</v>
      </c>
      <c r="H1654">
        <v>232.65050400000001</v>
      </c>
      <c r="I1654">
        <v>9.7340389999999992</v>
      </c>
    </row>
    <row r="1655" spans="1:9" x14ac:dyDescent="0.25">
      <c r="A1655">
        <v>1654</v>
      </c>
      <c r="B1655">
        <v>222.83343400000001</v>
      </c>
      <c r="C1655">
        <v>6.7195450000000001</v>
      </c>
      <c r="H1655">
        <v>232.68216999999999</v>
      </c>
      <c r="I1655">
        <v>9.6698989999999991</v>
      </c>
    </row>
    <row r="1656" spans="1:9" x14ac:dyDescent="0.25">
      <c r="A1656">
        <v>1655</v>
      </c>
      <c r="B1656">
        <v>222.90176700000001</v>
      </c>
      <c r="C1656">
        <v>6.7208579999999998</v>
      </c>
      <c r="H1656">
        <v>232.63358600000001</v>
      </c>
      <c r="I1656">
        <v>9.6781310000000005</v>
      </c>
    </row>
    <row r="1657" spans="1:9" x14ac:dyDescent="0.25">
      <c r="A1657">
        <v>1656</v>
      </c>
      <c r="B1657">
        <v>222.90176700000001</v>
      </c>
      <c r="C1657">
        <v>6.7208579999999998</v>
      </c>
      <c r="H1657">
        <v>232.621261</v>
      </c>
      <c r="I1657">
        <v>9.9525249999999996</v>
      </c>
    </row>
    <row r="1658" spans="1:9" x14ac:dyDescent="0.25">
      <c r="A1658">
        <v>1657</v>
      </c>
    </row>
    <row r="1659" spans="1:9" x14ac:dyDescent="0.25">
      <c r="A1659">
        <v>1658</v>
      </c>
      <c r="D1659">
        <v>212.786902</v>
      </c>
      <c r="E1659">
        <v>8.0205669999999998</v>
      </c>
    </row>
    <row r="1660" spans="1:9" x14ac:dyDescent="0.25">
      <c r="A1660">
        <v>1659</v>
      </c>
      <c r="D1660">
        <v>213.800253</v>
      </c>
      <c r="E1660">
        <v>7.864141</v>
      </c>
      <c r="F1660">
        <v>220.71202</v>
      </c>
      <c r="G1660">
        <v>5.6800499999999996</v>
      </c>
    </row>
    <row r="1661" spans="1:9" x14ac:dyDescent="0.25">
      <c r="A1661">
        <v>1660</v>
      </c>
      <c r="D1661">
        <v>213.796616</v>
      </c>
      <c r="E1661">
        <v>7.8656560000000004</v>
      </c>
      <c r="F1661">
        <v>220.68540400000001</v>
      </c>
      <c r="G1661">
        <v>5.6438889999999997</v>
      </c>
    </row>
    <row r="1662" spans="1:9" x14ac:dyDescent="0.25">
      <c r="A1662">
        <v>1661</v>
      </c>
      <c r="D1662">
        <v>213.85944499999999</v>
      </c>
      <c r="E1662">
        <v>7.9365649999999999</v>
      </c>
      <c r="F1662">
        <v>220.66702000000001</v>
      </c>
      <c r="G1662">
        <v>5.6722219999999997</v>
      </c>
    </row>
    <row r="1663" spans="1:9" x14ac:dyDescent="0.25">
      <c r="A1663">
        <v>1662</v>
      </c>
      <c r="D1663">
        <v>213.808333</v>
      </c>
      <c r="E1663">
        <v>7.9245950000000001</v>
      </c>
      <c r="F1663">
        <v>220.66929300000001</v>
      </c>
      <c r="G1663">
        <v>5.6800499999999996</v>
      </c>
    </row>
    <row r="1664" spans="1:9" x14ac:dyDescent="0.25">
      <c r="A1664">
        <v>1663</v>
      </c>
      <c r="D1664">
        <v>213.81868700000001</v>
      </c>
      <c r="E1664">
        <v>7.9075759999999997</v>
      </c>
      <c r="F1664">
        <v>220.75782799999999</v>
      </c>
      <c r="G1664">
        <v>5.7152019999999997</v>
      </c>
    </row>
    <row r="1665" spans="1:9" x14ac:dyDescent="0.25">
      <c r="A1665">
        <v>1664</v>
      </c>
      <c r="D1665">
        <v>213.837525</v>
      </c>
      <c r="E1665">
        <v>7.8578789999999996</v>
      </c>
      <c r="F1665">
        <v>220.794949</v>
      </c>
      <c r="G1665">
        <v>5.6850500000000004</v>
      </c>
    </row>
    <row r="1666" spans="1:9" x14ac:dyDescent="0.25">
      <c r="A1666">
        <v>1665</v>
      </c>
      <c r="D1666">
        <v>213.80292900000001</v>
      </c>
      <c r="E1666">
        <v>7.8310599999999999</v>
      </c>
      <c r="F1666">
        <v>220.69848500000001</v>
      </c>
      <c r="G1666">
        <v>5.6480300000000003</v>
      </c>
    </row>
    <row r="1667" spans="1:9" x14ac:dyDescent="0.25">
      <c r="A1667">
        <v>1666</v>
      </c>
      <c r="D1667">
        <v>213.843535</v>
      </c>
      <c r="E1667">
        <v>7.7903029999999998</v>
      </c>
      <c r="F1667">
        <v>220.68934300000001</v>
      </c>
      <c r="G1667">
        <v>5.6886359999999998</v>
      </c>
    </row>
    <row r="1668" spans="1:9" x14ac:dyDescent="0.25">
      <c r="A1668">
        <v>1667</v>
      </c>
      <c r="D1668">
        <v>213.800253</v>
      </c>
      <c r="E1668">
        <v>7.864141</v>
      </c>
      <c r="F1668">
        <v>220.71202</v>
      </c>
      <c r="G1668">
        <v>5.6800499999999996</v>
      </c>
    </row>
    <row r="1669" spans="1:9" x14ac:dyDescent="0.25">
      <c r="A1669">
        <v>1668</v>
      </c>
      <c r="H1669">
        <v>212.47412</v>
      </c>
      <c r="I1669">
        <v>8.5870099999999994</v>
      </c>
    </row>
    <row r="1670" spans="1:9" x14ac:dyDescent="0.25">
      <c r="A1670">
        <v>1669</v>
      </c>
      <c r="B1670">
        <v>203.17907200000002</v>
      </c>
      <c r="C1670">
        <v>6.3415980000000003</v>
      </c>
      <c r="H1670">
        <v>213.21020200000001</v>
      </c>
      <c r="I1670">
        <v>8.4670199999999998</v>
      </c>
    </row>
    <row r="1671" spans="1:9" x14ac:dyDescent="0.25">
      <c r="A1671">
        <v>1670</v>
      </c>
      <c r="B1671">
        <v>203.150927</v>
      </c>
      <c r="C1671">
        <v>6.3471140000000004</v>
      </c>
      <c r="H1671">
        <v>213.18247500000001</v>
      </c>
      <c r="I1671">
        <v>8.4420190000000002</v>
      </c>
    </row>
    <row r="1672" spans="1:9" x14ac:dyDescent="0.25">
      <c r="A1672">
        <v>1671</v>
      </c>
      <c r="B1672">
        <v>203.158659</v>
      </c>
      <c r="C1672">
        <v>6.3414950000000001</v>
      </c>
      <c r="H1672">
        <v>213.153536</v>
      </c>
      <c r="I1672">
        <v>8.4232320000000005</v>
      </c>
    </row>
    <row r="1673" spans="1:9" x14ac:dyDescent="0.25">
      <c r="A1673">
        <v>1672</v>
      </c>
      <c r="B1673">
        <v>203.15726699999999</v>
      </c>
      <c r="C1673">
        <v>6.3254640000000002</v>
      </c>
      <c r="H1673">
        <v>213.15111099999999</v>
      </c>
      <c r="I1673">
        <v>8.4160599999999999</v>
      </c>
    </row>
    <row r="1674" spans="1:9" x14ac:dyDescent="0.25">
      <c r="A1674">
        <v>1673</v>
      </c>
      <c r="B1674">
        <v>203.162058</v>
      </c>
      <c r="C1674">
        <v>6.3416499999999996</v>
      </c>
      <c r="H1674">
        <v>213.20186899999999</v>
      </c>
      <c r="I1674">
        <v>8.4240899999999996</v>
      </c>
    </row>
    <row r="1675" spans="1:9" x14ac:dyDescent="0.25">
      <c r="A1675">
        <v>1674</v>
      </c>
      <c r="B1675">
        <v>203.177008</v>
      </c>
      <c r="C1675">
        <v>6.3596389999999996</v>
      </c>
      <c r="H1675">
        <v>213.21995000000001</v>
      </c>
      <c r="I1675">
        <v>8.4611619999999998</v>
      </c>
    </row>
    <row r="1676" spans="1:9" x14ac:dyDescent="0.25">
      <c r="A1676">
        <v>1675</v>
      </c>
      <c r="B1676">
        <v>203.20268100000001</v>
      </c>
      <c r="C1676">
        <v>6.3607740000000002</v>
      </c>
      <c r="H1676">
        <v>213.21924300000001</v>
      </c>
      <c r="I1676">
        <v>8.4683840000000004</v>
      </c>
    </row>
    <row r="1677" spans="1:9" x14ac:dyDescent="0.25">
      <c r="A1677">
        <v>1676</v>
      </c>
      <c r="B1677">
        <v>203.303866</v>
      </c>
      <c r="C1677">
        <v>6.3480930000000004</v>
      </c>
      <c r="H1677">
        <v>213.19843499999999</v>
      </c>
      <c r="I1677">
        <v>8.4606060000000003</v>
      </c>
    </row>
    <row r="1678" spans="1:9" x14ac:dyDescent="0.25">
      <c r="A1678">
        <v>1677</v>
      </c>
      <c r="B1678">
        <v>203.16701</v>
      </c>
      <c r="C1678">
        <v>6.3509279999999997</v>
      </c>
      <c r="H1678">
        <v>213.15590900000001</v>
      </c>
      <c r="I1678">
        <v>8.4226759999999992</v>
      </c>
    </row>
    <row r="1679" spans="1:9" x14ac:dyDescent="0.25">
      <c r="A1679">
        <v>1678</v>
      </c>
      <c r="B1679">
        <v>203.17907200000002</v>
      </c>
      <c r="C1679">
        <v>6.3415980000000003</v>
      </c>
    </row>
    <row r="1680" spans="1:9" x14ac:dyDescent="0.25">
      <c r="A1680">
        <v>1679</v>
      </c>
    </row>
    <row r="1681" spans="1:9" x14ac:dyDescent="0.25">
      <c r="A1681">
        <v>1680</v>
      </c>
      <c r="D1681">
        <v>192.319277</v>
      </c>
      <c r="E1681">
        <v>8.4437639999999998</v>
      </c>
    </row>
    <row r="1682" spans="1:9" x14ac:dyDescent="0.25">
      <c r="A1682">
        <v>1681</v>
      </c>
      <c r="D1682">
        <v>192.40334899999999</v>
      </c>
      <c r="E1682">
        <v>8.4487109999999994</v>
      </c>
      <c r="F1682">
        <v>201.63706000000002</v>
      </c>
      <c r="G1682">
        <v>5.3315979999999996</v>
      </c>
    </row>
    <row r="1683" spans="1:9" x14ac:dyDescent="0.25">
      <c r="A1683">
        <v>1682</v>
      </c>
      <c r="D1683">
        <v>192.378298</v>
      </c>
      <c r="E1683">
        <v>8.4608249999999998</v>
      </c>
      <c r="F1683">
        <v>201.64561700000002</v>
      </c>
      <c r="G1683">
        <v>5.349691</v>
      </c>
    </row>
    <row r="1684" spans="1:9" x14ac:dyDescent="0.25">
      <c r="A1684">
        <v>1683</v>
      </c>
      <c r="D1684">
        <v>192.38716299999999</v>
      </c>
      <c r="E1684">
        <v>8.4680929999999996</v>
      </c>
      <c r="F1684">
        <v>201.637316</v>
      </c>
      <c r="G1684">
        <v>5.3441239999999999</v>
      </c>
    </row>
    <row r="1685" spans="1:9" x14ac:dyDescent="0.25">
      <c r="A1685">
        <v>1684</v>
      </c>
      <c r="D1685">
        <v>192.349997</v>
      </c>
      <c r="E1685">
        <v>8.4388140000000007</v>
      </c>
      <c r="F1685">
        <v>201.63087300000001</v>
      </c>
      <c r="G1685">
        <v>5.3298449999999997</v>
      </c>
    </row>
    <row r="1686" spans="1:9" x14ac:dyDescent="0.25">
      <c r="A1686">
        <v>1685</v>
      </c>
      <c r="D1686">
        <v>192.360308</v>
      </c>
      <c r="E1686">
        <v>8.4202580000000005</v>
      </c>
      <c r="F1686">
        <v>201.64639099999999</v>
      </c>
      <c r="G1686">
        <v>5.3326289999999998</v>
      </c>
    </row>
    <row r="1687" spans="1:9" x14ac:dyDescent="0.25">
      <c r="A1687">
        <v>1686</v>
      </c>
      <c r="D1687">
        <v>192.36061699999999</v>
      </c>
      <c r="E1687">
        <v>8.4444850000000002</v>
      </c>
      <c r="F1687">
        <v>201.653143</v>
      </c>
      <c r="G1687">
        <v>5.3312369999999998</v>
      </c>
    </row>
    <row r="1688" spans="1:9" x14ac:dyDescent="0.25">
      <c r="A1688">
        <v>1687</v>
      </c>
      <c r="D1688">
        <v>192.39133699999999</v>
      </c>
      <c r="E1688">
        <v>8.4394849999999995</v>
      </c>
      <c r="F1688">
        <v>201.656496</v>
      </c>
      <c r="G1688">
        <v>5.3155159999999997</v>
      </c>
    </row>
    <row r="1689" spans="1:9" x14ac:dyDescent="0.25">
      <c r="A1689">
        <v>1688</v>
      </c>
      <c r="D1689">
        <v>192.319277</v>
      </c>
      <c r="E1689">
        <v>8.4437639999999998</v>
      </c>
      <c r="F1689">
        <v>201.63706000000002</v>
      </c>
      <c r="G1689">
        <v>5.3315979999999996</v>
      </c>
    </row>
    <row r="1690" spans="1:9" x14ac:dyDescent="0.25">
      <c r="A1690">
        <v>1689</v>
      </c>
    </row>
    <row r="1691" spans="1:9" x14ac:dyDescent="0.25">
      <c r="A1691">
        <v>1690</v>
      </c>
    </row>
    <row r="1692" spans="1:9" x14ac:dyDescent="0.25">
      <c r="A1692">
        <v>1691</v>
      </c>
      <c r="H1692">
        <v>191.56195700000001</v>
      </c>
      <c r="I1692">
        <v>9.5328870000000006</v>
      </c>
    </row>
    <row r="1693" spans="1:9" x14ac:dyDescent="0.25">
      <c r="A1693">
        <v>1692</v>
      </c>
      <c r="B1693">
        <v>180.65133900000001</v>
      </c>
      <c r="C1693">
        <v>7.4389180000000001</v>
      </c>
      <c r="H1693">
        <v>191.62180599999999</v>
      </c>
      <c r="I1693">
        <v>9.5794329999999999</v>
      </c>
    </row>
    <row r="1694" spans="1:9" x14ac:dyDescent="0.25">
      <c r="A1694">
        <v>1693</v>
      </c>
      <c r="B1694">
        <v>180.66654399999999</v>
      </c>
      <c r="C1694">
        <v>7.4578360000000004</v>
      </c>
      <c r="H1694">
        <v>191.60262900000001</v>
      </c>
      <c r="I1694">
        <v>9.5852579999999996</v>
      </c>
    </row>
    <row r="1695" spans="1:9" x14ac:dyDescent="0.25">
      <c r="A1695">
        <v>1694</v>
      </c>
      <c r="B1695">
        <v>180.67159900000001</v>
      </c>
      <c r="C1695">
        <v>7.4303090000000003</v>
      </c>
      <c r="H1695">
        <v>191.67025599999999</v>
      </c>
      <c r="I1695">
        <v>9.5689700000000002</v>
      </c>
    </row>
    <row r="1696" spans="1:9" x14ac:dyDescent="0.25">
      <c r="A1696">
        <v>1695</v>
      </c>
      <c r="B1696">
        <v>180.70829600000002</v>
      </c>
      <c r="C1696">
        <v>7.4573720000000003</v>
      </c>
      <c r="H1696">
        <v>191.66334800000001</v>
      </c>
      <c r="I1696">
        <v>9.5890719999999998</v>
      </c>
    </row>
    <row r="1697" spans="1:9" x14ac:dyDescent="0.25">
      <c r="A1697">
        <v>1696</v>
      </c>
      <c r="B1697">
        <v>180.672011</v>
      </c>
      <c r="C1697">
        <v>7.439794</v>
      </c>
      <c r="H1697">
        <v>191.63458500000002</v>
      </c>
      <c r="I1697">
        <v>9.6077840000000005</v>
      </c>
    </row>
    <row r="1698" spans="1:9" x14ac:dyDescent="0.25">
      <c r="A1698">
        <v>1697</v>
      </c>
      <c r="B1698">
        <v>180.65964</v>
      </c>
      <c r="C1698">
        <v>7.4597420000000003</v>
      </c>
      <c r="H1698">
        <v>191.66015100000001</v>
      </c>
      <c r="I1698">
        <v>9.5671649999999993</v>
      </c>
    </row>
    <row r="1699" spans="1:9" x14ac:dyDescent="0.25">
      <c r="A1699">
        <v>1698</v>
      </c>
      <c r="B1699">
        <v>180.69700800000001</v>
      </c>
      <c r="C1699">
        <v>7.4750519999999998</v>
      </c>
      <c r="H1699">
        <v>191.640051</v>
      </c>
      <c r="I1699">
        <v>9.5598460000000003</v>
      </c>
    </row>
    <row r="1700" spans="1:9" x14ac:dyDescent="0.25">
      <c r="A1700">
        <v>1699</v>
      </c>
      <c r="B1700">
        <v>180.67737</v>
      </c>
      <c r="C1700">
        <v>7.4579899999999997</v>
      </c>
      <c r="H1700">
        <v>191.769533</v>
      </c>
      <c r="I1700">
        <v>9.5188140000000008</v>
      </c>
    </row>
    <row r="1701" spans="1:9" x14ac:dyDescent="0.25">
      <c r="A1701">
        <v>1700</v>
      </c>
      <c r="B1701">
        <v>180.65133900000001</v>
      </c>
      <c r="C1701">
        <v>7.4389180000000001</v>
      </c>
      <c r="H1701">
        <v>191.765772</v>
      </c>
      <c r="I1701">
        <v>9.4547419999999995</v>
      </c>
    </row>
    <row r="1702" spans="1:9" x14ac:dyDescent="0.25">
      <c r="A1702">
        <v>1701</v>
      </c>
    </row>
    <row r="1703" spans="1:9" x14ac:dyDescent="0.25">
      <c r="A1703">
        <v>1702</v>
      </c>
      <c r="D1703">
        <v>169.35536000000002</v>
      </c>
      <c r="E1703">
        <v>9.4203620000000008</v>
      </c>
      <c r="F1703">
        <v>178.68871000000001</v>
      </c>
      <c r="G1703">
        <v>6.3098460000000003</v>
      </c>
    </row>
    <row r="1704" spans="1:9" x14ac:dyDescent="0.25">
      <c r="A1704">
        <v>1703</v>
      </c>
      <c r="D1704">
        <v>169.33551399999999</v>
      </c>
      <c r="E1704">
        <v>9.4478349999999995</v>
      </c>
      <c r="F1704">
        <v>178.70237</v>
      </c>
      <c r="G1704">
        <v>6.3148460000000002</v>
      </c>
    </row>
    <row r="1705" spans="1:9" x14ac:dyDescent="0.25">
      <c r="A1705">
        <v>1704</v>
      </c>
      <c r="D1705">
        <v>169.320052</v>
      </c>
      <c r="E1705">
        <v>9.4340209999999995</v>
      </c>
      <c r="F1705">
        <v>178.69298800000001</v>
      </c>
      <c r="G1705">
        <v>6.3132989999999998</v>
      </c>
    </row>
    <row r="1706" spans="1:9" x14ac:dyDescent="0.25">
      <c r="A1706">
        <v>1705</v>
      </c>
      <c r="D1706">
        <v>169.33015499999999</v>
      </c>
      <c r="E1706">
        <v>9.4692270000000001</v>
      </c>
      <c r="F1706">
        <v>178.74701199999998</v>
      </c>
      <c r="G1706">
        <v>6.3197419999999997</v>
      </c>
    </row>
    <row r="1707" spans="1:9" x14ac:dyDescent="0.25">
      <c r="A1707">
        <v>1706</v>
      </c>
      <c r="D1707">
        <v>169.30896799999999</v>
      </c>
      <c r="E1707">
        <v>9.4347940000000001</v>
      </c>
      <c r="F1707">
        <v>178.76520400000001</v>
      </c>
      <c r="G1707">
        <v>6.3318560000000002</v>
      </c>
    </row>
    <row r="1708" spans="1:9" x14ac:dyDescent="0.25">
      <c r="A1708">
        <v>1707</v>
      </c>
      <c r="D1708">
        <v>169.30046300000001</v>
      </c>
      <c r="E1708">
        <v>9.4226810000000008</v>
      </c>
      <c r="F1708">
        <v>178.746804</v>
      </c>
      <c r="G1708">
        <v>6.3297939999999997</v>
      </c>
    </row>
    <row r="1709" spans="1:9" x14ac:dyDescent="0.25">
      <c r="A1709">
        <v>1708</v>
      </c>
      <c r="D1709">
        <v>169.26793900000001</v>
      </c>
      <c r="E1709">
        <v>9.4124230000000004</v>
      </c>
      <c r="F1709">
        <v>178.74572000000001</v>
      </c>
      <c r="G1709">
        <v>6.3212380000000001</v>
      </c>
    </row>
    <row r="1710" spans="1:9" x14ac:dyDescent="0.25">
      <c r="A1710">
        <v>1709</v>
      </c>
      <c r="D1710">
        <v>169.29731800000002</v>
      </c>
      <c r="E1710">
        <v>9.3911859999999994</v>
      </c>
      <c r="F1710">
        <v>178.66716400000001</v>
      </c>
      <c r="G1710">
        <v>6.2558249999999997</v>
      </c>
    </row>
    <row r="1711" spans="1:9" x14ac:dyDescent="0.25">
      <c r="A1711">
        <v>1710</v>
      </c>
      <c r="D1711">
        <v>169.35536000000002</v>
      </c>
      <c r="E1711">
        <v>9.4203620000000008</v>
      </c>
      <c r="F1711">
        <v>178.68871000000001</v>
      </c>
      <c r="G1711">
        <v>6.3098460000000003</v>
      </c>
    </row>
    <row r="1712" spans="1:9" x14ac:dyDescent="0.25">
      <c r="A1712">
        <v>1711</v>
      </c>
      <c r="D1712">
        <v>169.35536000000002</v>
      </c>
      <c r="E1712">
        <v>9.4203620000000008</v>
      </c>
      <c r="F1712">
        <v>178.68871000000001</v>
      </c>
      <c r="G1712">
        <v>6.3098460000000003</v>
      </c>
    </row>
    <row r="1713" spans="1:9" x14ac:dyDescent="0.25">
      <c r="A1713">
        <v>1712</v>
      </c>
    </row>
    <row r="1714" spans="1:9" x14ac:dyDescent="0.25">
      <c r="A1714">
        <v>1713</v>
      </c>
      <c r="B1714">
        <v>159.87283500000001</v>
      </c>
      <c r="C1714">
        <v>7.5051030000000001</v>
      </c>
    </row>
    <row r="1715" spans="1:9" x14ac:dyDescent="0.25">
      <c r="A1715">
        <v>1714</v>
      </c>
      <c r="B1715">
        <v>159.87283500000001</v>
      </c>
      <c r="C1715">
        <v>7.5051030000000001</v>
      </c>
    </row>
    <row r="1716" spans="1:9" x14ac:dyDescent="0.25">
      <c r="A1716">
        <v>1715</v>
      </c>
      <c r="B1716">
        <v>159.87283500000001</v>
      </c>
      <c r="C1716">
        <v>7.5051030000000001</v>
      </c>
      <c r="H1716">
        <v>166.37195800000001</v>
      </c>
      <c r="I1716">
        <v>9.9562880000000007</v>
      </c>
    </row>
    <row r="1717" spans="1:9" x14ac:dyDescent="0.25">
      <c r="A1717">
        <v>1716</v>
      </c>
      <c r="B1717">
        <v>159.87283500000001</v>
      </c>
      <c r="C1717">
        <v>7.5051030000000001</v>
      </c>
      <c r="H1717">
        <v>166.28860700000001</v>
      </c>
      <c r="I1717">
        <v>9.9010820000000006</v>
      </c>
    </row>
    <row r="1718" spans="1:9" x14ac:dyDescent="0.25">
      <c r="A1718">
        <v>1717</v>
      </c>
      <c r="B1718">
        <v>159.87283500000001</v>
      </c>
      <c r="C1718">
        <v>7.5051030000000001</v>
      </c>
      <c r="H1718">
        <v>166.30932999999999</v>
      </c>
      <c r="I1718">
        <v>9.8263920000000002</v>
      </c>
    </row>
    <row r="1719" spans="1:9" x14ac:dyDescent="0.25">
      <c r="A1719">
        <v>1718</v>
      </c>
      <c r="B1719">
        <v>159.87283500000001</v>
      </c>
      <c r="C1719">
        <v>7.5051030000000001</v>
      </c>
      <c r="H1719">
        <v>166.314638</v>
      </c>
      <c r="I1719">
        <v>9.8451550000000001</v>
      </c>
    </row>
    <row r="1720" spans="1:9" x14ac:dyDescent="0.25">
      <c r="A1720">
        <v>1719</v>
      </c>
      <c r="B1720">
        <v>159.87283500000001</v>
      </c>
      <c r="C1720">
        <v>7.5051030000000001</v>
      </c>
      <c r="H1720">
        <v>166.34969000000001</v>
      </c>
      <c r="I1720">
        <v>9.8679900000000007</v>
      </c>
    </row>
    <row r="1721" spans="1:9" x14ac:dyDescent="0.25">
      <c r="A1721">
        <v>1720</v>
      </c>
      <c r="B1721">
        <v>159.87283500000001</v>
      </c>
      <c r="C1721">
        <v>7.5051030000000001</v>
      </c>
      <c r="H1721">
        <v>166.41582299999999</v>
      </c>
      <c r="I1721">
        <v>9.8920619999999992</v>
      </c>
    </row>
    <row r="1722" spans="1:9" x14ac:dyDescent="0.25">
      <c r="A1722">
        <v>1721</v>
      </c>
      <c r="B1722">
        <v>159.87283500000001</v>
      </c>
      <c r="C1722">
        <v>7.5051030000000001</v>
      </c>
      <c r="H1722">
        <v>166.38164900000001</v>
      </c>
      <c r="I1722">
        <v>9.9048459999999992</v>
      </c>
    </row>
    <row r="1723" spans="1:9" x14ac:dyDescent="0.25">
      <c r="A1723">
        <v>1722</v>
      </c>
      <c r="H1723">
        <v>166.37546400000002</v>
      </c>
      <c r="I1723">
        <v>9.9644849999999998</v>
      </c>
    </row>
    <row r="1724" spans="1:9" x14ac:dyDescent="0.25">
      <c r="A1724">
        <v>1723</v>
      </c>
      <c r="H1724">
        <v>166.377163</v>
      </c>
      <c r="I1724">
        <v>9.9262370000000004</v>
      </c>
    </row>
    <row r="1725" spans="1:9" x14ac:dyDescent="0.25">
      <c r="A1725">
        <v>1724</v>
      </c>
      <c r="F1725">
        <v>159.06041199999999</v>
      </c>
      <c r="G1725">
        <v>6.8095359999999996</v>
      </c>
      <c r="H1725">
        <v>166.249844</v>
      </c>
      <c r="I1725">
        <v>9.9060319999999997</v>
      </c>
    </row>
    <row r="1726" spans="1:9" x14ac:dyDescent="0.25">
      <c r="A1726">
        <v>1725</v>
      </c>
      <c r="D1726">
        <v>151.064536</v>
      </c>
      <c r="E1726">
        <v>9.3835049999999995</v>
      </c>
      <c r="F1726">
        <v>159.06041199999999</v>
      </c>
      <c r="G1726">
        <v>6.8095359999999996</v>
      </c>
    </row>
    <row r="1727" spans="1:9" x14ac:dyDescent="0.25">
      <c r="A1727">
        <v>1726</v>
      </c>
      <c r="D1727">
        <v>151.03634</v>
      </c>
      <c r="E1727">
        <v>9.428763</v>
      </c>
      <c r="F1727">
        <v>158.983712</v>
      </c>
      <c r="G1727">
        <v>6.8368549999999999</v>
      </c>
    </row>
    <row r="1728" spans="1:9" x14ac:dyDescent="0.25">
      <c r="A1728">
        <v>1727</v>
      </c>
      <c r="D1728">
        <v>151.10876300000001</v>
      </c>
      <c r="E1728">
        <v>9.4057220000000008</v>
      </c>
      <c r="F1728">
        <v>158.988711</v>
      </c>
      <c r="G1728">
        <v>6.8109279999999996</v>
      </c>
    </row>
    <row r="1729" spans="1:7" x14ac:dyDescent="0.25">
      <c r="A1729">
        <v>1728</v>
      </c>
      <c r="D1729">
        <v>151.07695899999999</v>
      </c>
      <c r="E1729">
        <v>9.3548449999999992</v>
      </c>
      <c r="F1729">
        <v>159.01061799999999</v>
      </c>
      <c r="G1729">
        <v>6.7976799999999997</v>
      </c>
    </row>
    <row r="1730" spans="1:7" x14ac:dyDescent="0.25">
      <c r="A1730">
        <v>1729</v>
      </c>
      <c r="D1730">
        <v>151.064536</v>
      </c>
      <c r="E1730">
        <v>9.3835049999999995</v>
      </c>
      <c r="F1730">
        <v>159.06041199999999</v>
      </c>
      <c r="G1730">
        <v>6.8095359999999996</v>
      </c>
    </row>
    <row r="1731" spans="1:7" x14ac:dyDescent="0.25">
      <c r="A1731">
        <v>1730</v>
      </c>
      <c r="D1731">
        <v>151.08443299999999</v>
      </c>
      <c r="E1731">
        <v>9.4027829999999994</v>
      </c>
      <c r="F1731">
        <v>159.06041199999999</v>
      </c>
      <c r="G1731">
        <v>6.8095359999999996</v>
      </c>
    </row>
    <row r="1732" spans="1:7" x14ac:dyDescent="0.25">
      <c r="A1732">
        <v>1731</v>
      </c>
      <c r="D1732">
        <v>151.064536</v>
      </c>
      <c r="E1732">
        <v>9.3835049999999995</v>
      </c>
      <c r="F1732">
        <v>159.06041199999999</v>
      </c>
      <c r="G1732">
        <v>6.8095359999999996</v>
      </c>
    </row>
    <row r="1733" spans="1:7" x14ac:dyDescent="0.25">
      <c r="A1733">
        <v>1732</v>
      </c>
      <c r="D1733">
        <v>151.064536</v>
      </c>
      <c r="E1733">
        <v>9.3835049999999995</v>
      </c>
      <c r="F1733">
        <v>159.06041199999999</v>
      </c>
      <c r="G1733">
        <v>6.8095359999999996</v>
      </c>
    </row>
    <row r="1734" spans="1:7" x14ac:dyDescent="0.25">
      <c r="A1734">
        <v>1733</v>
      </c>
      <c r="B1734">
        <v>133.13192900000001</v>
      </c>
      <c r="C1734">
        <v>5.9089780000000003</v>
      </c>
      <c r="D1734">
        <v>151.09912300000002</v>
      </c>
      <c r="E1734">
        <v>9.3509799999999998</v>
      </c>
    </row>
    <row r="1735" spans="1:7" x14ac:dyDescent="0.25">
      <c r="A1735">
        <v>1734</v>
      </c>
      <c r="B1735">
        <v>133.13192900000001</v>
      </c>
      <c r="C1735">
        <v>5.9089780000000003</v>
      </c>
      <c r="D1735">
        <v>151.064536</v>
      </c>
      <c r="E1735">
        <v>9.3835049999999995</v>
      </c>
    </row>
    <row r="1736" spans="1:7" x14ac:dyDescent="0.25">
      <c r="A1736">
        <v>1735</v>
      </c>
      <c r="B1736">
        <v>133.152388</v>
      </c>
      <c r="C1736">
        <v>5.8776529999999996</v>
      </c>
      <c r="D1736">
        <v>151.064536</v>
      </c>
      <c r="E1736">
        <v>9.3835049999999995</v>
      </c>
    </row>
    <row r="1737" spans="1:7" x14ac:dyDescent="0.25">
      <c r="A1737">
        <v>1736</v>
      </c>
      <c r="B1737">
        <v>133.19610800000001</v>
      </c>
      <c r="C1737">
        <v>5.8819889999999999</v>
      </c>
    </row>
    <row r="1738" spans="1:7" x14ac:dyDescent="0.25">
      <c r="A1738">
        <v>1737</v>
      </c>
      <c r="B1738">
        <v>133.16641000000001</v>
      </c>
      <c r="C1738">
        <v>5.9144370000000004</v>
      </c>
    </row>
    <row r="1739" spans="1:7" x14ac:dyDescent="0.25">
      <c r="A1739">
        <v>1738</v>
      </c>
      <c r="B1739">
        <v>133.218096</v>
      </c>
      <c r="C1739">
        <v>5.8836729999999999</v>
      </c>
    </row>
    <row r="1740" spans="1:7" x14ac:dyDescent="0.25">
      <c r="A1740">
        <v>1739</v>
      </c>
      <c r="B1740">
        <v>133.21207200000001</v>
      </c>
      <c r="C1740">
        <v>5.9359149999999996</v>
      </c>
    </row>
    <row r="1741" spans="1:7" x14ac:dyDescent="0.25">
      <c r="A1741">
        <v>1740</v>
      </c>
      <c r="B1741">
        <v>133.12376600000002</v>
      </c>
      <c r="C1741">
        <v>5.9447419999999997</v>
      </c>
    </row>
    <row r="1742" spans="1:7" x14ac:dyDescent="0.25">
      <c r="A1742">
        <v>1741</v>
      </c>
      <c r="B1742">
        <v>133.261618</v>
      </c>
      <c r="C1742">
        <v>5.9252010000000004</v>
      </c>
    </row>
    <row r="1743" spans="1:7" x14ac:dyDescent="0.25">
      <c r="A1743">
        <v>1742</v>
      </c>
      <c r="B1743">
        <v>133.13192900000001</v>
      </c>
      <c r="C1743">
        <v>5.9089780000000003</v>
      </c>
    </row>
    <row r="1744" spans="1:7" x14ac:dyDescent="0.25">
      <c r="A1744">
        <v>1743</v>
      </c>
      <c r="B1744">
        <v>133.13192900000001</v>
      </c>
      <c r="C1744">
        <v>5.9089780000000003</v>
      </c>
    </row>
    <row r="1745" spans="1:7" x14ac:dyDescent="0.25">
      <c r="A1745">
        <v>1744</v>
      </c>
      <c r="F1745">
        <v>133.40048400000001</v>
      </c>
      <c r="G1745">
        <v>4.672307</v>
      </c>
    </row>
    <row r="1746" spans="1:7" x14ac:dyDescent="0.25">
      <c r="A1746">
        <v>1745</v>
      </c>
      <c r="F1746">
        <v>133.40048400000001</v>
      </c>
      <c r="G1746">
        <v>4.672307</v>
      </c>
    </row>
    <row r="1747" spans="1:7" x14ac:dyDescent="0.25">
      <c r="A1747">
        <v>1746</v>
      </c>
      <c r="F1747">
        <v>133.44700800000001</v>
      </c>
      <c r="G1747">
        <v>4.6710320000000003</v>
      </c>
    </row>
    <row r="1748" spans="1:7" x14ac:dyDescent="0.25">
      <c r="A1748">
        <v>1747</v>
      </c>
      <c r="F1748">
        <v>133.44889599999999</v>
      </c>
      <c r="G1748">
        <v>4.6489929999999999</v>
      </c>
    </row>
    <row r="1749" spans="1:7" x14ac:dyDescent="0.25">
      <c r="A1749">
        <v>1748</v>
      </c>
      <c r="D1749">
        <v>121.481256</v>
      </c>
      <c r="E1749">
        <v>8.0823850000000004</v>
      </c>
      <c r="F1749">
        <v>133.382677</v>
      </c>
      <c r="G1749">
        <v>4.6947559999999999</v>
      </c>
    </row>
    <row r="1750" spans="1:7" x14ac:dyDescent="0.25">
      <c r="A1750">
        <v>1749</v>
      </c>
      <c r="D1750">
        <v>121.481256</v>
      </c>
      <c r="E1750">
        <v>8.0823850000000004</v>
      </c>
      <c r="F1750">
        <v>133.37222100000002</v>
      </c>
      <c r="G1750">
        <v>4.5810880000000003</v>
      </c>
    </row>
    <row r="1751" spans="1:7" x14ac:dyDescent="0.25">
      <c r="A1751">
        <v>1750</v>
      </c>
      <c r="D1751">
        <v>121.48610500000001</v>
      </c>
      <c r="E1751">
        <v>8.0847829999999998</v>
      </c>
      <c r="F1751">
        <v>133.45221500000002</v>
      </c>
      <c r="G1751">
        <v>4.4965000000000002</v>
      </c>
    </row>
    <row r="1752" spans="1:7" x14ac:dyDescent="0.25">
      <c r="A1752">
        <v>1751</v>
      </c>
      <c r="D1752">
        <v>121.460138</v>
      </c>
      <c r="E1752">
        <v>8.0890679999999993</v>
      </c>
      <c r="F1752">
        <v>133.40048400000001</v>
      </c>
      <c r="G1752">
        <v>4.672307</v>
      </c>
    </row>
    <row r="1753" spans="1:7" x14ac:dyDescent="0.25">
      <c r="A1753">
        <v>1752</v>
      </c>
      <c r="D1753">
        <v>121.48972900000001</v>
      </c>
      <c r="E1753">
        <v>8.0737629999999996</v>
      </c>
      <c r="F1753">
        <v>133.40048400000001</v>
      </c>
      <c r="G1753">
        <v>4.672307</v>
      </c>
    </row>
    <row r="1754" spans="1:7" x14ac:dyDescent="0.25">
      <c r="A1754">
        <v>1753</v>
      </c>
      <c r="D1754">
        <v>121.500135</v>
      </c>
      <c r="E1754">
        <v>8.099119</v>
      </c>
      <c r="F1754">
        <v>133.40048400000001</v>
      </c>
      <c r="G1754">
        <v>4.672307</v>
      </c>
    </row>
    <row r="1755" spans="1:7" x14ac:dyDescent="0.25">
      <c r="A1755">
        <v>1754</v>
      </c>
      <c r="D1755">
        <v>121.53610400000001</v>
      </c>
      <c r="E1755">
        <v>8.1100879999999993</v>
      </c>
    </row>
    <row r="1756" spans="1:7" x14ac:dyDescent="0.25">
      <c r="A1756">
        <v>1755</v>
      </c>
      <c r="D1756">
        <v>121.51191900000001</v>
      </c>
      <c r="E1756">
        <v>8.1193720000000003</v>
      </c>
    </row>
    <row r="1757" spans="1:7" x14ac:dyDescent="0.25">
      <c r="A1757">
        <v>1756</v>
      </c>
      <c r="B1757">
        <v>115.12602800000001</v>
      </c>
      <c r="C1757">
        <v>6.0170849999999998</v>
      </c>
      <c r="D1757">
        <v>121.512888</v>
      </c>
      <c r="E1757">
        <v>8.1071799999999996</v>
      </c>
    </row>
    <row r="1758" spans="1:7" x14ac:dyDescent="0.25">
      <c r="A1758">
        <v>1757</v>
      </c>
      <c r="B1758">
        <v>115.12602800000001</v>
      </c>
      <c r="C1758">
        <v>6.0170849999999998</v>
      </c>
      <c r="D1758">
        <v>121.59717000000001</v>
      </c>
      <c r="E1758">
        <v>8.1050880000000003</v>
      </c>
    </row>
    <row r="1759" spans="1:7" x14ac:dyDescent="0.25">
      <c r="A1759">
        <v>1758</v>
      </c>
      <c r="B1759">
        <v>115.09261100000001</v>
      </c>
      <c r="C1759">
        <v>6.026421</v>
      </c>
      <c r="D1759">
        <v>121.481256</v>
      </c>
      <c r="E1759">
        <v>8.0823850000000004</v>
      </c>
    </row>
    <row r="1760" spans="1:7" x14ac:dyDescent="0.25">
      <c r="A1760">
        <v>1759</v>
      </c>
      <c r="B1760">
        <v>115.09710100000001</v>
      </c>
      <c r="C1760">
        <v>6.0077999999999996</v>
      </c>
      <c r="D1760">
        <v>121.481256</v>
      </c>
      <c r="E1760">
        <v>8.0823850000000004</v>
      </c>
    </row>
    <row r="1761" spans="1:9" x14ac:dyDescent="0.25">
      <c r="A1761">
        <v>1760</v>
      </c>
      <c r="B1761">
        <v>115.07445000000001</v>
      </c>
      <c r="C1761">
        <v>6.0354510000000001</v>
      </c>
    </row>
    <row r="1762" spans="1:9" x14ac:dyDescent="0.25">
      <c r="A1762">
        <v>1761</v>
      </c>
      <c r="B1762">
        <v>115.08480600000001</v>
      </c>
      <c r="C1762">
        <v>6.035094</v>
      </c>
    </row>
    <row r="1763" spans="1:9" x14ac:dyDescent="0.25">
      <c r="A1763">
        <v>1762</v>
      </c>
      <c r="B1763">
        <v>115.08991</v>
      </c>
      <c r="C1763">
        <v>6.0237170000000004</v>
      </c>
    </row>
    <row r="1764" spans="1:9" x14ac:dyDescent="0.25">
      <c r="A1764">
        <v>1763</v>
      </c>
      <c r="B1764">
        <v>115.12873300000001</v>
      </c>
      <c r="C1764">
        <v>6.0784079999999996</v>
      </c>
      <c r="H1764">
        <v>117.63543900000001</v>
      </c>
      <c r="I1764">
        <v>9.4148160000000001</v>
      </c>
    </row>
    <row r="1765" spans="1:9" x14ac:dyDescent="0.25">
      <c r="A1765">
        <v>1764</v>
      </c>
      <c r="B1765">
        <v>115.12602800000001</v>
      </c>
      <c r="C1765">
        <v>6.0170849999999998</v>
      </c>
      <c r="F1765">
        <v>115.80568500000001</v>
      </c>
      <c r="G1765">
        <v>4.7869960000000003</v>
      </c>
      <c r="H1765">
        <v>117.66712000000001</v>
      </c>
      <c r="I1765">
        <v>9.3239020000000004</v>
      </c>
    </row>
    <row r="1766" spans="1:9" x14ac:dyDescent="0.25">
      <c r="A1766">
        <v>1765</v>
      </c>
      <c r="B1766">
        <v>115.12602800000001</v>
      </c>
      <c r="C1766">
        <v>6.0170849999999998</v>
      </c>
      <c r="F1766">
        <v>115.80568500000001</v>
      </c>
      <c r="G1766">
        <v>4.7869960000000003</v>
      </c>
      <c r="H1766">
        <v>117.69140400000001</v>
      </c>
      <c r="I1766">
        <v>9.3126280000000001</v>
      </c>
    </row>
    <row r="1767" spans="1:9" x14ac:dyDescent="0.25">
      <c r="A1767">
        <v>1766</v>
      </c>
      <c r="F1767">
        <v>115.80390400000002</v>
      </c>
      <c r="G1767">
        <v>4.7131730000000003</v>
      </c>
      <c r="H1767">
        <v>117.71829000000001</v>
      </c>
      <c r="I1767">
        <v>9.3961939999999995</v>
      </c>
    </row>
    <row r="1768" spans="1:9" x14ac:dyDescent="0.25">
      <c r="A1768">
        <v>1767</v>
      </c>
      <c r="F1768">
        <v>115.785177</v>
      </c>
      <c r="G1768">
        <v>4.758324</v>
      </c>
      <c r="H1768">
        <v>117.77803200000001</v>
      </c>
      <c r="I1768">
        <v>9.3675219999999992</v>
      </c>
    </row>
    <row r="1769" spans="1:9" x14ac:dyDescent="0.25">
      <c r="A1769">
        <v>1768</v>
      </c>
      <c r="F1769">
        <v>115.811655</v>
      </c>
      <c r="G1769">
        <v>4.6892969999999998</v>
      </c>
      <c r="H1769">
        <v>117.758745</v>
      </c>
      <c r="I1769">
        <v>9.3598700000000008</v>
      </c>
    </row>
    <row r="1770" spans="1:9" x14ac:dyDescent="0.25">
      <c r="A1770">
        <v>1769</v>
      </c>
      <c r="F1770">
        <v>115.771353</v>
      </c>
      <c r="G1770">
        <v>4.670471</v>
      </c>
      <c r="H1770">
        <v>117.75390100000001</v>
      </c>
      <c r="I1770">
        <v>9.3642570000000003</v>
      </c>
    </row>
    <row r="1771" spans="1:9" x14ac:dyDescent="0.25">
      <c r="A1771">
        <v>1770</v>
      </c>
      <c r="F1771">
        <v>115.76314000000001</v>
      </c>
      <c r="G1771">
        <v>4.6706750000000001</v>
      </c>
      <c r="H1771">
        <v>117.804815</v>
      </c>
      <c r="I1771">
        <v>9.3530850000000001</v>
      </c>
    </row>
    <row r="1772" spans="1:9" x14ac:dyDescent="0.25">
      <c r="A1772">
        <v>1771</v>
      </c>
      <c r="F1772">
        <v>115.78522700000001</v>
      </c>
      <c r="G1772">
        <v>4.6043010000000004</v>
      </c>
      <c r="H1772">
        <v>117.78940800000001</v>
      </c>
      <c r="I1772">
        <v>9.3722670000000008</v>
      </c>
    </row>
    <row r="1773" spans="1:9" x14ac:dyDescent="0.25">
      <c r="A1773">
        <v>1772</v>
      </c>
      <c r="F1773">
        <v>115.80568500000001</v>
      </c>
      <c r="G1773">
        <v>4.7869960000000003</v>
      </c>
      <c r="H1773">
        <v>117.75272900000002</v>
      </c>
      <c r="I1773">
        <v>9.3915000000000006</v>
      </c>
    </row>
    <row r="1774" spans="1:9" x14ac:dyDescent="0.25">
      <c r="A1774">
        <v>1773</v>
      </c>
      <c r="F1774">
        <v>115.80568500000001</v>
      </c>
      <c r="G1774">
        <v>4.7869960000000003</v>
      </c>
      <c r="H1774">
        <v>117.77104400000002</v>
      </c>
      <c r="I1774">
        <v>9.3911440000000006</v>
      </c>
    </row>
    <row r="1775" spans="1:9" x14ac:dyDescent="0.25">
      <c r="A1775">
        <v>1774</v>
      </c>
      <c r="D1775">
        <v>97.095285000000004</v>
      </c>
      <c r="E1775">
        <v>7.8648449999999999</v>
      </c>
      <c r="F1775">
        <v>115.80568500000001</v>
      </c>
      <c r="G1775">
        <v>4.7869960000000003</v>
      </c>
    </row>
    <row r="1776" spans="1:9" x14ac:dyDescent="0.25">
      <c r="A1776">
        <v>1775</v>
      </c>
      <c r="D1776">
        <v>97.141047000000015</v>
      </c>
      <c r="E1776">
        <v>7.8116339999999997</v>
      </c>
    </row>
    <row r="1777" spans="1:9" x14ac:dyDescent="0.25">
      <c r="A1777">
        <v>1776</v>
      </c>
      <c r="D1777">
        <v>97.143650000000008</v>
      </c>
      <c r="E1777">
        <v>7.8480100000000004</v>
      </c>
    </row>
    <row r="1778" spans="1:9" x14ac:dyDescent="0.25">
      <c r="A1778">
        <v>1777</v>
      </c>
      <c r="D1778">
        <v>97.167320000000004</v>
      </c>
      <c r="E1778">
        <v>7.8588250000000004</v>
      </c>
    </row>
    <row r="1779" spans="1:9" x14ac:dyDescent="0.25">
      <c r="A1779">
        <v>1778</v>
      </c>
      <c r="D1779">
        <v>97.181402000000006</v>
      </c>
      <c r="E1779">
        <v>7.8461220000000003</v>
      </c>
    </row>
    <row r="1780" spans="1:9" x14ac:dyDescent="0.25">
      <c r="A1780">
        <v>1779</v>
      </c>
      <c r="D1780">
        <v>97.133240000000001</v>
      </c>
      <c r="E1780">
        <v>7.8478570000000003</v>
      </c>
    </row>
    <row r="1781" spans="1:9" x14ac:dyDescent="0.25">
      <c r="A1781">
        <v>1780</v>
      </c>
      <c r="B1781">
        <v>92.303595000000001</v>
      </c>
      <c r="C1781">
        <v>6.1510059999999998</v>
      </c>
      <c r="D1781">
        <v>97.166300000000007</v>
      </c>
      <c r="E1781">
        <v>7.8418359999999998</v>
      </c>
    </row>
    <row r="1782" spans="1:9" x14ac:dyDescent="0.25">
      <c r="A1782">
        <v>1781</v>
      </c>
      <c r="B1782">
        <v>92.278799000000006</v>
      </c>
      <c r="C1782">
        <v>6.1322830000000002</v>
      </c>
      <c r="D1782">
        <v>97.158749</v>
      </c>
      <c r="E1782">
        <v>7.8342349999999996</v>
      </c>
    </row>
    <row r="1783" spans="1:9" x14ac:dyDescent="0.25">
      <c r="A1783">
        <v>1782</v>
      </c>
      <c r="B1783">
        <v>92.303698000000011</v>
      </c>
      <c r="C1783">
        <v>6.1421289999999997</v>
      </c>
      <c r="D1783">
        <v>97.095285000000004</v>
      </c>
      <c r="E1783">
        <v>7.8648449999999999</v>
      </c>
    </row>
    <row r="1784" spans="1:9" x14ac:dyDescent="0.25">
      <c r="A1784">
        <v>1783</v>
      </c>
      <c r="B1784">
        <v>92.290127000000012</v>
      </c>
      <c r="C1784">
        <v>6.1681480000000004</v>
      </c>
      <c r="D1784">
        <v>97.095285000000004</v>
      </c>
      <c r="E1784">
        <v>7.8648449999999999</v>
      </c>
    </row>
    <row r="1785" spans="1:9" x14ac:dyDescent="0.25">
      <c r="A1785">
        <v>1784</v>
      </c>
      <c r="B1785">
        <v>92.289820000000006</v>
      </c>
      <c r="C1785">
        <v>6.1609040000000004</v>
      </c>
    </row>
    <row r="1786" spans="1:9" x14ac:dyDescent="0.25">
      <c r="A1786">
        <v>1785</v>
      </c>
      <c r="B1786">
        <v>92.253954000000007</v>
      </c>
      <c r="C1786">
        <v>6.1662090000000003</v>
      </c>
    </row>
    <row r="1787" spans="1:9" x14ac:dyDescent="0.25">
      <c r="A1787">
        <v>1786</v>
      </c>
      <c r="B1787">
        <v>92.303595000000001</v>
      </c>
      <c r="C1787">
        <v>6.1510059999999998</v>
      </c>
      <c r="H1787">
        <v>93.242271000000017</v>
      </c>
      <c r="I1787">
        <v>9.4140499999999996</v>
      </c>
    </row>
    <row r="1788" spans="1:9" x14ac:dyDescent="0.25">
      <c r="A1788">
        <v>1787</v>
      </c>
      <c r="B1788">
        <v>92.303595000000001</v>
      </c>
      <c r="C1788">
        <v>6.1510059999999998</v>
      </c>
      <c r="F1788">
        <v>92.378948000000008</v>
      </c>
      <c r="G1788">
        <v>4.9716800000000001</v>
      </c>
      <c r="H1788">
        <v>93.210232000000005</v>
      </c>
      <c r="I1788">
        <v>9.384817</v>
      </c>
    </row>
    <row r="1789" spans="1:9" x14ac:dyDescent="0.25">
      <c r="A1789">
        <v>1788</v>
      </c>
      <c r="F1789">
        <v>92.333797000000004</v>
      </c>
      <c r="G1789">
        <v>5.0158620000000003</v>
      </c>
      <c r="H1789">
        <v>93.232933000000003</v>
      </c>
      <c r="I1789">
        <v>9.3970099999999999</v>
      </c>
    </row>
    <row r="1790" spans="1:9" x14ac:dyDescent="0.25">
      <c r="A1790">
        <v>1789</v>
      </c>
      <c r="F1790">
        <v>92.294258000000013</v>
      </c>
      <c r="G1790">
        <v>5.038564</v>
      </c>
      <c r="H1790">
        <v>93.215332000000004</v>
      </c>
      <c r="I1790">
        <v>9.4127749999999999</v>
      </c>
    </row>
    <row r="1791" spans="1:9" x14ac:dyDescent="0.25">
      <c r="A1791">
        <v>1790</v>
      </c>
      <c r="F1791">
        <v>92.286350000000013</v>
      </c>
      <c r="G1791">
        <v>5.0098919999999998</v>
      </c>
      <c r="H1791">
        <v>93.234415000000013</v>
      </c>
      <c r="I1791">
        <v>9.4134890000000002</v>
      </c>
    </row>
    <row r="1792" spans="1:9" x14ac:dyDescent="0.25">
      <c r="A1792">
        <v>1791</v>
      </c>
      <c r="F1792">
        <v>92.329868000000005</v>
      </c>
      <c r="G1792">
        <v>4.964639</v>
      </c>
      <c r="H1792">
        <v>93.22609700000001</v>
      </c>
      <c r="I1792">
        <v>9.4354779999999998</v>
      </c>
    </row>
    <row r="1793" spans="1:9" x14ac:dyDescent="0.25">
      <c r="A1793">
        <v>1792</v>
      </c>
      <c r="F1793">
        <v>92.351295000000007</v>
      </c>
      <c r="G1793">
        <v>4.973516</v>
      </c>
      <c r="H1793">
        <v>93.228905000000012</v>
      </c>
      <c r="I1793">
        <v>9.4138979999999997</v>
      </c>
    </row>
    <row r="1794" spans="1:9" x14ac:dyDescent="0.25">
      <c r="A1794">
        <v>1793</v>
      </c>
      <c r="F1794">
        <v>92.363592000000011</v>
      </c>
      <c r="G1794">
        <v>5.0033110000000001</v>
      </c>
      <c r="H1794">
        <v>93.220282000000012</v>
      </c>
      <c r="I1794">
        <v>9.4019589999999997</v>
      </c>
    </row>
    <row r="1795" spans="1:9" x14ac:dyDescent="0.25">
      <c r="A1795">
        <v>1794</v>
      </c>
      <c r="F1795">
        <v>92.301352000000009</v>
      </c>
      <c r="G1795">
        <v>4.9947400000000002</v>
      </c>
      <c r="H1795">
        <v>93.204212000000012</v>
      </c>
      <c r="I1795">
        <v>9.3602270000000001</v>
      </c>
    </row>
    <row r="1796" spans="1:9" x14ac:dyDescent="0.25">
      <c r="A1796">
        <v>1795</v>
      </c>
      <c r="F1796">
        <v>92.378948000000008</v>
      </c>
      <c r="G1796">
        <v>4.9716800000000001</v>
      </c>
      <c r="H1796">
        <v>93.290840000000003</v>
      </c>
      <c r="I1796">
        <v>9.4092549999999999</v>
      </c>
    </row>
    <row r="1797" spans="1:9" x14ac:dyDescent="0.25">
      <c r="A1797">
        <v>1796</v>
      </c>
    </row>
    <row r="1798" spans="1:9" x14ac:dyDescent="0.25">
      <c r="A1798">
        <v>1797</v>
      </c>
      <c r="D1798">
        <v>76.143774000000008</v>
      </c>
      <c r="E1798">
        <v>8.6306720000000006</v>
      </c>
    </row>
    <row r="1799" spans="1:9" x14ac:dyDescent="0.25">
      <c r="A1799">
        <v>1798</v>
      </c>
      <c r="D1799">
        <v>76.093113000000002</v>
      </c>
      <c r="E1799">
        <v>8.6045010000000008</v>
      </c>
    </row>
    <row r="1800" spans="1:9" x14ac:dyDescent="0.25">
      <c r="A1800">
        <v>1799</v>
      </c>
      <c r="D1800">
        <v>76.144029000000003</v>
      </c>
      <c r="E1800">
        <v>8.6374580000000005</v>
      </c>
    </row>
    <row r="1801" spans="1:9" x14ac:dyDescent="0.25">
      <c r="A1801">
        <v>1800</v>
      </c>
      <c r="D1801">
        <v>76.136784000000006</v>
      </c>
      <c r="E1801">
        <v>8.6182239999999997</v>
      </c>
    </row>
    <row r="1802" spans="1:9" x14ac:dyDescent="0.25">
      <c r="A1802">
        <v>1801</v>
      </c>
      <c r="D1802">
        <v>76.125917000000001</v>
      </c>
      <c r="E1802">
        <v>8.6329180000000001</v>
      </c>
    </row>
    <row r="1803" spans="1:9" x14ac:dyDescent="0.25">
      <c r="A1803">
        <v>1802</v>
      </c>
      <c r="D1803">
        <v>76.116326000000001</v>
      </c>
      <c r="E1803">
        <v>8.6151129999999991</v>
      </c>
    </row>
    <row r="1804" spans="1:9" x14ac:dyDescent="0.25">
      <c r="A1804">
        <v>1803</v>
      </c>
      <c r="B1804">
        <v>71.925779000000006</v>
      </c>
      <c r="C1804">
        <v>6.9861149999999999</v>
      </c>
      <c r="D1804">
        <v>76.107959000000008</v>
      </c>
      <c r="E1804">
        <v>8.5884300000000007</v>
      </c>
    </row>
    <row r="1805" spans="1:9" x14ac:dyDescent="0.25">
      <c r="A1805">
        <v>1804</v>
      </c>
      <c r="B1805">
        <v>71.844304000000008</v>
      </c>
      <c r="C1805">
        <v>6.9499959999999996</v>
      </c>
      <c r="D1805">
        <v>76.143774000000008</v>
      </c>
      <c r="E1805">
        <v>8.6306720000000006</v>
      </c>
    </row>
    <row r="1806" spans="1:9" x14ac:dyDescent="0.25">
      <c r="A1806">
        <v>1805</v>
      </c>
      <c r="B1806">
        <v>71.873435000000001</v>
      </c>
      <c r="C1806">
        <v>6.9673920000000003</v>
      </c>
      <c r="D1806">
        <v>76.143774000000008</v>
      </c>
      <c r="E1806">
        <v>8.6306720000000006</v>
      </c>
    </row>
    <row r="1807" spans="1:9" x14ac:dyDescent="0.25">
      <c r="A1807">
        <v>1806</v>
      </c>
      <c r="B1807">
        <v>71.880322000000007</v>
      </c>
      <c r="C1807">
        <v>6.9836660000000004</v>
      </c>
    </row>
    <row r="1808" spans="1:9" x14ac:dyDescent="0.25">
      <c r="A1808">
        <v>1807</v>
      </c>
      <c r="B1808">
        <v>71.867670000000004</v>
      </c>
      <c r="C1808">
        <v>6.9584130000000002</v>
      </c>
    </row>
    <row r="1809" spans="1:9" x14ac:dyDescent="0.25">
      <c r="A1809">
        <v>1808</v>
      </c>
      <c r="B1809">
        <v>71.825478000000004</v>
      </c>
      <c r="C1809">
        <v>6.9212210000000001</v>
      </c>
      <c r="H1809">
        <v>72.807978000000006</v>
      </c>
      <c r="I1809">
        <v>9.8917809999999999</v>
      </c>
    </row>
    <row r="1810" spans="1:9" x14ac:dyDescent="0.25">
      <c r="A1810">
        <v>1809</v>
      </c>
      <c r="B1810">
        <v>71.925779000000006</v>
      </c>
      <c r="C1810">
        <v>6.9861149999999999</v>
      </c>
      <c r="F1810">
        <v>71.187144000000004</v>
      </c>
      <c r="G1810">
        <v>6.2448790000000001</v>
      </c>
      <c r="H1810">
        <v>72.797111000000001</v>
      </c>
      <c r="I1810">
        <v>9.6786290000000008</v>
      </c>
    </row>
    <row r="1811" spans="1:9" x14ac:dyDescent="0.25">
      <c r="A1811">
        <v>1810</v>
      </c>
      <c r="F1811">
        <v>71.286629000000005</v>
      </c>
      <c r="G1811">
        <v>6.0429000000000004</v>
      </c>
      <c r="H1811">
        <v>72.802825000000013</v>
      </c>
      <c r="I1811">
        <v>9.6761280000000003</v>
      </c>
    </row>
    <row r="1812" spans="1:9" x14ac:dyDescent="0.25">
      <c r="A1812">
        <v>1811</v>
      </c>
      <c r="F1812">
        <v>71.260406000000003</v>
      </c>
      <c r="G1812">
        <v>6.019228</v>
      </c>
      <c r="H1812">
        <v>72.783285000000006</v>
      </c>
      <c r="I1812">
        <v>9.6995459999999998</v>
      </c>
    </row>
    <row r="1813" spans="1:9" x14ac:dyDescent="0.25">
      <c r="A1813">
        <v>1812</v>
      </c>
      <c r="F1813">
        <v>71.19872500000001</v>
      </c>
      <c r="G1813">
        <v>5.9955040000000004</v>
      </c>
      <c r="H1813">
        <v>72.774663000000004</v>
      </c>
      <c r="I1813">
        <v>9.6837300000000006</v>
      </c>
    </row>
    <row r="1814" spans="1:9" x14ac:dyDescent="0.25">
      <c r="A1814">
        <v>1813</v>
      </c>
      <c r="F1814">
        <v>71.178930000000008</v>
      </c>
      <c r="G1814">
        <v>5.9958609999999997</v>
      </c>
      <c r="H1814">
        <v>72.807825000000008</v>
      </c>
      <c r="I1814">
        <v>9.7359720000000003</v>
      </c>
    </row>
    <row r="1815" spans="1:9" x14ac:dyDescent="0.25">
      <c r="A1815">
        <v>1814</v>
      </c>
      <c r="F1815">
        <v>71.094445000000007</v>
      </c>
      <c r="G1815">
        <v>6.0313699999999999</v>
      </c>
      <c r="H1815">
        <v>72.812774000000005</v>
      </c>
      <c r="I1815">
        <v>9.7352080000000001</v>
      </c>
    </row>
    <row r="1816" spans="1:9" x14ac:dyDescent="0.25">
      <c r="A1816">
        <v>1815</v>
      </c>
      <c r="F1816">
        <v>71.286629000000005</v>
      </c>
      <c r="G1816">
        <v>6.0429000000000004</v>
      </c>
      <c r="H1816">
        <v>72.835834000000006</v>
      </c>
      <c r="I1816">
        <v>9.7274019999999997</v>
      </c>
    </row>
    <row r="1817" spans="1:9" x14ac:dyDescent="0.25">
      <c r="A1817">
        <v>1816</v>
      </c>
      <c r="F1817">
        <v>71.286629000000005</v>
      </c>
      <c r="G1817">
        <v>6.0429000000000004</v>
      </c>
      <c r="H1817">
        <v>72.845833000000013</v>
      </c>
      <c r="I1817">
        <v>9.7077600000000004</v>
      </c>
    </row>
    <row r="1818" spans="1:9" x14ac:dyDescent="0.25">
      <c r="A1818">
        <v>1817</v>
      </c>
      <c r="D1818">
        <v>53.541609999999999</v>
      </c>
      <c r="E1818">
        <v>8.1772390000000001</v>
      </c>
      <c r="F1818">
        <v>71.286629000000005</v>
      </c>
      <c r="G1818">
        <v>6.0429000000000004</v>
      </c>
    </row>
    <row r="1819" spans="1:9" x14ac:dyDescent="0.25">
      <c r="A1819">
        <v>1818</v>
      </c>
      <c r="D1819">
        <v>53.539478000000003</v>
      </c>
      <c r="E1819">
        <v>8.1877600000000008</v>
      </c>
    </row>
    <row r="1820" spans="1:9" x14ac:dyDescent="0.25">
      <c r="A1820">
        <v>1819</v>
      </c>
      <c r="D1820">
        <v>53.535518000000003</v>
      </c>
      <c r="E1820">
        <v>8.2269780000000008</v>
      </c>
    </row>
    <row r="1821" spans="1:9" x14ac:dyDescent="0.25">
      <c r="A1821">
        <v>1820</v>
      </c>
      <c r="D1821">
        <v>53.531455999999999</v>
      </c>
      <c r="E1821">
        <v>8.2270830000000004</v>
      </c>
    </row>
    <row r="1822" spans="1:9" x14ac:dyDescent="0.25">
      <c r="A1822">
        <v>1821</v>
      </c>
      <c r="D1822">
        <v>53.534008</v>
      </c>
      <c r="E1822">
        <v>8.2221869999999999</v>
      </c>
    </row>
    <row r="1823" spans="1:9" x14ac:dyDescent="0.25">
      <c r="A1823">
        <v>1822</v>
      </c>
      <c r="D1823">
        <v>53.548694000000005</v>
      </c>
      <c r="E1823">
        <v>8.2113019999999999</v>
      </c>
    </row>
    <row r="1824" spans="1:9" x14ac:dyDescent="0.25">
      <c r="A1824">
        <v>1823</v>
      </c>
      <c r="B1824">
        <v>48.256610000000002</v>
      </c>
      <c r="C1824">
        <v>5.8668230000000001</v>
      </c>
      <c r="D1824">
        <v>53.526248000000002</v>
      </c>
      <c r="E1824">
        <v>8.2093740000000004</v>
      </c>
    </row>
    <row r="1825" spans="1:9" x14ac:dyDescent="0.25">
      <c r="A1825">
        <v>1824</v>
      </c>
      <c r="B1825">
        <v>48.232756999999999</v>
      </c>
      <c r="C1825">
        <v>5.8497919999999999</v>
      </c>
      <c r="D1825">
        <v>53.662601000000002</v>
      </c>
      <c r="E1825">
        <v>8.2196350000000002</v>
      </c>
    </row>
    <row r="1826" spans="1:9" x14ac:dyDescent="0.25">
      <c r="A1826">
        <v>1825</v>
      </c>
      <c r="B1826">
        <v>48.248592000000002</v>
      </c>
      <c r="C1826">
        <v>5.865469</v>
      </c>
      <c r="D1826">
        <v>53.541609999999999</v>
      </c>
      <c r="E1826">
        <v>8.1772390000000001</v>
      </c>
    </row>
    <row r="1827" spans="1:9" x14ac:dyDescent="0.25">
      <c r="A1827">
        <v>1826</v>
      </c>
      <c r="B1827">
        <v>48.214580000000005</v>
      </c>
      <c r="C1827">
        <v>5.8393230000000003</v>
      </c>
    </row>
    <row r="1828" spans="1:9" x14ac:dyDescent="0.25">
      <c r="A1828">
        <v>1827</v>
      </c>
      <c r="B1828">
        <v>48.21302</v>
      </c>
      <c r="C1828">
        <v>5.8277599999999996</v>
      </c>
    </row>
    <row r="1829" spans="1:9" x14ac:dyDescent="0.25">
      <c r="A1829">
        <v>1828</v>
      </c>
      <c r="B1829">
        <v>48.245100999999998</v>
      </c>
      <c r="C1829">
        <v>5.8997919999999997</v>
      </c>
    </row>
    <row r="1830" spans="1:9" x14ac:dyDescent="0.25">
      <c r="A1830">
        <v>1829</v>
      </c>
      <c r="B1830">
        <v>48.256610000000002</v>
      </c>
      <c r="C1830">
        <v>5.8668230000000001</v>
      </c>
      <c r="H1830">
        <v>48.183692000000001</v>
      </c>
      <c r="I1830">
        <v>9.3553650000000008</v>
      </c>
    </row>
    <row r="1831" spans="1:9" x14ac:dyDescent="0.25">
      <c r="A1831">
        <v>1830</v>
      </c>
      <c r="H1831">
        <v>48.071662000000003</v>
      </c>
      <c r="I1831">
        <v>9.3357810000000008</v>
      </c>
    </row>
    <row r="1832" spans="1:9" x14ac:dyDescent="0.25">
      <c r="A1832">
        <v>1831</v>
      </c>
      <c r="F1832">
        <v>47.173328000000005</v>
      </c>
      <c r="G1832">
        <v>4.9209899999999998</v>
      </c>
      <c r="H1832">
        <v>48.055152</v>
      </c>
      <c r="I1832">
        <v>9.2919260000000001</v>
      </c>
    </row>
    <row r="1833" spans="1:9" x14ac:dyDescent="0.25">
      <c r="A1833">
        <v>1832</v>
      </c>
      <c r="F1833">
        <v>47.139110000000002</v>
      </c>
      <c r="G1833">
        <v>4.9166150000000002</v>
      </c>
      <c r="H1833">
        <v>48.049423000000004</v>
      </c>
      <c r="I1833">
        <v>9.3121869999999998</v>
      </c>
    </row>
    <row r="1834" spans="1:9" x14ac:dyDescent="0.25">
      <c r="A1834">
        <v>1833</v>
      </c>
      <c r="F1834">
        <v>47.124369999999999</v>
      </c>
      <c r="G1834">
        <v>4.884531</v>
      </c>
      <c r="H1834">
        <v>48.066665</v>
      </c>
      <c r="I1834">
        <v>9.3178640000000001</v>
      </c>
    </row>
    <row r="1835" spans="1:9" x14ac:dyDescent="0.25">
      <c r="A1835">
        <v>1834</v>
      </c>
      <c r="F1835">
        <v>47.098068000000005</v>
      </c>
      <c r="G1835">
        <v>4.8915100000000002</v>
      </c>
      <c r="H1835">
        <v>48.100830000000002</v>
      </c>
      <c r="I1835">
        <v>9.3117699999999992</v>
      </c>
    </row>
    <row r="1836" spans="1:9" x14ac:dyDescent="0.25">
      <c r="A1836">
        <v>1835</v>
      </c>
      <c r="F1836">
        <v>47.081195000000001</v>
      </c>
      <c r="G1836">
        <v>4.8841150000000004</v>
      </c>
      <c r="H1836">
        <v>48.093433000000005</v>
      </c>
      <c r="I1836">
        <v>9.3246870000000008</v>
      </c>
    </row>
    <row r="1837" spans="1:9" x14ac:dyDescent="0.25">
      <c r="A1837">
        <v>1836</v>
      </c>
      <c r="F1837">
        <v>47.110987999999999</v>
      </c>
      <c r="G1837">
        <v>4.8669269999999996</v>
      </c>
      <c r="H1837">
        <v>48.070621000000003</v>
      </c>
      <c r="I1837">
        <v>9.3163540000000005</v>
      </c>
    </row>
    <row r="1838" spans="1:9" x14ac:dyDescent="0.25">
      <c r="A1838">
        <v>1837</v>
      </c>
      <c r="F1838">
        <v>47.091712000000001</v>
      </c>
      <c r="G1838">
        <v>4.8650000000000002</v>
      </c>
      <c r="H1838">
        <v>48.028849999999998</v>
      </c>
      <c r="I1838">
        <v>9.3001570000000005</v>
      </c>
    </row>
    <row r="1839" spans="1:9" x14ac:dyDescent="0.25">
      <c r="A1839">
        <v>1838</v>
      </c>
      <c r="D1839">
        <v>29.823226000000005</v>
      </c>
      <c r="E1839">
        <v>7.154687</v>
      </c>
      <c r="F1839">
        <v>47.173328000000005</v>
      </c>
      <c r="G1839">
        <v>4.9209899999999998</v>
      </c>
      <c r="H1839">
        <v>48.054943000000002</v>
      </c>
      <c r="I1839">
        <v>9.3663539999999994</v>
      </c>
    </row>
    <row r="1840" spans="1:9" x14ac:dyDescent="0.25">
      <c r="A1840">
        <v>1839</v>
      </c>
      <c r="D1840">
        <v>29.816246000000007</v>
      </c>
      <c r="E1840">
        <v>7.1408849999999999</v>
      </c>
    </row>
    <row r="1841" spans="1:11" x14ac:dyDescent="0.25">
      <c r="A1841">
        <v>1840</v>
      </c>
      <c r="D1841">
        <v>29.800882000000001</v>
      </c>
      <c r="E1841">
        <v>7.1494790000000004</v>
      </c>
    </row>
    <row r="1842" spans="1:11" x14ac:dyDescent="0.25">
      <c r="A1842">
        <v>1841</v>
      </c>
      <c r="D1842">
        <v>29.838850000000001</v>
      </c>
      <c r="E1842">
        <v>7.1550000000000002</v>
      </c>
    </row>
    <row r="1843" spans="1:11" x14ac:dyDescent="0.25">
      <c r="A1843">
        <v>1842</v>
      </c>
      <c r="D1843">
        <v>29.792861000000002</v>
      </c>
      <c r="E1843">
        <v>7.1211460000000004</v>
      </c>
    </row>
    <row r="1844" spans="1:11" x14ac:dyDescent="0.25">
      <c r="A1844">
        <v>1843</v>
      </c>
      <c r="B1844">
        <v>24.614631000000003</v>
      </c>
      <c r="C1844">
        <v>5.1017710000000003</v>
      </c>
      <c r="D1844">
        <v>29.789006999999998</v>
      </c>
      <c r="E1844">
        <v>7.117083</v>
      </c>
    </row>
    <row r="1845" spans="1:11" x14ac:dyDescent="0.25">
      <c r="A1845">
        <v>1844</v>
      </c>
      <c r="B1845">
        <v>24.535359999999997</v>
      </c>
      <c r="C1845">
        <v>5.1441140000000001</v>
      </c>
      <c r="D1845">
        <v>29.733226000000002</v>
      </c>
      <c r="E1845">
        <v>7.1124479999999997</v>
      </c>
    </row>
    <row r="1846" spans="1:11" x14ac:dyDescent="0.25">
      <c r="A1846">
        <v>1845</v>
      </c>
      <c r="B1846">
        <v>24.514735999999999</v>
      </c>
      <c r="C1846">
        <v>5.1405209999999997</v>
      </c>
      <c r="D1846">
        <v>29.823226000000005</v>
      </c>
      <c r="E1846">
        <v>7.154687</v>
      </c>
    </row>
    <row r="1847" spans="1:11" x14ac:dyDescent="0.25">
      <c r="A1847">
        <v>1846</v>
      </c>
      <c r="B1847">
        <v>24.568277000000002</v>
      </c>
      <c r="C1847">
        <v>5.1297389999999998</v>
      </c>
    </row>
    <row r="1848" spans="1:11" x14ac:dyDescent="0.25">
      <c r="A1848">
        <v>1847</v>
      </c>
      <c r="B1848">
        <v>24.582965000000002</v>
      </c>
      <c r="C1848">
        <v>5.1057290000000002</v>
      </c>
    </row>
    <row r="1849" spans="1:11" x14ac:dyDescent="0.25">
      <c r="A1849">
        <v>1848</v>
      </c>
      <c r="B1849">
        <v>24.615570000000005</v>
      </c>
      <c r="C1849">
        <v>5.1646359999999998</v>
      </c>
    </row>
    <row r="1850" spans="1:11" x14ac:dyDescent="0.25">
      <c r="A1850">
        <v>1849</v>
      </c>
      <c r="B1850">
        <v>24.566038000000006</v>
      </c>
      <c r="C1850">
        <v>5.1082289999999997</v>
      </c>
    </row>
    <row r="1851" spans="1:11" x14ac:dyDescent="0.25">
      <c r="A1851">
        <v>1850</v>
      </c>
      <c r="B1851">
        <v>24.533433000000002</v>
      </c>
      <c r="C1851">
        <v>5.1398429999999999</v>
      </c>
    </row>
    <row r="1852" spans="1:11" x14ac:dyDescent="0.25">
      <c r="A1852">
        <v>1851</v>
      </c>
      <c r="B1852">
        <v>24.614631000000003</v>
      </c>
      <c r="C1852">
        <v>5.1017710000000003</v>
      </c>
    </row>
    <row r="1853" spans="1:11" x14ac:dyDescent="0.25">
      <c r="A1853">
        <v>1852</v>
      </c>
      <c r="H1853">
        <v>24.19312</v>
      </c>
      <c r="I1853">
        <v>7.9290630000000002</v>
      </c>
    </row>
    <row r="1854" spans="1:11" x14ac:dyDescent="0.25">
      <c r="A1854">
        <v>1853</v>
      </c>
      <c r="H1854">
        <v>24.230671999999998</v>
      </c>
      <c r="I1854">
        <v>7.9566140000000001</v>
      </c>
      <c r="J1854">
        <v>39.088798000000004</v>
      </c>
      <c r="K1854">
        <v>12.823957999999999</v>
      </c>
    </row>
    <row r="1855" spans="1:11" x14ac:dyDescent="0.25">
      <c r="A1855">
        <v>1854</v>
      </c>
    </row>
    <row r="1856" spans="1:1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1" x14ac:dyDescent="0.25">
      <c r="A1873">
        <v>1872</v>
      </c>
    </row>
    <row r="1874" spans="1:11" x14ac:dyDescent="0.25">
      <c r="A1874">
        <v>1873</v>
      </c>
    </row>
    <row r="1875" spans="1:11" x14ac:dyDescent="0.25">
      <c r="A1875">
        <v>1874</v>
      </c>
    </row>
    <row r="1876" spans="1:11" x14ac:dyDescent="0.25">
      <c r="A1876">
        <v>1875</v>
      </c>
    </row>
    <row r="1877" spans="1:11" x14ac:dyDescent="0.25">
      <c r="A1877">
        <v>1876</v>
      </c>
    </row>
    <row r="1878" spans="1:11" x14ac:dyDescent="0.25">
      <c r="A1878">
        <v>1877</v>
      </c>
    </row>
    <row r="1879" spans="1:11" x14ac:dyDescent="0.25">
      <c r="A1879">
        <v>1878</v>
      </c>
    </row>
    <row r="1880" spans="1:11" x14ac:dyDescent="0.25">
      <c r="A1880">
        <v>1879</v>
      </c>
    </row>
    <row r="1881" spans="1:11" x14ac:dyDescent="0.25">
      <c r="A1881">
        <v>1880</v>
      </c>
    </row>
    <row r="1882" spans="1:11" x14ac:dyDescent="0.25">
      <c r="A1882">
        <v>1881</v>
      </c>
    </row>
    <row r="1883" spans="1:11" x14ac:dyDescent="0.25">
      <c r="A1883">
        <v>1882</v>
      </c>
    </row>
    <row r="1884" spans="1:11" x14ac:dyDescent="0.25">
      <c r="A1884">
        <v>1883</v>
      </c>
    </row>
    <row r="1885" spans="1:11" x14ac:dyDescent="0.25">
      <c r="A1885">
        <v>1884</v>
      </c>
    </row>
    <row r="1886" spans="1:11" x14ac:dyDescent="0.25">
      <c r="A1886">
        <v>1885</v>
      </c>
    </row>
    <row r="1887" spans="1:11" x14ac:dyDescent="0.25">
      <c r="A1887">
        <v>1886</v>
      </c>
      <c r="J1887">
        <v>235.74111099999999</v>
      </c>
      <c r="K1887">
        <v>13.343131</v>
      </c>
    </row>
    <row r="1888" spans="1:11" x14ac:dyDescent="0.25">
      <c r="A1888">
        <v>1887</v>
      </c>
      <c r="B1888">
        <v>222.82489899999999</v>
      </c>
      <c r="C1888">
        <v>5.8227270000000004</v>
      </c>
    </row>
    <row r="1889" spans="1:9" x14ac:dyDescent="0.25">
      <c r="A1889">
        <v>1888</v>
      </c>
      <c r="B1889">
        <v>222.81378799999999</v>
      </c>
      <c r="C1889">
        <v>5.7922219999999998</v>
      </c>
    </row>
    <row r="1890" spans="1:9" x14ac:dyDescent="0.25">
      <c r="A1890">
        <v>1889</v>
      </c>
      <c r="B1890">
        <v>222.81858600000001</v>
      </c>
      <c r="C1890">
        <v>5.7859090000000002</v>
      </c>
    </row>
    <row r="1891" spans="1:9" x14ac:dyDescent="0.25">
      <c r="A1891">
        <v>1890</v>
      </c>
      <c r="B1891">
        <v>222.79282799999999</v>
      </c>
      <c r="C1891">
        <v>5.8097469999999998</v>
      </c>
    </row>
    <row r="1892" spans="1:9" x14ac:dyDescent="0.25">
      <c r="A1892">
        <v>1891</v>
      </c>
      <c r="B1892">
        <v>222.79545400000001</v>
      </c>
      <c r="C1892">
        <v>5.7926260000000003</v>
      </c>
    </row>
    <row r="1893" spans="1:9" x14ac:dyDescent="0.25">
      <c r="A1893">
        <v>1892</v>
      </c>
      <c r="B1893">
        <v>222.79045400000001</v>
      </c>
      <c r="C1893">
        <v>5.7844939999999996</v>
      </c>
    </row>
    <row r="1894" spans="1:9" x14ac:dyDescent="0.25">
      <c r="A1894">
        <v>1893</v>
      </c>
      <c r="B1894">
        <v>222.77504999999999</v>
      </c>
      <c r="C1894">
        <v>5.7696459999999998</v>
      </c>
    </row>
    <row r="1895" spans="1:9" x14ac:dyDescent="0.25">
      <c r="A1895">
        <v>1894</v>
      </c>
      <c r="B1895">
        <v>222.80954600000001</v>
      </c>
      <c r="C1895">
        <v>5.7746969999999997</v>
      </c>
    </row>
    <row r="1896" spans="1:9" x14ac:dyDescent="0.25">
      <c r="A1896">
        <v>1895</v>
      </c>
      <c r="B1896">
        <v>222.77621199999999</v>
      </c>
      <c r="C1896">
        <v>5.7954040000000004</v>
      </c>
      <c r="D1896">
        <v>216.99171699999999</v>
      </c>
      <c r="E1896">
        <v>7.7886360000000003</v>
      </c>
    </row>
    <row r="1897" spans="1:9" x14ac:dyDescent="0.25">
      <c r="A1897">
        <v>1896</v>
      </c>
      <c r="B1897">
        <v>222.82489899999999</v>
      </c>
      <c r="C1897">
        <v>5.8227270000000004</v>
      </c>
      <c r="D1897">
        <v>216.92333299999999</v>
      </c>
      <c r="E1897">
        <v>7.7793939999999999</v>
      </c>
    </row>
    <row r="1898" spans="1:9" x14ac:dyDescent="0.25">
      <c r="A1898">
        <v>1897</v>
      </c>
      <c r="D1898">
        <v>216.925556</v>
      </c>
      <c r="E1898">
        <v>7.801717</v>
      </c>
    </row>
    <row r="1899" spans="1:9" x14ac:dyDescent="0.25">
      <c r="A1899">
        <v>1898</v>
      </c>
      <c r="D1899">
        <v>216.95343399999999</v>
      </c>
      <c r="E1899">
        <v>7.7817670000000003</v>
      </c>
    </row>
    <row r="1900" spans="1:9" x14ac:dyDescent="0.25">
      <c r="A1900">
        <v>1899</v>
      </c>
      <c r="D1900">
        <v>216.90171699999999</v>
      </c>
      <c r="E1900">
        <v>7.8011109999999997</v>
      </c>
      <c r="F1900">
        <v>221.009242</v>
      </c>
      <c r="G1900">
        <v>4.4623739999999996</v>
      </c>
    </row>
    <row r="1901" spans="1:9" x14ac:dyDescent="0.25">
      <c r="A1901">
        <v>1900</v>
      </c>
      <c r="D1901">
        <v>216.907929</v>
      </c>
      <c r="E1901">
        <v>7.8293429999999997</v>
      </c>
      <c r="F1901">
        <v>220.98944399999999</v>
      </c>
      <c r="G1901">
        <v>4.4486869999999996</v>
      </c>
    </row>
    <row r="1902" spans="1:9" x14ac:dyDescent="0.25">
      <c r="A1902">
        <v>1901</v>
      </c>
      <c r="D1902">
        <v>216.94126299999999</v>
      </c>
      <c r="E1902">
        <v>7.820252</v>
      </c>
      <c r="F1902">
        <v>220.98580799999999</v>
      </c>
      <c r="G1902">
        <v>4.4584339999999996</v>
      </c>
    </row>
    <row r="1903" spans="1:9" x14ac:dyDescent="0.25">
      <c r="A1903">
        <v>1902</v>
      </c>
      <c r="D1903">
        <v>216.94863599999999</v>
      </c>
      <c r="E1903">
        <v>7.7898990000000001</v>
      </c>
      <c r="F1903">
        <v>220.99186800000001</v>
      </c>
      <c r="G1903">
        <v>4.4535349999999996</v>
      </c>
    </row>
    <row r="1904" spans="1:9" x14ac:dyDescent="0.25">
      <c r="A1904">
        <v>1903</v>
      </c>
      <c r="D1904">
        <v>216.99171699999999</v>
      </c>
      <c r="E1904">
        <v>7.7886360000000003</v>
      </c>
      <c r="F1904">
        <v>221.02353500000001</v>
      </c>
      <c r="G1904">
        <v>4.4268679999999998</v>
      </c>
      <c r="H1904">
        <v>217.952575</v>
      </c>
      <c r="I1904">
        <v>8.4602520000000005</v>
      </c>
    </row>
    <row r="1905" spans="1:9" x14ac:dyDescent="0.25">
      <c r="A1905">
        <v>1904</v>
      </c>
      <c r="F1905">
        <v>221.00459599999999</v>
      </c>
      <c r="G1905">
        <v>4.4834849999999999</v>
      </c>
      <c r="H1905">
        <v>217.972475</v>
      </c>
      <c r="I1905">
        <v>8.4644440000000003</v>
      </c>
    </row>
    <row r="1906" spans="1:9" x14ac:dyDescent="0.25">
      <c r="A1906">
        <v>1905</v>
      </c>
      <c r="F1906">
        <v>220.973838</v>
      </c>
      <c r="G1906">
        <v>4.5184850000000001</v>
      </c>
      <c r="H1906">
        <v>217.94131300000001</v>
      </c>
      <c r="I1906">
        <v>8.4795949999999998</v>
      </c>
    </row>
    <row r="1907" spans="1:9" x14ac:dyDescent="0.25">
      <c r="A1907">
        <v>1906</v>
      </c>
      <c r="F1907">
        <v>220.93141399999999</v>
      </c>
      <c r="G1907">
        <v>4.5432319999999997</v>
      </c>
      <c r="H1907">
        <v>217.940707</v>
      </c>
      <c r="I1907">
        <v>8.4714639999999992</v>
      </c>
    </row>
    <row r="1908" spans="1:9" x14ac:dyDescent="0.25">
      <c r="A1908">
        <v>1907</v>
      </c>
      <c r="F1908">
        <v>220.91666599999999</v>
      </c>
      <c r="G1908">
        <v>4.5181310000000003</v>
      </c>
      <c r="H1908">
        <v>217.95883799999999</v>
      </c>
      <c r="I1908">
        <v>8.4680809999999997</v>
      </c>
    </row>
    <row r="1909" spans="1:9" x14ac:dyDescent="0.25">
      <c r="A1909">
        <v>1908</v>
      </c>
      <c r="F1909">
        <v>221.009242</v>
      </c>
      <c r="G1909">
        <v>4.4623739999999996</v>
      </c>
      <c r="H1909">
        <v>217.98489899999998</v>
      </c>
      <c r="I1909">
        <v>8.5116160000000001</v>
      </c>
    </row>
    <row r="1910" spans="1:9" x14ac:dyDescent="0.25">
      <c r="A1910">
        <v>1909</v>
      </c>
      <c r="B1910">
        <v>203.89443</v>
      </c>
      <c r="C1910">
        <v>6.289485</v>
      </c>
      <c r="H1910">
        <v>218.01646500000001</v>
      </c>
      <c r="I1910">
        <v>8.5329800000000002</v>
      </c>
    </row>
    <row r="1911" spans="1:9" x14ac:dyDescent="0.25">
      <c r="A1911">
        <v>1910</v>
      </c>
      <c r="B1911">
        <v>203.90401700000001</v>
      </c>
      <c r="C1911">
        <v>6.3118559999999997</v>
      </c>
      <c r="H1911">
        <v>218.02550500000001</v>
      </c>
      <c r="I1911">
        <v>8.49404</v>
      </c>
    </row>
    <row r="1912" spans="1:9" x14ac:dyDescent="0.25">
      <c r="A1912">
        <v>1911</v>
      </c>
      <c r="B1912">
        <v>203.87257600000001</v>
      </c>
      <c r="C1912">
        <v>6.3070110000000001</v>
      </c>
      <c r="H1912">
        <v>217.952575</v>
      </c>
      <c r="I1912">
        <v>8.4602520000000005</v>
      </c>
    </row>
    <row r="1913" spans="1:9" x14ac:dyDescent="0.25">
      <c r="A1913">
        <v>1912</v>
      </c>
      <c r="B1913">
        <v>203.85148800000002</v>
      </c>
      <c r="C1913">
        <v>6.3344329999999998</v>
      </c>
    </row>
    <row r="1914" spans="1:9" x14ac:dyDescent="0.25">
      <c r="A1914">
        <v>1913</v>
      </c>
      <c r="B1914">
        <v>203.85314399999999</v>
      </c>
      <c r="C1914">
        <v>6.3503610000000004</v>
      </c>
    </row>
    <row r="1915" spans="1:9" x14ac:dyDescent="0.25">
      <c r="A1915">
        <v>1914</v>
      </c>
      <c r="B1915">
        <v>203.83407399999999</v>
      </c>
      <c r="C1915">
        <v>6.3496389999999998</v>
      </c>
    </row>
    <row r="1916" spans="1:9" x14ac:dyDescent="0.25">
      <c r="A1916">
        <v>1915</v>
      </c>
      <c r="B1916">
        <v>203.85267899999999</v>
      </c>
      <c r="C1916">
        <v>6.3353609999999998</v>
      </c>
    </row>
    <row r="1917" spans="1:9" x14ac:dyDescent="0.25">
      <c r="A1917">
        <v>1916</v>
      </c>
      <c r="B1917">
        <v>203.90634</v>
      </c>
      <c r="C1917">
        <v>6.3337120000000002</v>
      </c>
    </row>
    <row r="1918" spans="1:9" x14ac:dyDescent="0.25">
      <c r="A1918">
        <v>1917</v>
      </c>
      <c r="B1918">
        <v>203.89443</v>
      </c>
      <c r="C1918">
        <v>6.289485</v>
      </c>
      <c r="D1918">
        <v>196.816542</v>
      </c>
      <c r="E1918">
        <v>8.2471139999999998</v>
      </c>
    </row>
    <row r="1919" spans="1:9" x14ac:dyDescent="0.25">
      <c r="A1919">
        <v>1918</v>
      </c>
      <c r="B1919">
        <v>203.89443</v>
      </c>
      <c r="C1919">
        <v>6.289485</v>
      </c>
      <c r="D1919">
        <v>196.82896600000001</v>
      </c>
      <c r="E1919">
        <v>8.2511849999999995</v>
      </c>
    </row>
    <row r="1920" spans="1:9" x14ac:dyDescent="0.25">
      <c r="A1920">
        <v>1919</v>
      </c>
      <c r="D1920">
        <v>196.79288300000002</v>
      </c>
      <c r="E1920">
        <v>8.2881970000000003</v>
      </c>
    </row>
    <row r="1921" spans="1:9" x14ac:dyDescent="0.25">
      <c r="A1921">
        <v>1920</v>
      </c>
      <c r="D1921">
        <v>196.808142</v>
      </c>
      <c r="E1921">
        <v>8.275722</v>
      </c>
    </row>
    <row r="1922" spans="1:9" x14ac:dyDescent="0.25">
      <c r="A1922">
        <v>1921</v>
      </c>
      <c r="D1922">
        <v>196.830511</v>
      </c>
      <c r="E1922">
        <v>8.3022679999999998</v>
      </c>
    </row>
    <row r="1923" spans="1:9" x14ac:dyDescent="0.25">
      <c r="A1923">
        <v>1922</v>
      </c>
      <c r="D1923">
        <v>196.880877</v>
      </c>
      <c r="E1923">
        <v>8.2648969999999995</v>
      </c>
      <c r="F1923">
        <v>198.32628500000001</v>
      </c>
      <c r="G1923">
        <v>4.9735569999999996</v>
      </c>
    </row>
    <row r="1924" spans="1:9" x14ac:dyDescent="0.25">
      <c r="A1924">
        <v>1923</v>
      </c>
      <c r="D1924">
        <v>196.82896600000001</v>
      </c>
      <c r="E1924">
        <v>8.2511849999999995</v>
      </c>
      <c r="F1924">
        <v>198.34984400000002</v>
      </c>
      <c r="G1924">
        <v>4.95</v>
      </c>
    </row>
    <row r="1925" spans="1:9" x14ac:dyDescent="0.25">
      <c r="A1925">
        <v>1924</v>
      </c>
      <c r="F1925">
        <v>198.36747200000002</v>
      </c>
      <c r="G1925">
        <v>4.9332989999999999</v>
      </c>
      <c r="H1925">
        <v>197.408556</v>
      </c>
      <c r="I1925">
        <v>9.3637119999999996</v>
      </c>
    </row>
    <row r="1926" spans="1:9" x14ac:dyDescent="0.25">
      <c r="A1926">
        <v>1925</v>
      </c>
      <c r="F1926">
        <v>198.35824400000001</v>
      </c>
      <c r="G1926">
        <v>4.9418040000000003</v>
      </c>
      <c r="H1926">
        <v>197.37690600000002</v>
      </c>
      <c r="I1926">
        <v>9.3085059999999995</v>
      </c>
    </row>
    <row r="1927" spans="1:9" x14ac:dyDescent="0.25">
      <c r="A1927">
        <v>1926</v>
      </c>
      <c r="F1927">
        <v>198.3133</v>
      </c>
      <c r="G1927">
        <v>4.9454130000000003</v>
      </c>
      <c r="H1927">
        <v>197.41701</v>
      </c>
      <c r="I1927">
        <v>9.3345369999999992</v>
      </c>
    </row>
    <row r="1928" spans="1:9" x14ac:dyDescent="0.25">
      <c r="A1928">
        <v>1927</v>
      </c>
      <c r="F1928">
        <v>198.30891600000001</v>
      </c>
      <c r="G1928">
        <v>4.9247420000000002</v>
      </c>
      <c r="H1928">
        <v>197.41458700000001</v>
      </c>
      <c r="I1928">
        <v>9.3384540000000005</v>
      </c>
    </row>
    <row r="1929" spans="1:9" x14ac:dyDescent="0.25">
      <c r="A1929">
        <v>1928</v>
      </c>
      <c r="F1929">
        <v>198.33154500000001</v>
      </c>
      <c r="G1929">
        <v>4.9241239999999999</v>
      </c>
      <c r="H1929">
        <v>197.44984299999999</v>
      </c>
      <c r="I1929">
        <v>9.3255669999999995</v>
      </c>
    </row>
    <row r="1930" spans="1:9" x14ac:dyDescent="0.25">
      <c r="A1930">
        <v>1929</v>
      </c>
      <c r="F1930">
        <v>198.31644299999999</v>
      </c>
      <c r="G1930">
        <v>4.9551030000000003</v>
      </c>
      <c r="H1930">
        <v>197.422526</v>
      </c>
      <c r="I1930">
        <v>9.3113930000000007</v>
      </c>
    </row>
    <row r="1931" spans="1:9" x14ac:dyDescent="0.25">
      <c r="A1931">
        <v>1930</v>
      </c>
      <c r="F1931">
        <v>198.32628500000001</v>
      </c>
      <c r="G1931">
        <v>4.9735569999999996</v>
      </c>
      <c r="H1931">
        <v>197.34757500000001</v>
      </c>
      <c r="I1931">
        <v>9.381392</v>
      </c>
    </row>
    <row r="1932" spans="1:9" x14ac:dyDescent="0.25">
      <c r="A1932">
        <v>1931</v>
      </c>
      <c r="B1932">
        <v>178.67278300000001</v>
      </c>
      <c r="C1932">
        <v>6.7976289999999997</v>
      </c>
      <c r="H1932">
        <v>197.408556</v>
      </c>
      <c r="I1932">
        <v>9.3637119999999996</v>
      </c>
    </row>
    <row r="1933" spans="1:9" x14ac:dyDescent="0.25">
      <c r="A1933">
        <v>1932</v>
      </c>
      <c r="B1933">
        <v>178.63298800000001</v>
      </c>
      <c r="C1933">
        <v>6.7975260000000004</v>
      </c>
    </row>
    <row r="1934" spans="1:9" x14ac:dyDescent="0.25">
      <c r="A1934">
        <v>1933</v>
      </c>
      <c r="B1934">
        <v>178.6584</v>
      </c>
      <c r="C1934">
        <v>6.7744330000000001</v>
      </c>
    </row>
    <row r="1935" spans="1:9" x14ac:dyDescent="0.25">
      <c r="A1935">
        <v>1934</v>
      </c>
      <c r="B1935">
        <v>178.726237</v>
      </c>
      <c r="C1935">
        <v>6.7792789999999998</v>
      </c>
    </row>
    <row r="1936" spans="1:9" x14ac:dyDescent="0.25">
      <c r="A1936">
        <v>1935</v>
      </c>
      <c r="B1936">
        <v>178.76974100000001</v>
      </c>
      <c r="C1936">
        <v>6.8126290000000003</v>
      </c>
    </row>
    <row r="1937" spans="1:9" x14ac:dyDescent="0.25">
      <c r="A1937">
        <v>1936</v>
      </c>
      <c r="B1937">
        <v>178.73154500000001</v>
      </c>
      <c r="C1937">
        <v>6.8088660000000001</v>
      </c>
    </row>
    <row r="1938" spans="1:9" x14ac:dyDescent="0.25">
      <c r="A1938">
        <v>1937</v>
      </c>
      <c r="B1938">
        <v>178.69958500000001</v>
      </c>
      <c r="C1938">
        <v>6.8677320000000002</v>
      </c>
      <c r="D1938">
        <v>173.11989600000001</v>
      </c>
      <c r="E1938">
        <v>9.1708770000000008</v>
      </c>
    </row>
    <row r="1939" spans="1:9" x14ac:dyDescent="0.25">
      <c r="A1939">
        <v>1938</v>
      </c>
      <c r="B1939">
        <v>178.61633900000001</v>
      </c>
      <c r="C1939">
        <v>6.8672690000000003</v>
      </c>
      <c r="D1939">
        <v>173.099638</v>
      </c>
      <c r="E1939">
        <v>9.1961349999999999</v>
      </c>
    </row>
    <row r="1940" spans="1:9" x14ac:dyDescent="0.25">
      <c r="A1940">
        <v>1939</v>
      </c>
      <c r="B1940">
        <v>178.67278300000001</v>
      </c>
      <c r="C1940">
        <v>6.7976289999999997</v>
      </c>
      <c r="D1940">
        <v>173.11077299999999</v>
      </c>
      <c r="E1940">
        <v>9.1890210000000003</v>
      </c>
    </row>
    <row r="1941" spans="1:9" x14ac:dyDescent="0.25">
      <c r="A1941">
        <v>1940</v>
      </c>
      <c r="D1941">
        <v>173.116804</v>
      </c>
      <c r="E1941">
        <v>9.1806699999999992</v>
      </c>
    </row>
    <row r="1942" spans="1:9" x14ac:dyDescent="0.25">
      <c r="A1942">
        <v>1941</v>
      </c>
      <c r="D1942">
        <v>173.12530700000002</v>
      </c>
      <c r="E1942">
        <v>9.1657729999999997</v>
      </c>
    </row>
    <row r="1943" spans="1:9" x14ac:dyDescent="0.25">
      <c r="A1943">
        <v>1942</v>
      </c>
      <c r="D1943">
        <v>173.07376099999999</v>
      </c>
      <c r="E1943">
        <v>9.1837119999999999</v>
      </c>
    </row>
    <row r="1944" spans="1:9" x14ac:dyDescent="0.25">
      <c r="A1944">
        <v>1943</v>
      </c>
      <c r="D1944">
        <v>173.142628</v>
      </c>
      <c r="E1944">
        <v>9.143402</v>
      </c>
      <c r="F1944">
        <v>172.19469100000001</v>
      </c>
      <c r="G1944">
        <v>5.9751029999999998</v>
      </c>
    </row>
    <row r="1945" spans="1:9" x14ac:dyDescent="0.25">
      <c r="A1945">
        <v>1944</v>
      </c>
      <c r="F1945">
        <v>172.181803</v>
      </c>
      <c r="G1945">
        <v>5.9948969999999999</v>
      </c>
      <c r="H1945">
        <v>172.448195</v>
      </c>
      <c r="I1945">
        <v>10.374279</v>
      </c>
    </row>
    <row r="1946" spans="1:9" x14ac:dyDescent="0.25">
      <c r="A1946">
        <v>1945</v>
      </c>
      <c r="F1946">
        <v>172.20732000000001</v>
      </c>
      <c r="G1946">
        <v>5.9518040000000001</v>
      </c>
      <c r="H1946">
        <v>172.43355600000001</v>
      </c>
      <c r="I1946">
        <v>10.349690000000001</v>
      </c>
    </row>
    <row r="1947" spans="1:9" x14ac:dyDescent="0.25">
      <c r="A1947">
        <v>1946</v>
      </c>
      <c r="F1947">
        <v>172.18067000000002</v>
      </c>
      <c r="G1947">
        <v>5.9506699999999997</v>
      </c>
      <c r="H1947">
        <v>172.42412200000001</v>
      </c>
      <c r="I1947">
        <v>10.414638999999999</v>
      </c>
    </row>
    <row r="1948" spans="1:9" x14ac:dyDescent="0.25">
      <c r="A1948">
        <v>1947</v>
      </c>
      <c r="F1948">
        <v>172.19066800000002</v>
      </c>
      <c r="G1948">
        <v>5.9499490000000002</v>
      </c>
      <c r="H1948">
        <v>172.43907200000001</v>
      </c>
      <c r="I1948">
        <v>10.412732</v>
      </c>
    </row>
    <row r="1949" spans="1:9" x14ac:dyDescent="0.25">
      <c r="A1949">
        <v>1948</v>
      </c>
      <c r="F1949">
        <v>172.184122</v>
      </c>
      <c r="G1949">
        <v>5.9459799999999996</v>
      </c>
      <c r="H1949">
        <v>172.40530799999999</v>
      </c>
      <c r="I1949">
        <v>10.433093</v>
      </c>
    </row>
    <row r="1950" spans="1:9" x14ac:dyDescent="0.25">
      <c r="A1950">
        <v>1949</v>
      </c>
      <c r="F1950">
        <v>172.232989</v>
      </c>
      <c r="G1950">
        <v>5.9496909999999996</v>
      </c>
      <c r="H1950">
        <v>172.47860700000001</v>
      </c>
      <c r="I1950">
        <v>10.425979999999999</v>
      </c>
    </row>
    <row r="1951" spans="1:9" x14ac:dyDescent="0.25">
      <c r="A1951">
        <v>1950</v>
      </c>
      <c r="F1951">
        <v>172.151081</v>
      </c>
      <c r="G1951">
        <v>5.9141760000000003</v>
      </c>
      <c r="H1951">
        <v>172.50432799999999</v>
      </c>
      <c r="I1951">
        <v>10.466856</v>
      </c>
    </row>
    <row r="1952" spans="1:9" x14ac:dyDescent="0.25">
      <c r="A1952">
        <v>1951</v>
      </c>
      <c r="F1952">
        <v>172.19469100000001</v>
      </c>
      <c r="G1952">
        <v>5.9751029999999998</v>
      </c>
      <c r="H1952">
        <v>172.448195</v>
      </c>
      <c r="I1952">
        <v>10.374279</v>
      </c>
    </row>
    <row r="1953" spans="1:9" x14ac:dyDescent="0.25">
      <c r="A1953">
        <v>1952</v>
      </c>
      <c r="B1953">
        <v>155.61628899999999</v>
      </c>
      <c r="C1953">
        <v>8.0818560000000002</v>
      </c>
    </row>
    <row r="1954" spans="1:9" x14ac:dyDescent="0.25">
      <c r="A1954">
        <v>1953</v>
      </c>
      <c r="B1954">
        <v>155.61628899999999</v>
      </c>
      <c r="C1954">
        <v>8.0818560000000002</v>
      </c>
    </row>
    <row r="1955" spans="1:9" x14ac:dyDescent="0.25">
      <c r="A1955">
        <v>1954</v>
      </c>
      <c r="B1955">
        <v>155.61628899999999</v>
      </c>
      <c r="C1955">
        <v>8.0818560000000002</v>
      </c>
    </row>
    <row r="1956" spans="1:9" x14ac:dyDescent="0.25">
      <c r="A1956">
        <v>1955</v>
      </c>
      <c r="B1956">
        <v>155.61628899999999</v>
      </c>
      <c r="C1956">
        <v>8.0818560000000002</v>
      </c>
    </row>
    <row r="1957" spans="1:9" x14ac:dyDescent="0.25">
      <c r="A1957">
        <v>1956</v>
      </c>
      <c r="B1957">
        <v>155.61628899999999</v>
      </c>
      <c r="C1957">
        <v>8.0818560000000002</v>
      </c>
    </row>
    <row r="1958" spans="1:9" x14ac:dyDescent="0.25">
      <c r="A1958">
        <v>1957</v>
      </c>
      <c r="B1958">
        <v>155.61628899999999</v>
      </c>
      <c r="C1958">
        <v>8.0818560000000002</v>
      </c>
      <c r="D1958">
        <v>152.18061900000001</v>
      </c>
      <c r="E1958">
        <v>9.8723720000000004</v>
      </c>
    </row>
    <row r="1959" spans="1:9" x14ac:dyDescent="0.25">
      <c r="A1959">
        <v>1958</v>
      </c>
      <c r="B1959">
        <v>155.61628899999999</v>
      </c>
      <c r="C1959">
        <v>8.0818560000000002</v>
      </c>
      <c r="D1959">
        <v>152.181288</v>
      </c>
      <c r="E1959">
        <v>9.9030419999999992</v>
      </c>
    </row>
    <row r="1960" spans="1:9" x14ac:dyDescent="0.25">
      <c r="A1960">
        <v>1959</v>
      </c>
      <c r="B1960">
        <v>155.61628899999999</v>
      </c>
      <c r="C1960">
        <v>8.0818560000000002</v>
      </c>
      <c r="D1960">
        <v>152.20082500000001</v>
      </c>
      <c r="E1960">
        <v>9.9302580000000003</v>
      </c>
    </row>
    <row r="1961" spans="1:9" x14ac:dyDescent="0.25">
      <c r="A1961">
        <v>1960</v>
      </c>
      <c r="D1961">
        <v>152.11963900000001</v>
      </c>
      <c r="E1961">
        <v>9.8172169999999994</v>
      </c>
    </row>
    <row r="1962" spans="1:9" x14ac:dyDescent="0.25">
      <c r="A1962">
        <v>1961</v>
      </c>
      <c r="D1962">
        <v>152.11963900000001</v>
      </c>
      <c r="E1962">
        <v>9.8172169999999994</v>
      </c>
    </row>
    <row r="1963" spans="1:9" x14ac:dyDescent="0.25">
      <c r="A1963">
        <v>1962</v>
      </c>
      <c r="D1963">
        <v>152.11963900000001</v>
      </c>
      <c r="E1963">
        <v>9.8172169999999994</v>
      </c>
    </row>
    <row r="1964" spans="1:9" x14ac:dyDescent="0.25">
      <c r="A1964">
        <v>1963</v>
      </c>
      <c r="D1964">
        <v>152.18061900000001</v>
      </c>
      <c r="E1964">
        <v>9.8723720000000004</v>
      </c>
    </row>
    <row r="1965" spans="1:9" x14ac:dyDescent="0.25">
      <c r="A1965">
        <v>1964</v>
      </c>
      <c r="F1965">
        <v>151.00180399999999</v>
      </c>
      <c r="G1965">
        <v>7.0949489999999997</v>
      </c>
    </row>
    <row r="1966" spans="1:9" x14ac:dyDescent="0.25">
      <c r="A1966">
        <v>1965</v>
      </c>
      <c r="F1966">
        <v>151.00180399999999</v>
      </c>
      <c r="G1966">
        <v>7.0949489999999997</v>
      </c>
      <c r="H1966">
        <v>151.291752</v>
      </c>
      <c r="I1966">
        <v>10.746444</v>
      </c>
    </row>
    <row r="1967" spans="1:9" x14ac:dyDescent="0.25">
      <c r="A1967">
        <v>1966</v>
      </c>
      <c r="F1967">
        <v>151.00180399999999</v>
      </c>
      <c r="G1967">
        <v>7.0949489999999997</v>
      </c>
      <c r="H1967">
        <v>151.291752</v>
      </c>
      <c r="I1967">
        <v>10.746444</v>
      </c>
    </row>
    <row r="1968" spans="1:9" x14ac:dyDescent="0.25">
      <c r="A1968">
        <v>1967</v>
      </c>
      <c r="F1968">
        <v>151.00180399999999</v>
      </c>
      <c r="G1968">
        <v>7.0949489999999997</v>
      </c>
      <c r="H1968">
        <v>151.291752</v>
      </c>
      <c r="I1968">
        <v>10.746444</v>
      </c>
    </row>
    <row r="1969" spans="1:9" x14ac:dyDescent="0.25">
      <c r="A1969">
        <v>1968</v>
      </c>
      <c r="F1969">
        <v>151.00180399999999</v>
      </c>
      <c r="G1969">
        <v>7.0949489999999997</v>
      </c>
      <c r="H1969">
        <v>151.291752</v>
      </c>
      <c r="I1969">
        <v>10.746444</v>
      </c>
    </row>
    <row r="1970" spans="1:9" x14ac:dyDescent="0.25">
      <c r="A1970">
        <v>1969</v>
      </c>
      <c r="F1970">
        <v>151.00180399999999</v>
      </c>
      <c r="G1970">
        <v>7.0949489999999997</v>
      </c>
      <c r="H1970">
        <v>151.291752</v>
      </c>
      <c r="I1970">
        <v>10.746444</v>
      </c>
    </row>
    <row r="1971" spans="1:9" x14ac:dyDescent="0.25">
      <c r="A1971">
        <v>1970</v>
      </c>
      <c r="F1971">
        <v>151.00180399999999</v>
      </c>
      <c r="G1971">
        <v>7.0949489999999997</v>
      </c>
      <c r="H1971">
        <v>151.291752</v>
      </c>
      <c r="I1971">
        <v>10.746444</v>
      </c>
    </row>
    <row r="1972" spans="1:9" x14ac:dyDescent="0.25">
      <c r="A1972">
        <v>1971</v>
      </c>
      <c r="F1972">
        <v>151.00180399999999</v>
      </c>
      <c r="G1972">
        <v>7.0949489999999997</v>
      </c>
      <c r="H1972">
        <v>151.291752</v>
      </c>
      <c r="I1972">
        <v>10.746444</v>
      </c>
    </row>
    <row r="1973" spans="1:9" x14ac:dyDescent="0.25">
      <c r="A1973">
        <v>1972</v>
      </c>
      <c r="F1973">
        <v>151.00180399999999</v>
      </c>
      <c r="G1973">
        <v>7.0949489999999997</v>
      </c>
      <c r="H1973">
        <v>151.291752</v>
      </c>
      <c r="I1973">
        <v>10.746444</v>
      </c>
    </row>
    <row r="1974" spans="1:9" x14ac:dyDescent="0.25">
      <c r="A1974">
        <v>1973</v>
      </c>
    </row>
    <row r="1975" spans="1:9" x14ac:dyDescent="0.25">
      <c r="A1975">
        <v>1974</v>
      </c>
    </row>
    <row r="1976" spans="1:9" x14ac:dyDescent="0.25">
      <c r="A1976">
        <v>1975</v>
      </c>
    </row>
    <row r="1977" spans="1:9" x14ac:dyDescent="0.25">
      <c r="A1977">
        <v>1976</v>
      </c>
      <c r="D1977">
        <v>119.84670100000001</v>
      </c>
      <c r="E1977">
        <v>8.2039600000000004</v>
      </c>
    </row>
    <row r="1978" spans="1:9" x14ac:dyDescent="0.25">
      <c r="A1978">
        <v>1977</v>
      </c>
      <c r="D1978">
        <v>119.828947</v>
      </c>
      <c r="E1978">
        <v>8.2080929999999999</v>
      </c>
    </row>
    <row r="1979" spans="1:9" x14ac:dyDescent="0.25">
      <c r="A1979">
        <v>1978</v>
      </c>
      <c r="D1979">
        <v>119.820986</v>
      </c>
      <c r="E1979">
        <v>8.2497740000000004</v>
      </c>
    </row>
    <row r="1980" spans="1:9" x14ac:dyDescent="0.25">
      <c r="A1980">
        <v>1979</v>
      </c>
      <c r="B1980">
        <v>115.909864</v>
      </c>
      <c r="C1980">
        <v>6.2915599999999996</v>
      </c>
      <c r="D1980">
        <v>119.84828400000001</v>
      </c>
      <c r="E1980">
        <v>8.2407950000000003</v>
      </c>
    </row>
    <row r="1981" spans="1:9" x14ac:dyDescent="0.25">
      <c r="A1981">
        <v>1980</v>
      </c>
      <c r="B1981">
        <v>115.93414900000001</v>
      </c>
      <c r="C1981">
        <v>6.2663570000000002</v>
      </c>
      <c r="D1981">
        <v>119.89307600000001</v>
      </c>
      <c r="E1981">
        <v>8.2500809999999998</v>
      </c>
    </row>
    <row r="1982" spans="1:9" x14ac:dyDescent="0.25">
      <c r="A1982">
        <v>1981</v>
      </c>
      <c r="B1982">
        <v>115.88185300000001</v>
      </c>
      <c r="C1982">
        <v>6.2827849999999996</v>
      </c>
      <c r="D1982">
        <v>119.99847600000001</v>
      </c>
      <c r="E1982">
        <v>8.270232</v>
      </c>
    </row>
    <row r="1983" spans="1:9" x14ac:dyDescent="0.25">
      <c r="A1983">
        <v>1982</v>
      </c>
      <c r="B1983">
        <v>115.87930500000002</v>
      </c>
      <c r="C1983">
        <v>6.3128849999999996</v>
      </c>
      <c r="D1983">
        <v>119.84670100000001</v>
      </c>
      <c r="E1983">
        <v>8.2039600000000004</v>
      </c>
    </row>
    <row r="1984" spans="1:9" x14ac:dyDescent="0.25">
      <c r="A1984">
        <v>1983</v>
      </c>
      <c r="B1984">
        <v>115.875631</v>
      </c>
      <c r="C1984">
        <v>6.3056409999999996</v>
      </c>
    </row>
    <row r="1985" spans="1:9" x14ac:dyDescent="0.25">
      <c r="A1985">
        <v>1984</v>
      </c>
      <c r="B1985">
        <v>115.87185500000001</v>
      </c>
      <c r="C1985">
        <v>6.3496180000000004</v>
      </c>
    </row>
    <row r="1986" spans="1:9" x14ac:dyDescent="0.25">
      <c r="A1986">
        <v>1985</v>
      </c>
      <c r="B1986">
        <v>115.909864</v>
      </c>
      <c r="C1986">
        <v>6.2915599999999996</v>
      </c>
    </row>
    <row r="1987" spans="1:9" x14ac:dyDescent="0.25">
      <c r="A1987">
        <v>1986</v>
      </c>
      <c r="F1987">
        <v>114.568048</v>
      </c>
      <c r="G1987">
        <v>5.5903720000000003</v>
      </c>
      <c r="H1987">
        <v>115.18653700000002</v>
      </c>
      <c r="I1987">
        <v>9.9973880000000008</v>
      </c>
    </row>
    <row r="1988" spans="1:9" x14ac:dyDescent="0.25">
      <c r="A1988">
        <v>1987</v>
      </c>
      <c r="F1988">
        <v>114.63370700000002</v>
      </c>
      <c r="G1988">
        <v>5.5989430000000002</v>
      </c>
      <c r="H1988">
        <v>115.18694500000001</v>
      </c>
      <c r="I1988">
        <v>10.001265</v>
      </c>
    </row>
    <row r="1989" spans="1:9" x14ac:dyDescent="0.25">
      <c r="A1989">
        <v>1988</v>
      </c>
      <c r="F1989">
        <v>114.58574900000001</v>
      </c>
      <c r="G1989">
        <v>5.5801689999999997</v>
      </c>
      <c r="H1989">
        <v>115.20449300000001</v>
      </c>
      <c r="I1989">
        <v>10.021315</v>
      </c>
    </row>
    <row r="1990" spans="1:9" x14ac:dyDescent="0.25">
      <c r="A1990">
        <v>1989</v>
      </c>
      <c r="F1990">
        <v>114.590395</v>
      </c>
      <c r="G1990">
        <v>5.5863930000000002</v>
      </c>
      <c r="H1990">
        <v>115.24551200000001</v>
      </c>
      <c r="I1990">
        <v>10.031416999999999</v>
      </c>
    </row>
    <row r="1991" spans="1:9" x14ac:dyDescent="0.25">
      <c r="A1991">
        <v>1990</v>
      </c>
      <c r="F1991">
        <v>114.58024</v>
      </c>
      <c r="G1991">
        <v>5.5906269999999996</v>
      </c>
      <c r="H1991">
        <v>115.25250100000001</v>
      </c>
      <c r="I1991">
        <v>10.050905</v>
      </c>
    </row>
    <row r="1992" spans="1:9" x14ac:dyDescent="0.25">
      <c r="A1992">
        <v>1991</v>
      </c>
      <c r="F1992">
        <v>114.56733100000001</v>
      </c>
      <c r="G1992">
        <v>5.5811890000000002</v>
      </c>
      <c r="H1992">
        <v>115.24087</v>
      </c>
      <c r="I1992">
        <v>10.011213</v>
      </c>
    </row>
    <row r="1993" spans="1:9" x14ac:dyDescent="0.25">
      <c r="A1993">
        <v>1992</v>
      </c>
      <c r="F1993">
        <v>114.542181</v>
      </c>
      <c r="G1993">
        <v>5.5056820000000002</v>
      </c>
      <c r="H1993">
        <v>115.22724700000001</v>
      </c>
      <c r="I1993">
        <v>10.014529</v>
      </c>
    </row>
    <row r="1994" spans="1:9" x14ac:dyDescent="0.25">
      <c r="A1994">
        <v>1993</v>
      </c>
      <c r="D1994">
        <v>96.734894000000011</v>
      </c>
      <c r="E1994">
        <v>8.1844210000000004</v>
      </c>
      <c r="F1994">
        <v>114.568048</v>
      </c>
      <c r="G1994">
        <v>5.5903720000000003</v>
      </c>
      <c r="H1994">
        <v>115.18215000000001</v>
      </c>
      <c r="I1994">
        <v>10.020396</v>
      </c>
    </row>
    <row r="1995" spans="1:9" x14ac:dyDescent="0.25">
      <c r="A1995">
        <v>1994</v>
      </c>
      <c r="D1995">
        <v>96.732702000000003</v>
      </c>
      <c r="E1995">
        <v>8.226051</v>
      </c>
    </row>
    <row r="1996" spans="1:9" x14ac:dyDescent="0.25">
      <c r="A1996">
        <v>1995</v>
      </c>
      <c r="D1996">
        <v>96.716887000000014</v>
      </c>
      <c r="E1996">
        <v>8.2270719999999997</v>
      </c>
    </row>
    <row r="1997" spans="1:9" x14ac:dyDescent="0.25">
      <c r="A1997">
        <v>1996</v>
      </c>
      <c r="D1997">
        <v>96.747702000000004</v>
      </c>
      <c r="E1997">
        <v>8.2372750000000003</v>
      </c>
    </row>
    <row r="1998" spans="1:9" x14ac:dyDescent="0.25">
      <c r="A1998">
        <v>1997</v>
      </c>
      <c r="D1998">
        <v>96.730507000000017</v>
      </c>
      <c r="E1998">
        <v>8.2686510000000002</v>
      </c>
    </row>
    <row r="1999" spans="1:9" x14ac:dyDescent="0.25">
      <c r="A1999">
        <v>1998</v>
      </c>
      <c r="B1999">
        <v>91.799641000000008</v>
      </c>
      <c r="C1999">
        <v>6.1702399999999997</v>
      </c>
      <c r="D1999">
        <v>96.700611000000009</v>
      </c>
      <c r="E1999">
        <v>8.2552839999999996</v>
      </c>
    </row>
    <row r="2000" spans="1:9" x14ac:dyDescent="0.25">
      <c r="A2000">
        <v>1999</v>
      </c>
      <c r="B2000">
        <v>91.804234000000008</v>
      </c>
      <c r="C2000">
        <v>6.1434040000000003</v>
      </c>
      <c r="D2000">
        <v>96.752291000000014</v>
      </c>
      <c r="E2000">
        <v>8.2394180000000006</v>
      </c>
    </row>
    <row r="2001" spans="1:9" x14ac:dyDescent="0.25">
      <c r="A2001">
        <v>2000</v>
      </c>
      <c r="B2001">
        <v>91.797140000000013</v>
      </c>
      <c r="C2001">
        <v>6.1511079999999998</v>
      </c>
      <c r="D2001">
        <v>96.718313000000009</v>
      </c>
      <c r="E2001">
        <v>8.1841659999999994</v>
      </c>
    </row>
    <row r="2002" spans="1:9" x14ac:dyDescent="0.25">
      <c r="A2002">
        <v>2001</v>
      </c>
      <c r="B2002">
        <v>91.776937000000004</v>
      </c>
      <c r="C2002">
        <v>6.1955450000000001</v>
      </c>
    </row>
    <row r="2003" spans="1:9" x14ac:dyDescent="0.25">
      <c r="A2003">
        <v>2002</v>
      </c>
      <c r="B2003">
        <v>91.743063000000006</v>
      </c>
      <c r="C2003">
        <v>6.1853410000000002</v>
      </c>
    </row>
    <row r="2004" spans="1:9" x14ac:dyDescent="0.25">
      <c r="A2004">
        <v>2003</v>
      </c>
      <c r="B2004">
        <v>91.753674000000004</v>
      </c>
      <c r="C2004">
        <v>6.1765660000000002</v>
      </c>
    </row>
    <row r="2005" spans="1:9" x14ac:dyDescent="0.25">
      <c r="A2005">
        <v>2004</v>
      </c>
      <c r="B2005">
        <v>91.696995000000015</v>
      </c>
      <c r="C2005">
        <v>6.2636529999999997</v>
      </c>
    </row>
    <row r="2006" spans="1:9" x14ac:dyDescent="0.25">
      <c r="A2006">
        <v>2005</v>
      </c>
      <c r="B2006">
        <v>91.799641000000008</v>
      </c>
      <c r="C2006">
        <v>6.1702399999999997</v>
      </c>
    </row>
    <row r="2007" spans="1:9" x14ac:dyDescent="0.25">
      <c r="A2007">
        <v>2006</v>
      </c>
      <c r="H2007">
        <v>91.635773</v>
      </c>
      <c r="I2007">
        <v>9.3765529999999995</v>
      </c>
    </row>
    <row r="2008" spans="1:9" x14ac:dyDescent="0.25">
      <c r="A2008">
        <v>2007</v>
      </c>
      <c r="F2008">
        <v>90.184420000000017</v>
      </c>
      <c r="G2008">
        <v>5.0236669999999997</v>
      </c>
      <c r="H2008">
        <v>91.63771100000001</v>
      </c>
      <c r="I2008">
        <v>9.3060460000000003</v>
      </c>
    </row>
    <row r="2009" spans="1:9" x14ac:dyDescent="0.25">
      <c r="A2009">
        <v>2008</v>
      </c>
      <c r="F2009">
        <v>90.238600000000005</v>
      </c>
      <c r="G2009">
        <v>5.0268810000000004</v>
      </c>
      <c r="H2009">
        <v>91.556440000000009</v>
      </c>
      <c r="I2009">
        <v>9.3553289999999993</v>
      </c>
    </row>
    <row r="2010" spans="1:9" x14ac:dyDescent="0.25">
      <c r="A2010">
        <v>2009</v>
      </c>
      <c r="F2010">
        <v>90.198704000000006</v>
      </c>
      <c r="G2010">
        <v>5.0500939999999996</v>
      </c>
      <c r="H2010">
        <v>91.608120000000014</v>
      </c>
      <c r="I2010">
        <v>9.3827770000000008</v>
      </c>
    </row>
    <row r="2011" spans="1:9" x14ac:dyDescent="0.25">
      <c r="A2011">
        <v>2010</v>
      </c>
      <c r="F2011">
        <v>90.166410000000013</v>
      </c>
      <c r="G2011">
        <v>5.0522369999999999</v>
      </c>
      <c r="H2011">
        <v>91.607355000000013</v>
      </c>
      <c r="I2011">
        <v>9.4022659999999991</v>
      </c>
    </row>
    <row r="2012" spans="1:9" x14ac:dyDescent="0.25">
      <c r="A2012">
        <v>2011</v>
      </c>
      <c r="F2012">
        <v>90.141767000000016</v>
      </c>
      <c r="G2012">
        <v>5.0539199999999997</v>
      </c>
      <c r="H2012">
        <v>91.622049000000004</v>
      </c>
      <c r="I2012">
        <v>9.3528289999999998</v>
      </c>
    </row>
    <row r="2013" spans="1:9" x14ac:dyDescent="0.25">
      <c r="A2013">
        <v>2012</v>
      </c>
      <c r="F2013">
        <v>90.170849000000004</v>
      </c>
      <c r="G2013">
        <v>5.0722870000000002</v>
      </c>
      <c r="H2013">
        <v>91.642303000000013</v>
      </c>
      <c r="I2013">
        <v>9.3368610000000007</v>
      </c>
    </row>
    <row r="2014" spans="1:9" x14ac:dyDescent="0.25">
      <c r="A2014">
        <v>2013</v>
      </c>
      <c r="F2014">
        <v>90.183960000000013</v>
      </c>
      <c r="G2014">
        <v>5.0694299999999997</v>
      </c>
      <c r="H2014">
        <v>91.635773</v>
      </c>
      <c r="I2014">
        <v>9.3765529999999995</v>
      </c>
    </row>
    <row r="2015" spans="1:9" x14ac:dyDescent="0.25">
      <c r="A2015">
        <v>2014</v>
      </c>
      <c r="F2015">
        <v>90.148758000000015</v>
      </c>
      <c r="G2015">
        <v>5.0228000000000002</v>
      </c>
      <c r="H2015">
        <v>91.635773</v>
      </c>
      <c r="I2015">
        <v>9.3765529999999995</v>
      </c>
    </row>
    <row r="2016" spans="1:9" x14ac:dyDescent="0.25">
      <c r="A2016">
        <v>2015</v>
      </c>
      <c r="D2016">
        <v>76.295806000000013</v>
      </c>
      <c r="E2016">
        <v>8.2802830000000007</v>
      </c>
      <c r="F2016">
        <v>90.184420000000017</v>
      </c>
      <c r="G2016">
        <v>5.0236669999999997</v>
      </c>
    </row>
    <row r="2017" spans="1:9" x14ac:dyDescent="0.25">
      <c r="A2017">
        <v>2016</v>
      </c>
      <c r="D2017">
        <v>76.210964000000004</v>
      </c>
      <c r="E2017">
        <v>8.1955939999999998</v>
      </c>
    </row>
    <row r="2018" spans="1:9" x14ac:dyDescent="0.25">
      <c r="A2018">
        <v>2017</v>
      </c>
      <c r="D2018">
        <v>76.256574000000001</v>
      </c>
      <c r="E2018">
        <v>8.234674</v>
      </c>
    </row>
    <row r="2019" spans="1:9" x14ac:dyDescent="0.25">
      <c r="A2019">
        <v>2018</v>
      </c>
      <c r="D2019">
        <v>76.268461000000002</v>
      </c>
      <c r="E2019">
        <v>8.2411010000000005</v>
      </c>
    </row>
    <row r="2020" spans="1:9" x14ac:dyDescent="0.25">
      <c r="A2020">
        <v>2019</v>
      </c>
      <c r="B2020">
        <v>73.38315200000001</v>
      </c>
      <c r="C2020">
        <v>6.3744639999999997</v>
      </c>
      <c r="D2020">
        <v>76.264992000000007</v>
      </c>
      <c r="E2020">
        <v>8.2170210000000008</v>
      </c>
    </row>
    <row r="2021" spans="1:9" x14ac:dyDescent="0.25">
      <c r="A2021">
        <v>2020</v>
      </c>
      <c r="B2021">
        <v>73.37197900000001</v>
      </c>
      <c r="C2021">
        <v>6.2929880000000002</v>
      </c>
      <c r="D2021">
        <v>76.261625000000009</v>
      </c>
      <c r="E2021">
        <v>8.2165610000000004</v>
      </c>
    </row>
    <row r="2022" spans="1:9" x14ac:dyDescent="0.25">
      <c r="A2022">
        <v>2021</v>
      </c>
      <c r="B2022">
        <v>73.372132000000008</v>
      </c>
      <c r="C2022">
        <v>6.3644129999999999</v>
      </c>
      <c r="D2022">
        <v>76.245299000000003</v>
      </c>
      <c r="E2022">
        <v>8.2366109999999999</v>
      </c>
    </row>
    <row r="2023" spans="1:9" x14ac:dyDescent="0.25">
      <c r="A2023">
        <v>2022</v>
      </c>
      <c r="B2023">
        <v>73.378254000000013</v>
      </c>
      <c r="C2023">
        <v>6.3668620000000002</v>
      </c>
      <c r="D2023">
        <v>76.237748000000011</v>
      </c>
      <c r="E2023">
        <v>8.2403359999999992</v>
      </c>
    </row>
    <row r="2024" spans="1:9" x14ac:dyDescent="0.25">
      <c r="A2024">
        <v>2023</v>
      </c>
      <c r="B2024">
        <v>73.313207000000006</v>
      </c>
      <c r="C2024">
        <v>6.3507920000000002</v>
      </c>
      <c r="D2024">
        <v>76.295806000000013</v>
      </c>
      <c r="E2024">
        <v>8.2802830000000007</v>
      </c>
    </row>
    <row r="2025" spans="1:9" x14ac:dyDescent="0.25">
      <c r="A2025">
        <v>2024</v>
      </c>
      <c r="B2025">
        <v>73.322186000000002</v>
      </c>
      <c r="C2025">
        <v>6.3874219999999999</v>
      </c>
    </row>
    <row r="2026" spans="1:9" x14ac:dyDescent="0.25">
      <c r="A2026">
        <v>2025</v>
      </c>
      <c r="B2026">
        <v>73.369581000000011</v>
      </c>
      <c r="C2026">
        <v>6.3632910000000003</v>
      </c>
    </row>
    <row r="2027" spans="1:9" x14ac:dyDescent="0.25">
      <c r="A2027">
        <v>2026</v>
      </c>
      <c r="B2027">
        <v>73.326727000000005</v>
      </c>
      <c r="C2027">
        <v>6.3594650000000001</v>
      </c>
      <c r="H2027">
        <v>73.158637999999996</v>
      </c>
      <c r="I2027">
        <v>9.2607289999999995</v>
      </c>
    </row>
    <row r="2028" spans="1:9" x14ac:dyDescent="0.25">
      <c r="A2028">
        <v>2027</v>
      </c>
      <c r="B2028">
        <v>73.38315200000001</v>
      </c>
      <c r="C2028">
        <v>6.3744639999999997</v>
      </c>
      <c r="H2028">
        <v>73.041038</v>
      </c>
      <c r="I2028">
        <v>9.0860409999999998</v>
      </c>
    </row>
    <row r="2029" spans="1:9" x14ac:dyDescent="0.25">
      <c r="A2029">
        <v>2028</v>
      </c>
      <c r="F2029">
        <v>73.013478000000006</v>
      </c>
      <c r="G2029">
        <v>5.5456810000000001</v>
      </c>
      <c r="H2029">
        <v>73.884606000000005</v>
      </c>
      <c r="I2029">
        <v>9.0707009999999997</v>
      </c>
    </row>
    <row r="2030" spans="1:9" x14ac:dyDescent="0.25">
      <c r="A2030">
        <v>2029</v>
      </c>
      <c r="F2030">
        <v>73.052659000000006</v>
      </c>
      <c r="G2030">
        <v>5.5596079999999999</v>
      </c>
      <c r="H2030">
        <v>73.860985000000014</v>
      </c>
      <c r="I2030">
        <v>9.0243769999999994</v>
      </c>
    </row>
    <row r="2031" spans="1:9" x14ac:dyDescent="0.25">
      <c r="A2031">
        <v>2030</v>
      </c>
      <c r="F2031">
        <v>73.034599000000014</v>
      </c>
      <c r="G2031">
        <v>5.557976</v>
      </c>
      <c r="H2031">
        <v>73.867056000000005</v>
      </c>
      <c r="I2031">
        <v>9.0398859999999992</v>
      </c>
    </row>
    <row r="2032" spans="1:9" x14ac:dyDescent="0.25">
      <c r="A2032">
        <v>2031</v>
      </c>
      <c r="F2032">
        <v>73.016130000000004</v>
      </c>
      <c r="G2032">
        <v>5.5432309999999996</v>
      </c>
      <c r="H2032">
        <v>73.861699000000002</v>
      </c>
      <c r="I2032">
        <v>9.0164179999999998</v>
      </c>
    </row>
    <row r="2033" spans="1:9" x14ac:dyDescent="0.25">
      <c r="A2033">
        <v>2032</v>
      </c>
      <c r="F2033">
        <v>72.969194000000002</v>
      </c>
      <c r="G2033">
        <v>5.5479250000000002</v>
      </c>
      <c r="H2033">
        <v>73.923583000000008</v>
      </c>
      <c r="I2033">
        <v>9.0560589999999994</v>
      </c>
    </row>
    <row r="2034" spans="1:9" x14ac:dyDescent="0.25">
      <c r="A2034">
        <v>2033</v>
      </c>
      <c r="F2034">
        <v>72.941032000000007</v>
      </c>
      <c r="G2034">
        <v>5.550732</v>
      </c>
      <c r="H2034">
        <v>73.912053</v>
      </c>
      <c r="I2034">
        <v>9.0817209999999999</v>
      </c>
    </row>
    <row r="2035" spans="1:9" x14ac:dyDescent="0.25">
      <c r="A2035">
        <v>2034</v>
      </c>
      <c r="F2035">
        <v>72.961848000000003</v>
      </c>
      <c r="G2035">
        <v>5.5135899999999998</v>
      </c>
      <c r="H2035">
        <v>73.92735900000001</v>
      </c>
      <c r="I2035">
        <v>9.0838629999999991</v>
      </c>
    </row>
    <row r="2036" spans="1:9" x14ac:dyDescent="0.25">
      <c r="A2036">
        <v>2035</v>
      </c>
      <c r="F2036">
        <v>72.950114000000013</v>
      </c>
      <c r="G2036">
        <v>5.5149679999999996</v>
      </c>
      <c r="H2036">
        <v>73.884606000000005</v>
      </c>
      <c r="I2036">
        <v>9.0707009999999997</v>
      </c>
    </row>
    <row r="2037" spans="1:9" x14ac:dyDescent="0.25">
      <c r="A2037">
        <v>2036</v>
      </c>
      <c r="F2037">
        <v>72.985571000000007</v>
      </c>
      <c r="G2037">
        <v>5.5645569999999998</v>
      </c>
    </row>
    <row r="2038" spans="1:9" x14ac:dyDescent="0.25">
      <c r="A2038">
        <v>2037</v>
      </c>
      <c r="F2038">
        <v>73.013478000000006</v>
      </c>
      <c r="G2038">
        <v>5.5456810000000001</v>
      </c>
    </row>
    <row r="2039" spans="1:9" x14ac:dyDescent="0.25">
      <c r="A2039">
        <v>2038</v>
      </c>
      <c r="D2039">
        <v>55.730361000000002</v>
      </c>
      <c r="E2039">
        <v>8.0597919999999998</v>
      </c>
    </row>
    <row r="2040" spans="1:9" x14ac:dyDescent="0.25">
      <c r="A2040">
        <v>2039</v>
      </c>
      <c r="D2040">
        <v>55.771141</v>
      </c>
      <c r="E2040">
        <v>8.0684380000000004</v>
      </c>
    </row>
    <row r="2041" spans="1:9" x14ac:dyDescent="0.25">
      <c r="A2041">
        <v>2040</v>
      </c>
      <c r="D2041">
        <v>55.759685000000005</v>
      </c>
      <c r="E2041">
        <v>8.0534370000000006</v>
      </c>
    </row>
    <row r="2042" spans="1:9" x14ac:dyDescent="0.25">
      <c r="A2042">
        <v>2041</v>
      </c>
      <c r="D2042">
        <v>55.760725999999998</v>
      </c>
      <c r="E2042">
        <v>8.0580719999999992</v>
      </c>
    </row>
    <row r="2043" spans="1:9" x14ac:dyDescent="0.25">
      <c r="A2043">
        <v>2042</v>
      </c>
      <c r="D2043">
        <v>55.752861000000003</v>
      </c>
      <c r="E2043">
        <v>8.0540090000000006</v>
      </c>
    </row>
    <row r="2044" spans="1:9" x14ac:dyDescent="0.25">
      <c r="A2044">
        <v>2043</v>
      </c>
      <c r="B2044">
        <v>50.820777</v>
      </c>
      <c r="C2044">
        <v>6.14276</v>
      </c>
      <c r="D2044">
        <v>55.739631000000003</v>
      </c>
      <c r="E2044">
        <v>8.0380730000000007</v>
      </c>
    </row>
    <row r="2045" spans="1:9" x14ac:dyDescent="0.25">
      <c r="A2045">
        <v>2044</v>
      </c>
      <c r="B2045">
        <v>50.822082000000002</v>
      </c>
      <c r="C2045">
        <v>6.1209899999999999</v>
      </c>
      <c r="D2045">
        <v>55.760100999999999</v>
      </c>
      <c r="E2045">
        <v>8.0013020000000008</v>
      </c>
    </row>
    <row r="2046" spans="1:9" x14ac:dyDescent="0.25">
      <c r="A2046">
        <v>2045</v>
      </c>
      <c r="B2046">
        <v>50.812496000000003</v>
      </c>
      <c r="C2046">
        <v>6.1116669999999997</v>
      </c>
      <c r="D2046">
        <v>55.730361000000002</v>
      </c>
      <c r="E2046">
        <v>8.0597919999999998</v>
      </c>
    </row>
    <row r="2047" spans="1:9" x14ac:dyDescent="0.25">
      <c r="A2047">
        <v>2046</v>
      </c>
      <c r="B2047">
        <v>50.802340999999998</v>
      </c>
      <c r="C2047">
        <v>6.0851040000000003</v>
      </c>
    </row>
    <row r="2048" spans="1:9" x14ac:dyDescent="0.25">
      <c r="A2048">
        <v>2047</v>
      </c>
      <c r="B2048">
        <v>50.796661</v>
      </c>
      <c r="C2048">
        <v>6.0798439999999996</v>
      </c>
    </row>
    <row r="2049" spans="1:9" x14ac:dyDescent="0.25">
      <c r="A2049">
        <v>2048</v>
      </c>
      <c r="B2049">
        <v>50.803173000000001</v>
      </c>
      <c r="C2049">
        <v>6.1214579999999996</v>
      </c>
    </row>
    <row r="2050" spans="1:9" x14ac:dyDescent="0.25">
      <c r="A2050">
        <v>2049</v>
      </c>
      <c r="B2050">
        <v>50.795673000000001</v>
      </c>
      <c r="C2050">
        <v>6.158906</v>
      </c>
    </row>
    <row r="2051" spans="1:9" x14ac:dyDescent="0.25">
      <c r="A2051">
        <v>2050</v>
      </c>
      <c r="B2051">
        <v>50.820777</v>
      </c>
      <c r="C2051">
        <v>6.14276</v>
      </c>
      <c r="H2051">
        <v>50.858226000000002</v>
      </c>
      <c r="I2051">
        <v>9.4110410000000009</v>
      </c>
    </row>
    <row r="2052" spans="1:9" x14ac:dyDescent="0.25">
      <c r="A2052">
        <v>2051</v>
      </c>
      <c r="F2052">
        <v>49.672966000000002</v>
      </c>
      <c r="G2052">
        <v>5.1722910000000004</v>
      </c>
      <c r="H2052">
        <v>50.874786</v>
      </c>
      <c r="I2052">
        <v>9.4273959999999999</v>
      </c>
    </row>
    <row r="2053" spans="1:9" x14ac:dyDescent="0.25">
      <c r="A2053">
        <v>2052</v>
      </c>
      <c r="F2053">
        <v>49.729423000000004</v>
      </c>
      <c r="G2053">
        <v>5.1684369999999999</v>
      </c>
      <c r="H2053">
        <v>50.876091000000002</v>
      </c>
      <c r="I2053">
        <v>9.4214579999999994</v>
      </c>
    </row>
    <row r="2054" spans="1:9" x14ac:dyDescent="0.25">
      <c r="A2054">
        <v>2053</v>
      </c>
      <c r="F2054">
        <v>49.741610999999999</v>
      </c>
      <c r="G2054">
        <v>5.1477599999999999</v>
      </c>
      <c r="H2054">
        <v>50.929893</v>
      </c>
      <c r="I2054">
        <v>9.4296880000000005</v>
      </c>
    </row>
    <row r="2055" spans="1:9" x14ac:dyDescent="0.25">
      <c r="A2055">
        <v>2054</v>
      </c>
      <c r="F2055">
        <v>49.698696000000005</v>
      </c>
      <c r="G2055">
        <v>5.1672919999999998</v>
      </c>
      <c r="H2055">
        <v>50.973381000000003</v>
      </c>
      <c r="I2055">
        <v>9.4639059999999997</v>
      </c>
    </row>
    <row r="2056" spans="1:9" x14ac:dyDescent="0.25">
      <c r="A2056">
        <v>2055</v>
      </c>
      <c r="F2056">
        <v>49.697132000000003</v>
      </c>
      <c r="G2056">
        <v>5.188542</v>
      </c>
      <c r="H2056">
        <v>50.970050000000001</v>
      </c>
      <c r="I2056">
        <v>9.4672389999999993</v>
      </c>
    </row>
    <row r="2057" spans="1:9" x14ac:dyDescent="0.25">
      <c r="A2057">
        <v>2056</v>
      </c>
      <c r="F2057">
        <v>49.718378999999999</v>
      </c>
      <c r="G2057">
        <v>5.1458849999999998</v>
      </c>
      <c r="H2057">
        <v>50.975151000000004</v>
      </c>
      <c r="I2057">
        <v>9.4519789999999997</v>
      </c>
    </row>
    <row r="2058" spans="1:9" x14ac:dyDescent="0.25">
      <c r="A2058">
        <v>2057</v>
      </c>
      <c r="F2058">
        <v>49.6875</v>
      </c>
      <c r="G2058">
        <v>5.1142709999999996</v>
      </c>
      <c r="H2058">
        <v>50.945362000000003</v>
      </c>
      <c r="I2058">
        <v>9.4419269999999997</v>
      </c>
    </row>
    <row r="2059" spans="1:9" x14ac:dyDescent="0.25">
      <c r="A2059">
        <v>2058</v>
      </c>
      <c r="D2059">
        <v>32.238276999999997</v>
      </c>
      <c r="E2059">
        <v>8.3521870000000007</v>
      </c>
      <c r="F2059">
        <v>49.692810000000001</v>
      </c>
      <c r="G2059">
        <v>5.0733329999999999</v>
      </c>
      <c r="H2059">
        <v>50.858226000000002</v>
      </c>
      <c r="I2059">
        <v>9.4110410000000009</v>
      </c>
    </row>
    <row r="2060" spans="1:9" x14ac:dyDescent="0.25">
      <c r="A2060">
        <v>2059</v>
      </c>
      <c r="D2060">
        <v>32.262132000000001</v>
      </c>
      <c r="E2060">
        <v>8.351146</v>
      </c>
      <c r="F2060">
        <v>49.672966000000002</v>
      </c>
      <c r="G2060">
        <v>5.1722910000000004</v>
      </c>
    </row>
    <row r="2061" spans="1:9" x14ac:dyDescent="0.25">
      <c r="A2061">
        <v>2060</v>
      </c>
      <c r="D2061">
        <v>32.276246999999998</v>
      </c>
      <c r="E2061">
        <v>8.3559380000000001</v>
      </c>
    </row>
    <row r="2062" spans="1:9" x14ac:dyDescent="0.25">
      <c r="A2062">
        <v>2061</v>
      </c>
      <c r="D2062">
        <v>32.266559000000001</v>
      </c>
      <c r="E2062">
        <v>8.3594270000000002</v>
      </c>
    </row>
    <row r="2063" spans="1:9" x14ac:dyDescent="0.25">
      <c r="A2063">
        <v>2062</v>
      </c>
      <c r="D2063">
        <v>32.263694000000001</v>
      </c>
      <c r="E2063">
        <v>8.3702079999999999</v>
      </c>
    </row>
    <row r="2064" spans="1:9" x14ac:dyDescent="0.25">
      <c r="A2064">
        <v>2063</v>
      </c>
      <c r="D2064">
        <v>32.236454000000002</v>
      </c>
      <c r="E2064">
        <v>8.3541150000000002</v>
      </c>
    </row>
    <row r="2065" spans="1:11" x14ac:dyDescent="0.25">
      <c r="A2065">
        <v>2064</v>
      </c>
      <c r="B2065">
        <v>26.947237000000001</v>
      </c>
      <c r="C2065">
        <v>6.5011979999999996</v>
      </c>
      <c r="D2065">
        <v>32.215620999999999</v>
      </c>
      <c r="E2065">
        <v>8.3513020000000004</v>
      </c>
    </row>
    <row r="2066" spans="1:11" x14ac:dyDescent="0.25">
      <c r="A2066">
        <v>2065</v>
      </c>
      <c r="B2066">
        <v>26.913747000000001</v>
      </c>
      <c r="C2066">
        <v>6.500521</v>
      </c>
      <c r="D2066">
        <v>32.203018</v>
      </c>
      <c r="E2066">
        <v>8.3348949999999995</v>
      </c>
    </row>
    <row r="2067" spans="1:11" x14ac:dyDescent="0.25">
      <c r="A2067">
        <v>2066</v>
      </c>
      <c r="B2067">
        <v>26.905048000000001</v>
      </c>
      <c r="C2067">
        <v>6.4839060000000002</v>
      </c>
      <c r="D2067">
        <v>32.238276999999997</v>
      </c>
      <c r="E2067">
        <v>8.3521870000000007</v>
      </c>
    </row>
    <row r="2068" spans="1:11" x14ac:dyDescent="0.25">
      <c r="A2068">
        <v>2067</v>
      </c>
      <c r="B2068">
        <v>26.921873000000005</v>
      </c>
      <c r="C2068">
        <v>6.4968750000000002</v>
      </c>
    </row>
    <row r="2069" spans="1:11" x14ac:dyDescent="0.25">
      <c r="A2069">
        <v>2068</v>
      </c>
      <c r="B2069">
        <v>26.909944000000003</v>
      </c>
      <c r="C2069">
        <v>6.5346349999999997</v>
      </c>
    </row>
    <row r="2070" spans="1:11" x14ac:dyDescent="0.25">
      <c r="A2070">
        <v>2069</v>
      </c>
      <c r="B2070">
        <v>26.955257000000003</v>
      </c>
      <c r="C2070">
        <v>6.5078639999999996</v>
      </c>
    </row>
    <row r="2071" spans="1:11" x14ac:dyDescent="0.25">
      <c r="A2071">
        <v>2070</v>
      </c>
      <c r="B2071">
        <v>26.869840000000003</v>
      </c>
      <c r="C2071">
        <v>6.4602079999999997</v>
      </c>
    </row>
    <row r="2072" spans="1:11" x14ac:dyDescent="0.25">
      <c r="A2072">
        <v>2071</v>
      </c>
      <c r="B2072">
        <v>26.947237000000001</v>
      </c>
      <c r="C2072">
        <v>6.5011979999999996</v>
      </c>
      <c r="H2072">
        <v>27.073639999999997</v>
      </c>
      <c r="I2072">
        <v>9.5795829999999995</v>
      </c>
    </row>
    <row r="2073" spans="1:11" x14ac:dyDescent="0.25">
      <c r="A2073">
        <v>2072</v>
      </c>
      <c r="F2073">
        <v>25.324892000000006</v>
      </c>
      <c r="G2073">
        <v>5.2703119999999997</v>
      </c>
      <c r="H2073">
        <v>27.074892000000006</v>
      </c>
      <c r="I2073">
        <v>9.5685929999999999</v>
      </c>
    </row>
    <row r="2074" spans="1:11" x14ac:dyDescent="0.25">
      <c r="A2074">
        <v>2073</v>
      </c>
      <c r="F2074">
        <v>25.332026999999997</v>
      </c>
      <c r="G2074">
        <v>5.2632289999999999</v>
      </c>
      <c r="H2074">
        <v>27.073639999999997</v>
      </c>
      <c r="I2074">
        <v>9.5795829999999995</v>
      </c>
      <c r="J2074">
        <v>39.24541</v>
      </c>
      <c r="K2074">
        <v>12.980365000000001</v>
      </c>
    </row>
    <row r="2075" spans="1:11" x14ac:dyDescent="0.25">
      <c r="A2075">
        <v>2074</v>
      </c>
    </row>
    <row r="2076" spans="1:11" x14ac:dyDescent="0.25">
      <c r="A2076">
        <v>2075</v>
      </c>
    </row>
    <row r="2077" spans="1:11" x14ac:dyDescent="0.25">
      <c r="A2077">
        <v>2076</v>
      </c>
    </row>
    <row r="2078" spans="1:11" x14ac:dyDescent="0.25">
      <c r="A2078">
        <v>2077</v>
      </c>
    </row>
    <row r="2079" spans="1:11" x14ac:dyDescent="0.25">
      <c r="A2079">
        <v>2078</v>
      </c>
    </row>
    <row r="2080" spans="1:1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1" x14ac:dyDescent="0.25">
      <c r="A2097">
        <v>2096</v>
      </c>
    </row>
    <row r="2098" spans="1:11" x14ac:dyDescent="0.25">
      <c r="A2098">
        <v>2097</v>
      </c>
    </row>
    <row r="2099" spans="1:11" x14ac:dyDescent="0.25">
      <c r="A2099">
        <v>2098</v>
      </c>
    </row>
    <row r="2100" spans="1:11" x14ac:dyDescent="0.25">
      <c r="A2100">
        <v>2099</v>
      </c>
    </row>
    <row r="2101" spans="1:11" x14ac:dyDescent="0.25">
      <c r="A2101">
        <v>2100</v>
      </c>
    </row>
    <row r="2102" spans="1:11" x14ac:dyDescent="0.25">
      <c r="A2102">
        <v>2101</v>
      </c>
    </row>
    <row r="2103" spans="1:11" x14ac:dyDescent="0.25">
      <c r="A2103">
        <v>2102</v>
      </c>
    </row>
    <row r="2104" spans="1:11" x14ac:dyDescent="0.25">
      <c r="A2104">
        <v>2103</v>
      </c>
    </row>
    <row r="2105" spans="1:11" x14ac:dyDescent="0.25">
      <c r="A2105">
        <v>2104</v>
      </c>
    </row>
    <row r="2106" spans="1:11" x14ac:dyDescent="0.25">
      <c r="A2106">
        <v>2105</v>
      </c>
    </row>
    <row r="2107" spans="1:11" x14ac:dyDescent="0.25">
      <c r="A2107">
        <v>2106</v>
      </c>
      <c r="J2107">
        <v>235.93121300000001</v>
      </c>
      <c r="K2107">
        <v>13.115</v>
      </c>
    </row>
    <row r="2108" spans="1:11" x14ac:dyDescent="0.25">
      <c r="A2108">
        <v>2107</v>
      </c>
      <c r="D2108">
        <v>245.329849</v>
      </c>
      <c r="E2108">
        <v>8.1355050000000002</v>
      </c>
    </row>
    <row r="2109" spans="1:11" x14ac:dyDescent="0.25">
      <c r="A2109">
        <v>2108</v>
      </c>
      <c r="D2109">
        <v>245.357978</v>
      </c>
      <c r="E2109">
        <v>8.1213630000000006</v>
      </c>
    </row>
    <row r="2110" spans="1:11" x14ac:dyDescent="0.25">
      <c r="A2110">
        <v>2109</v>
      </c>
      <c r="D2110">
        <v>245.372119</v>
      </c>
      <c r="E2110">
        <v>8.1155039999999996</v>
      </c>
      <c r="F2110">
        <v>254.518585</v>
      </c>
      <c r="G2110">
        <v>5.3132320000000002</v>
      </c>
    </row>
    <row r="2111" spans="1:11" x14ac:dyDescent="0.25">
      <c r="A2111">
        <v>2110</v>
      </c>
      <c r="D2111">
        <v>245.36469600000001</v>
      </c>
      <c r="E2111">
        <v>8.1229800000000001</v>
      </c>
      <c r="F2111">
        <v>254.490905</v>
      </c>
      <c r="G2111">
        <v>5.3384340000000003</v>
      </c>
    </row>
    <row r="2112" spans="1:11" x14ac:dyDescent="0.25">
      <c r="A2112">
        <v>2111</v>
      </c>
      <c r="D2112">
        <v>245.35024999999999</v>
      </c>
      <c r="E2112">
        <v>8.1057059999999996</v>
      </c>
      <c r="F2112">
        <v>254.39797899999999</v>
      </c>
      <c r="G2112">
        <v>5.3147979999999997</v>
      </c>
    </row>
    <row r="2113" spans="1:9" x14ac:dyDescent="0.25">
      <c r="A2113">
        <v>2112</v>
      </c>
      <c r="D2113">
        <v>245.35792900000001</v>
      </c>
      <c r="E2113">
        <v>8.0936869999999992</v>
      </c>
      <c r="F2113">
        <v>254.38711899999998</v>
      </c>
      <c r="G2113">
        <v>5.3115649999999999</v>
      </c>
    </row>
    <row r="2114" spans="1:9" x14ac:dyDescent="0.25">
      <c r="A2114">
        <v>2113</v>
      </c>
      <c r="D2114">
        <v>245.35615899999999</v>
      </c>
      <c r="E2114">
        <v>8.1264140000000005</v>
      </c>
      <c r="F2114">
        <v>254.466869</v>
      </c>
      <c r="G2114">
        <v>5.2840400000000001</v>
      </c>
    </row>
    <row r="2115" spans="1:9" x14ac:dyDescent="0.25">
      <c r="A2115">
        <v>2114</v>
      </c>
      <c r="D2115">
        <v>245.350402</v>
      </c>
      <c r="E2115">
        <v>8.1296970000000002</v>
      </c>
      <c r="F2115">
        <v>254.52424200000002</v>
      </c>
      <c r="G2115">
        <v>5.259646</v>
      </c>
    </row>
    <row r="2116" spans="1:9" x14ac:dyDescent="0.25">
      <c r="A2116">
        <v>2115</v>
      </c>
      <c r="D2116">
        <v>245.35555199999999</v>
      </c>
      <c r="E2116">
        <v>8.135707</v>
      </c>
      <c r="F2116">
        <v>254.49575400000001</v>
      </c>
      <c r="G2116">
        <v>5.2819190000000003</v>
      </c>
    </row>
    <row r="2117" spans="1:9" x14ac:dyDescent="0.25">
      <c r="A2117">
        <v>2116</v>
      </c>
      <c r="D2117">
        <v>245.36444399999999</v>
      </c>
      <c r="E2117">
        <v>8.1108580000000003</v>
      </c>
      <c r="F2117">
        <v>254.483936</v>
      </c>
      <c r="G2117">
        <v>5.3014650000000003</v>
      </c>
    </row>
    <row r="2118" spans="1:9" x14ac:dyDescent="0.25">
      <c r="A2118">
        <v>2117</v>
      </c>
      <c r="D2118">
        <v>245.36333400000001</v>
      </c>
      <c r="E2118">
        <v>8.0874749999999995</v>
      </c>
      <c r="F2118">
        <v>254.48575499999998</v>
      </c>
      <c r="G2118">
        <v>5.2820200000000002</v>
      </c>
    </row>
    <row r="2119" spans="1:9" x14ac:dyDescent="0.25">
      <c r="A2119">
        <v>2118</v>
      </c>
      <c r="D2119">
        <v>245.38186999999999</v>
      </c>
      <c r="E2119">
        <v>8.068282</v>
      </c>
      <c r="F2119">
        <v>254.462322</v>
      </c>
      <c r="G2119">
        <v>5.3032320000000004</v>
      </c>
    </row>
    <row r="2120" spans="1:9" x14ac:dyDescent="0.25">
      <c r="A2120">
        <v>2119</v>
      </c>
      <c r="D2120">
        <v>245.329849</v>
      </c>
      <c r="E2120">
        <v>8.1355050000000002</v>
      </c>
      <c r="F2120">
        <v>254.48782699999998</v>
      </c>
      <c r="G2120">
        <v>5.2864639999999996</v>
      </c>
    </row>
    <row r="2121" spans="1:9" x14ac:dyDescent="0.25">
      <c r="A2121">
        <v>2120</v>
      </c>
      <c r="F2121">
        <v>254.518585</v>
      </c>
      <c r="G2121">
        <v>5.3132320000000002</v>
      </c>
    </row>
    <row r="2122" spans="1:9" x14ac:dyDescent="0.25">
      <c r="A2122">
        <v>2121</v>
      </c>
      <c r="B2122">
        <v>235.754493</v>
      </c>
      <c r="C2122">
        <v>5.9997980000000002</v>
      </c>
    </row>
    <row r="2123" spans="1:9" x14ac:dyDescent="0.25">
      <c r="A2123">
        <v>2122</v>
      </c>
      <c r="B2123">
        <v>235.73378700000001</v>
      </c>
      <c r="C2123">
        <v>5.9608080000000001</v>
      </c>
      <c r="H2123">
        <v>244.43267800000001</v>
      </c>
      <c r="I2123">
        <v>8.8603529999999999</v>
      </c>
    </row>
    <row r="2124" spans="1:9" x14ac:dyDescent="0.25">
      <c r="A2124">
        <v>2123</v>
      </c>
      <c r="B2124">
        <v>235.727475</v>
      </c>
      <c r="C2124">
        <v>5.9519700000000002</v>
      </c>
      <c r="H2124">
        <v>244.39737299999999</v>
      </c>
      <c r="I2124">
        <v>8.901313</v>
      </c>
    </row>
    <row r="2125" spans="1:9" x14ac:dyDescent="0.25">
      <c r="A2125">
        <v>2124</v>
      </c>
      <c r="B2125">
        <v>235.74030199999999</v>
      </c>
      <c r="C2125">
        <v>5.9552519999999998</v>
      </c>
      <c r="H2125">
        <v>244.43282600000001</v>
      </c>
      <c r="I2125">
        <v>8.8771719999999998</v>
      </c>
    </row>
    <row r="2126" spans="1:9" x14ac:dyDescent="0.25">
      <c r="A2126">
        <v>2125</v>
      </c>
      <c r="B2126">
        <v>235.71176700000001</v>
      </c>
      <c r="C2126">
        <v>5.927778</v>
      </c>
      <c r="H2126">
        <v>244.454746</v>
      </c>
      <c r="I2126">
        <v>8.8797979999999992</v>
      </c>
    </row>
    <row r="2127" spans="1:9" x14ac:dyDescent="0.25">
      <c r="A2127">
        <v>2126</v>
      </c>
      <c r="B2127">
        <v>235.662071</v>
      </c>
      <c r="C2127">
        <v>5.9459600000000004</v>
      </c>
      <c r="H2127">
        <v>244.44873699999999</v>
      </c>
      <c r="I2127">
        <v>8.8790899999999997</v>
      </c>
    </row>
    <row r="2128" spans="1:9" x14ac:dyDescent="0.25">
      <c r="A2128">
        <v>2127</v>
      </c>
      <c r="B2128">
        <v>235.700605</v>
      </c>
      <c r="C2128">
        <v>5.9826259999999998</v>
      </c>
      <c r="H2128">
        <v>244.48388600000001</v>
      </c>
      <c r="I2128">
        <v>8.8749490000000009</v>
      </c>
    </row>
    <row r="2129" spans="1:9" x14ac:dyDescent="0.25">
      <c r="A2129">
        <v>2128</v>
      </c>
      <c r="B2129">
        <v>235.65277800000001</v>
      </c>
      <c r="C2129">
        <v>5.9565149999999996</v>
      </c>
      <c r="H2129">
        <v>244.511211</v>
      </c>
      <c r="I2129">
        <v>8.8873219999999993</v>
      </c>
    </row>
    <row r="2130" spans="1:9" x14ac:dyDescent="0.25">
      <c r="A2130">
        <v>2129</v>
      </c>
      <c r="B2130">
        <v>235.66121200000001</v>
      </c>
      <c r="C2130">
        <v>5.945303</v>
      </c>
      <c r="H2130">
        <v>244.54085900000001</v>
      </c>
      <c r="I2130">
        <v>8.8891410000000004</v>
      </c>
    </row>
    <row r="2131" spans="1:9" x14ac:dyDescent="0.25">
      <c r="A2131">
        <v>2130</v>
      </c>
      <c r="B2131">
        <v>235.754493</v>
      </c>
      <c r="C2131">
        <v>5.9997980000000002</v>
      </c>
      <c r="H2131">
        <v>244.540809</v>
      </c>
      <c r="I2131">
        <v>8.9069190000000003</v>
      </c>
    </row>
    <row r="2132" spans="1:9" x14ac:dyDescent="0.25">
      <c r="A2132">
        <v>2131</v>
      </c>
      <c r="B2132">
        <v>235.754493</v>
      </c>
      <c r="C2132">
        <v>5.9997980000000002</v>
      </c>
      <c r="H2132">
        <v>244.51414</v>
      </c>
      <c r="I2132">
        <v>8.9359079999999995</v>
      </c>
    </row>
    <row r="2133" spans="1:9" x14ac:dyDescent="0.25">
      <c r="A2133">
        <v>2132</v>
      </c>
      <c r="H2133">
        <v>244.43267800000001</v>
      </c>
      <c r="I2133">
        <v>8.8603529999999999</v>
      </c>
    </row>
    <row r="2134" spans="1:9" x14ac:dyDescent="0.25">
      <c r="A2134">
        <v>2133</v>
      </c>
      <c r="F2134">
        <v>235.33176700000001</v>
      </c>
      <c r="G2134">
        <v>5.388687</v>
      </c>
      <c r="H2134">
        <v>244.43267800000001</v>
      </c>
      <c r="I2134">
        <v>8.8603529999999999</v>
      </c>
    </row>
    <row r="2135" spans="1:9" x14ac:dyDescent="0.25">
      <c r="A2135">
        <v>2134</v>
      </c>
      <c r="F2135">
        <v>235.371263</v>
      </c>
      <c r="G2135">
        <v>5.3613629999999999</v>
      </c>
    </row>
    <row r="2136" spans="1:9" x14ac:dyDescent="0.25">
      <c r="A2136">
        <v>2135</v>
      </c>
      <c r="F2136">
        <v>235.333383</v>
      </c>
      <c r="G2136">
        <v>5.3599490000000003</v>
      </c>
    </row>
    <row r="2137" spans="1:9" x14ac:dyDescent="0.25">
      <c r="A2137">
        <v>2136</v>
      </c>
      <c r="D2137">
        <v>223.90701999999999</v>
      </c>
      <c r="E2137">
        <v>7.9590399999999999</v>
      </c>
      <c r="F2137">
        <v>235.32873699999999</v>
      </c>
      <c r="G2137">
        <v>5.3345960000000003</v>
      </c>
    </row>
    <row r="2138" spans="1:9" x14ac:dyDescent="0.25">
      <c r="A2138">
        <v>2137</v>
      </c>
      <c r="D2138">
        <v>223.93671599999999</v>
      </c>
      <c r="E2138">
        <v>7.9546460000000003</v>
      </c>
      <c r="F2138">
        <v>235.378129</v>
      </c>
      <c r="G2138">
        <v>5.3500500000000004</v>
      </c>
    </row>
    <row r="2139" spans="1:9" x14ac:dyDescent="0.25">
      <c r="A2139">
        <v>2138</v>
      </c>
      <c r="D2139">
        <v>223.93565599999999</v>
      </c>
      <c r="E2139">
        <v>7.9507060000000003</v>
      </c>
      <c r="F2139">
        <v>235.380201</v>
      </c>
      <c r="G2139">
        <v>5.3410099999999998</v>
      </c>
    </row>
    <row r="2140" spans="1:9" x14ac:dyDescent="0.25">
      <c r="A2140">
        <v>2139</v>
      </c>
      <c r="D2140">
        <v>223.90919099999999</v>
      </c>
      <c r="E2140">
        <v>7.9561609999999998</v>
      </c>
      <c r="F2140">
        <v>235.33873700000001</v>
      </c>
      <c r="G2140">
        <v>5.3968179999999997</v>
      </c>
    </row>
    <row r="2141" spans="1:9" x14ac:dyDescent="0.25">
      <c r="A2141">
        <v>2140</v>
      </c>
      <c r="D2141">
        <v>223.89050499999999</v>
      </c>
      <c r="E2141">
        <v>7.9555550000000004</v>
      </c>
      <c r="F2141">
        <v>235.212524</v>
      </c>
      <c r="G2141">
        <v>5.4029290000000003</v>
      </c>
    </row>
    <row r="2142" spans="1:9" x14ac:dyDescent="0.25">
      <c r="A2142">
        <v>2141</v>
      </c>
      <c r="D2142">
        <v>223.936768</v>
      </c>
      <c r="E2142">
        <v>7.9381310000000003</v>
      </c>
      <c r="F2142">
        <v>235.229242</v>
      </c>
      <c r="G2142">
        <v>5.3948479999999996</v>
      </c>
    </row>
    <row r="2143" spans="1:9" x14ac:dyDescent="0.25">
      <c r="A2143">
        <v>2142</v>
      </c>
      <c r="D2143">
        <v>223.920908</v>
      </c>
      <c r="E2143">
        <v>7.9418179999999996</v>
      </c>
      <c r="F2143">
        <v>235.33176700000001</v>
      </c>
      <c r="G2143">
        <v>5.388687</v>
      </c>
    </row>
    <row r="2144" spans="1:9" x14ac:dyDescent="0.25">
      <c r="A2144">
        <v>2143</v>
      </c>
      <c r="D2144">
        <v>223.91565600000001</v>
      </c>
      <c r="E2144">
        <v>7.8963130000000001</v>
      </c>
    </row>
    <row r="2145" spans="1:9" x14ac:dyDescent="0.25">
      <c r="A2145">
        <v>2144</v>
      </c>
      <c r="D2145">
        <v>223.999899</v>
      </c>
      <c r="E2145">
        <v>7.9052009999999999</v>
      </c>
    </row>
    <row r="2146" spans="1:9" x14ac:dyDescent="0.25">
      <c r="A2146">
        <v>2145</v>
      </c>
      <c r="B2146">
        <v>217.38126299999999</v>
      </c>
      <c r="C2146">
        <v>6.3444950000000002</v>
      </c>
      <c r="D2146">
        <v>223.90701999999999</v>
      </c>
      <c r="E2146">
        <v>7.9590399999999999</v>
      </c>
    </row>
    <row r="2147" spans="1:9" x14ac:dyDescent="0.25">
      <c r="A2147">
        <v>2146</v>
      </c>
      <c r="B2147">
        <v>217.354242</v>
      </c>
      <c r="C2147">
        <v>6.3665649999999996</v>
      </c>
    </row>
    <row r="2148" spans="1:9" x14ac:dyDescent="0.25">
      <c r="A2148">
        <v>2147</v>
      </c>
      <c r="B2148">
        <v>217.336263</v>
      </c>
      <c r="C2148">
        <v>6.3420199999999998</v>
      </c>
    </row>
    <row r="2149" spans="1:9" x14ac:dyDescent="0.25">
      <c r="A2149">
        <v>2148</v>
      </c>
      <c r="B2149">
        <v>217.3</v>
      </c>
      <c r="C2149">
        <v>6.3514140000000001</v>
      </c>
    </row>
    <row r="2150" spans="1:9" x14ac:dyDescent="0.25">
      <c r="A2150">
        <v>2149</v>
      </c>
      <c r="B2150">
        <v>217.30697000000001</v>
      </c>
      <c r="C2150">
        <v>6.3538889999999997</v>
      </c>
    </row>
    <row r="2151" spans="1:9" x14ac:dyDescent="0.25">
      <c r="A2151">
        <v>2150</v>
      </c>
      <c r="B2151">
        <v>217.38126299999999</v>
      </c>
      <c r="C2151">
        <v>6.3444950000000002</v>
      </c>
      <c r="H2151">
        <v>220.33020199999999</v>
      </c>
      <c r="I2151">
        <v>9.6691420000000008</v>
      </c>
    </row>
    <row r="2152" spans="1:9" x14ac:dyDescent="0.25">
      <c r="A2152">
        <v>2151</v>
      </c>
      <c r="B2152">
        <v>217.38126299999999</v>
      </c>
      <c r="C2152">
        <v>6.3444950000000002</v>
      </c>
      <c r="H2152">
        <v>220.25833299999999</v>
      </c>
      <c r="I2152">
        <v>9.6479800000000004</v>
      </c>
    </row>
    <row r="2153" spans="1:9" x14ac:dyDescent="0.25">
      <c r="A2153">
        <v>2152</v>
      </c>
      <c r="B2153">
        <v>217.38126299999999</v>
      </c>
      <c r="C2153">
        <v>6.3444950000000002</v>
      </c>
      <c r="F2153">
        <v>217.99020200000001</v>
      </c>
      <c r="G2153">
        <v>5.7344949999999999</v>
      </c>
      <c r="H2153">
        <v>220.25853499999999</v>
      </c>
      <c r="I2153">
        <v>9.6805050000000001</v>
      </c>
    </row>
    <row r="2154" spans="1:9" x14ac:dyDescent="0.25">
      <c r="A2154">
        <v>2153</v>
      </c>
      <c r="F2154">
        <v>217.98666599999999</v>
      </c>
      <c r="G2154">
        <v>5.7692930000000002</v>
      </c>
      <c r="H2154">
        <v>220.296212</v>
      </c>
      <c r="I2154">
        <v>9.7134850000000004</v>
      </c>
    </row>
    <row r="2155" spans="1:9" x14ac:dyDescent="0.25">
      <c r="A2155">
        <v>2154</v>
      </c>
      <c r="F2155">
        <v>217.919646</v>
      </c>
      <c r="G2155">
        <v>5.717727</v>
      </c>
      <c r="H2155">
        <v>220.27919199999999</v>
      </c>
      <c r="I2155">
        <v>9.6860599999999994</v>
      </c>
    </row>
    <row r="2156" spans="1:9" x14ac:dyDescent="0.25">
      <c r="A2156">
        <v>2155</v>
      </c>
      <c r="F2156">
        <v>217.915707</v>
      </c>
      <c r="G2156">
        <v>5.68</v>
      </c>
      <c r="H2156">
        <v>220.31207000000001</v>
      </c>
      <c r="I2156">
        <v>9.6891409999999993</v>
      </c>
    </row>
    <row r="2157" spans="1:9" x14ac:dyDescent="0.25">
      <c r="A2157">
        <v>2156</v>
      </c>
      <c r="F2157">
        <v>217.893687</v>
      </c>
      <c r="G2157">
        <v>5.6660599999999999</v>
      </c>
      <c r="H2157">
        <v>220.372929</v>
      </c>
      <c r="I2157">
        <v>9.6867680000000007</v>
      </c>
    </row>
    <row r="2158" spans="1:9" x14ac:dyDescent="0.25">
      <c r="A2158">
        <v>2157</v>
      </c>
      <c r="F2158">
        <v>217.988384</v>
      </c>
      <c r="G2158">
        <v>5.7062119999999998</v>
      </c>
      <c r="H2158">
        <v>220.41378800000001</v>
      </c>
      <c r="I2158">
        <v>9.5821210000000008</v>
      </c>
    </row>
    <row r="2159" spans="1:9" x14ac:dyDescent="0.25">
      <c r="A2159">
        <v>2158</v>
      </c>
      <c r="F2159">
        <v>218.01040399999999</v>
      </c>
      <c r="G2159">
        <v>5.707929</v>
      </c>
      <c r="H2159">
        <v>220.33020199999999</v>
      </c>
      <c r="I2159">
        <v>9.6691420000000008</v>
      </c>
    </row>
    <row r="2160" spans="1:9" x14ac:dyDescent="0.25">
      <c r="A2160">
        <v>2159</v>
      </c>
      <c r="F2160">
        <v>218.04717099999999</v>
      </c>
      <c r="G2160">
        <v>5.670909</v>
      </c>
    </row>
    <row r="2161" spans="1:9" x14ac:dyDescent="0.25">
      <c r="A2161">
        <v>2160</v>
      </c>
      <c r="F2161">
        <v>217.99020200000001</v>
      </c>
      <c r="G2161">
        <v>5.7344949999999999</v>
      </c>
    </row>
    <row r="2162" spans="1:9" x14ac:dyDescent="0.25">
      <c r="A2162">
        <v>2161</v>
      </c>
      <c r="D2162">
        <v>200.160616</v>
      </c>
      <c r="E2162">
        <v>8.5808250000000008</v>
      </c>
    </row>
    <row r="2163" spans="1:9" x14ac:dyDescent="0.25">
      <c r="A2163">
        <v>2162</v>
      </c>
      <c r="D2163">
        <v>200.192576</v>
      </c>
      <c r="E2163">
        <v>8.5710829999999998</v>
      </c>
    </row>
    <row r="2164" spans="1:9" x14ac:dyDescent="0.25">
      <c r="A2164">
        <v>2163</v>
      </c>
      <c r="D2164">
        <v>200.213347</v>
      </c>
      <c r="E2164">
        <v>8.5949489999999997</v>
      </c>
    </row>
    <row r="2165" spans="1:9" x14ac:dyDescent="0.25">
      <c r="A2165">
        <v>2164</v>
      </c>
      <c r="D2165">
        <v>200.19262900000001</v>
      </c>
      <c r="E2165">
        <v>8.5927319999999998</v>
      </c>
    </row>
    <row r="2166" spans="1:9" x14ac:dyDescent="0.25">
      <c r="A2166">
        <v>2165</v>
      </c>
      <c r="D2166">
        <v>200.193297</v>
      </c>
      <c r="E2166">
        <v>8.5885060000000006</v>
      </c>
    </row>
    <row r="2167" spans="1:9" x14ac:dyDescent="0.25">
      <c r="A2167">
        <v>2166</v>
      </c>
      <c r="B2167">
        <v>195.725256</v>
      </c>
      <c r="C2167">
        <v>6.8559279999999996</v>
      </c>
      <c r="D2167">
        <v>200.21855400000001</v>
      </c>
      <c r="E2167">
        <v>8.6104640000000003</v>
      </c>
    </row>
    <row r="2168" spans="1:9" x14ac:dyDescent="0.25">
      <c r="A2168">
        <v>2167</v>
      </c>
      <c r="B2168">
        <v>195.69850400000001</v>
      </c>
      <c r="C2168">
        <v>6.8121650000000002</v>
      </c>
      <c r="D2168">
        <v>200.23675400000002</v>
      </c>
      <c r="E2168">
        <v>8.6077329999999996</v>
      </c>
    </row>
    <row r="2169" spans="1:9" x14ac:dyDescent="0.25">
      <c r="A2169">
        <v>2168</v>
      </c>
      <c r="B2169">
        <v>195.709124</v>
      </c>
      <c r="C2169">
        <v>6.8160309999999997</v>
      </c>
      <c r="D2169">
        <v>200.160616</v>
      </c>
      <c r="E2169">
        <v>8.5808250000000008</v>
      </c>
    </row>
    <row r="2170" spans="1:9" x14ac:dyDescent="0.25">
      <c r="A2170">
        <v>2169</v>
      </c>
      <c r="B2170">
        <v>195.67881199999999</v>
      </c>
      <c r="C2170">
        <v>6.8637629999999996</v>
      </c>
    </row>
    <row r="2171" spans="1:9" x14ac:dyDescent="0.25">
      <c r="A2171">
        <v>2170</v>
      </c>
      <c r="B2171">
        <v>195.68530900000002</v>
      </c>
      <c r="C2171">
        <v>6.8670109999999998</v>
      </c>
    </row>
    <row r="2172" spans="1:9" x14ac:dyDescent="0.25">
      <c r="A2172">
        <v>2171</v>
      </c>
      <c r="B2172">
        <v>195.725256</v>
      </c>
      <c r="C2172">
        <v>6.8559279999999996</v>
      </c>
    </row>
    <row r="2173" spans="1:9" x14ac:dyDescent="0.25">
      <c r="A2173">
        <v>2172</v>
      </c>
      <c r="F2173">
        <v>194.42742000000001</v>
      </c>
      <c r="G2173">
        <v>5.634639</v>
      </c>
      <c r="H2173">
        <v>195.10545999999999</v>
      </c>
      <c r="I2173">
        <v>10.250257</v>
      </c>
    </row>
    <row r="2174" spans="1:9" x14ac:dyDescent="0.25">
      <c r="A2174">
        <v>2173</v>
      </c>
      <c r="F2174">
        <v>194.455153</v>
      </c>
      <c r="G2174">
        <v>5.6407220000000002</v>
      </c>
      <c r="H2174">
        <v>195.083811</v>
      </c>
      <c r="I2174">
        <v>10.232371000000001</v>
      </c>
    </row>
    <row r="2175" spans="1:9" x14ac:dyDescent="0.25">
      <c r="A2175">
        <v>2174</v>
      </c>
      <c r="F2175">
        <v>194.40381100000002</v>
      </c>
      <c r="G2175">
        <v>5.6185049999999999</v>
      </c>
      <c r="H2175">
        <v>195.101855</v>
      </c>
      <c r="I2175">
        <v>10.249124</v>
      </c>
    </row>
    <row r="2176" spans="1:9" x14ac:dyDescent="0.25">
      <c r="A2176">
        <v>2175</v>
      </c>
      <c r="F2176">
        <v>194.413195</v>
      </c>
      <c r="G2176">
        <v>5.6363409999999998</v>
      </c>
      <c r="H2176">
        <v>195.109431</v>
      </c>
      <c r="I2176">
        <v>10.288144000000001</v>
      </c>
    </row>
    <row r="2177" spans="1:9" x14ac:dyDescent="0.25">
      <c r="A2177">
        <v>2176</v>
      </c>
      <c r="F2177">
        <v>194.431803</v>
      </c>
      <c r="G2177">
        <v>5.6358759999999997</v>
      </c>
      <c r="H2177">
        <v>195.112368</v>
      </c>
      <c r="I2177">
        <v>10.28598</v>
      </c>
    </row>
    <row r="2178" spans="1:9" x14ac:dyDescent="0.25">
      <c r="A2178">
        <v>2177</v>
      </c>
      <c r="F2178">
        <v>194.43902</v>
      </c>
      <c r="G2178">
        <v>5.5993300000000001</v>
      </c>
      <c r="H2178">
        <v>195.13175000000001</v>
      </c>
      <c r="I2178">
        <v>10.275876999999999</v>
      </c>
    </row>
    <row r="2179" spans="1:9" x14ac:dyDescent="0.25">
      <c r="A2179">
        <v>2178</v>
      </c>
      <c r="F2179">
        <v>194.46381200000002</v>
      </c>
      <c r="G2179">
        <v>5.6095879999999996</v>
      </c>
      <c r="H2179">
        <v>195.14175299999999</v>
      </c>
      <c r="I2179">
        <v>10.275104000000001</v>
      </c>
    </row>
    <row r="2180" spans="1:9" x14ac:dyDescent="0.25">
      <c r="A2180">
        <v>2179</v>
      </c>
      <c r="F2180">
        <v>194.347216</v>
      </c>
      <c r="G2180">
        <v>5.6221139999999998</v>
      </c>
      <c r="H2180">
        <v>195.10545999999999</v>
      </c>
      <c r="I2180">
        <v>10.250257</v>
      </c>
    </row>
    <row r="2181" spans="1:9" x14ac:dyDescent="0.25">
      <c r="A2181">
        <v>2180</v>
      </c>
      <c r="F2181">
        <v>194.42742000000001</v>
      </c>
      <c r="G2181">
        <v>5.634639</v>
      </c>
      <c r="H2181">
        <v>195.10545999999999</v>
      </c>
      <c r="I2181">
        <v>10.250257</v>
      </c>
    </row>
    <row r="2182" spans="1:9" x14ac:dyDescent="0.25">
      <c r="A2182">
        <v>2181</v>
      </c>
    </row>
    <row r="2183" spans="1:9" x14ac:dyDescent="0.25">
      <c r="A2183">
        <v>2182</v>
      </c>
      <c r="D2183">
        <v>173.99922600000002</v>
      </c>
      <c r="E2183">
        <v>8.4902069999999998</v>
      </c>
    </row>
    <row r="2184" spans="1:9" x14ac:dyDescent="0.25">
      <c r="A2184">
        <v>2183</v>
      </c>
      <c r="D2184">
        <v>174.00479300000001</v>
      </c>
      <c r="E2184">
        <v>8.5514430000000008</v>
      </c>
    </row>
    <row r="2185" spans="1:9" x14ac:dyDescent="0.25">
      <c r="A2185">
        <v>2184</v>
      </c>
      <c r="D2185">
        <v>174.001339</v>
      </c>
      <c r="E2185">
        <v>8.517989</v>
      </c>
    </row>
    <row r="2186" spans="1:9" x14ac:dyDescent="0.25">
      <c r="A2186">
        <v>2185</v>
      </c>
      <c r="D2186">
        <v>174.00185400000001</v>
      </c>
      <c r="E2186">
        <v>8.5148460000000004</v>
      </c>
    </row>
    <row r="2187" spans="1:9" x14ac:dyDescent="0.25">
      <c r="A2187">
        <v>2186</v>
      </c>
      <c r="B2187">
        <v>169.38066900000001</v>
      </c>
      <c r="C2187">
        <v>6.5608250000000004</v>
      </c>
      <c r="D2187">
        <v>173.98597899999999</v>
      </c>
      <c r="E2187">
        <v>8.5131440000000005</v>
      </c>
    </row>
    <row r="2188" spans="1:9" x14ac:dyDescent="0.25">
      <c r="A2188">
        <v>2187</v>
      </c>
      <c r="B2188">
        <v>169.35793699999999</v>
      </c>
      <c r="C2188">
        <v>6.5560830000000001</v>
      </c>
      <c r="D2188">
        <v>174.01499999999999</v>
      </c>
      <c r="E2188">
        <v>8.5253610000000002</v>
      </c>
    </row>
    <row r="2189" spans="1:9" x14ac:dyDescent="0.25">
      <c r="A2189">
        <v>2188</v>
      </c>
      <c r="B2189">
        <v>169.48891700000001</v>
      </c>
      <c r="C2189">
        <v>6.581804</v>
      </c>
      <c r="D2189">
        <v>173.99922600000002</v>
      </c>
      <c r="E2189">
        <v>8.4902069999999998</v>
      </c>
    </row>
    <row r="2190" spans="1:9" x14ac:dyDescent="0.25">
      <c r="A2190">
        <v>2189</v>
      </c>
      <c r="B2190">
        <v>169.48427800000002</v>
      </c>
      <c r="C2190">
        <v>6.6159800000000004</v>
      </c>
      <c r="D2190">
        <v>173.99922600000002</v>
      </c>
      <c r="E2190">
        <v>8.4902069999999998</v>
      </c>
    </row>
    <row r="2191" spans="1:9" x14ac:dyDescent="0.25">
      <c r="A2191">
        <v>2190</v>
      </c>
      <c r="B2191">
        <v>169.46133800000001</v>
      </c>
      <c r="C2191">
        <v>6.5517010000000004</v>
      </c>
    </row>
    <row r="2192" spans="1:9" x14ac:dyDescent="0.25">
      <c r="A2192">
        <v>2191</v>
      </c>
      <c r="B2192">
        <v>169.47118599999999</v>
      </c>
      <c r="C2192">
        <v>6.5804130000000001</v>
      </c>
    </row>
    <row r="2193" spans="1:9" x14ac:dyDescent="0.25">
      <c r="A2193">
        <v>2192</v>
      </c>
      <c r="B2193">
        <v>169.38066900000001</v>
      </c>
      <c r="C2193">
        <v>6.5608250000000004</v>
      </c>
    </row>
    <row r="2194" spans="1:9" x14ac:dyDescent="0.25">
      <c r="A2194">
        <v>2193</v>
      </c>
      <c r="F2194">
        <v>168.518711</v>
      </c>
      <c r="G2194">
        <v>5.400722</v>
      </c>
    </row>
    <row r="2195" spans="1:9" x14ac:dyDescent="0.25">
      <c r="A2195">
        <v>2194</v>
      </c>
      <c r="F2195">
        <v>168.53469100000001</v>
      </c>
      <c r="G2195">
        <v>5.37134</v>
      </c>
      <c r="H2195">
        <v>168.152163</v>
      </c>
      <c r="I2195">
        <v>9.5192270000000008</v>
      </c>
    </row>
    <row r="2196" spans="1:9" x14ac:dyDescent="0.25">
      <c r="A2196">
        <v>2195</v>
      </c>
      <c r="F2196">
        <v>168.55231900000001</v>
      </c>
      <c r="G2196">
        <v>5.3934030000000002</v>
      </c>
      <c r="H2196">
        <v>168.19716499999998</v>
      </c>
      <c r="I2196">
        <v>9.5271139999999992</v>
      </c>
    </row>
    <row r="2197" spans="1:9" x14ac:dyDescent="0.25">
      <c r="A2197">
        <v>2196</v>
      </c>
      <c r="F2197">
        <v>168.531597</v>
      </c>
      <c r="G2197">
        <v>5.3724740000000004</v>
      </c>
      <c r="H2197">
        <v>168.119482</v>
      </c>
      <c r="I2197">
        <v>9.5377840000000003</v>
      </c>
    </row>
    <row r="2198" spans="1:9" x14ac:dyDescent="0.25">
      <c r="A2198">
        <v>2197</v>
      </c>
      <c r="F2198">
        <v>168.551907</v>
      </c>
      <c r="G2198">
        <v>5.3542269999999998</v>
      </c>
      <c r="H2198">
        <v>168.164793</v>
      </c>
      <c r="I2198">
        <v>9.5764949999999995</v>
      </c>
    </row>
    <row r="2199" spans="1:9" x14ac:dyDescent="0.25">
      <c r="A2199">
        <v>2198</v>
      </c>
      <c r="F2199">
        <v>168.554484</v>
      </c>
      <c r="G2199">
        <v>5.3570099999999998</v>
      </c>
      <c r="H2199">
        <v>168.19984500000001</v>
      </c>
      <c r="I2199">
        <v>9.5658770000000004</v>
      </c>
    </row>
    <row r="2200" spans="1:9" x14ac:dyDescent="0.25">
      <c r="A2200">
        <v>2199</v>
      </c>
      <c r="F2200">
        <v>168.52515399999999</v>
      </c>
      <c r="G2200">
        <v>5.3030410000000003</v>
      </c>
      <c r="H2200">
        <v>168.24499900000001</v>
      </c>
      <c r="I2200">
        <v>9.6267010000000006</v>
      </c>
    </row>
    <row r="2201" spans="1:9" x14ac:dyDescent="0.25">
      <c r="A2201">
        <v>2200</v>
      </c>
      <c r="F2201">
        <v>168.518711</v>
      </c>
      <c r="G2201">
        <v>5.400722</v>
      </c>
      <c r="H2201">
        <v>168.130257</v>
      </c>
      <c r="I2201">
        <v>9.557423</v>
      </c>
    </row>
    <row r="2202" spans="1:9" x14ac:dyDescent="0.25">
      <c r="A2202">
        <v>2201</v>
      </c>
    </row>
    <row r="2203" spans="1:9" x14ac:dyDescent="0.25">
      <c r="A2203">
        <v>2202</v>
      </c>
    </row>
    <row r="2204" spans="1:9" x14ac:dyDescent="0.25">
      <c r="A2204">
        <v>2203</v>
      </c>
      <c r="D2204">
        <v>151.09139099999999</v>
      </c>
      <c r="E2204">
        <v>8.57</v>
      </c>
    </row>
    <row r="2205" spans="1:9" x14ac:dyDescent="0.25">
      <c r="A2205">
        <v>2204</v>
      </c>
      <c r="D2205">
        <v>151.09139099999999</v>
      </c>
      <c r="E2205">
        <v>8.57</v>
      </c>
    </row>
    <row r="2206" spans="1:9" x14ac:dyDescent="0.25">
      <c r="A2206">
        <v>2205</v>
      </c>
      <c r="D2206">
        <v>151.09139099999999</v>
      </c>
      <c r="E2206">
        <v>8.57</v>
      </c>
    </row>
    <row r="2207" spans="1:9" x14ac:dyDescent="0.25">
      <c r="A2207">
        <v>2206</v>
      </c>
      <c r="D2207">
        <v>151.09139099999999</v>
      </c>
      <c r="E2207">
        <v>8.57</v>
      </c>
    </row>
    <row r="2208" spans="1:9" x14ac:dyDescent="0.25">
      <c r="A2208">
        <v>2207</v>
      </c>
      <c r="B2208">
        <v>136.311251</v>
      </c>
      <c r="C2208">
        <v>5.1760570000000001</v>
      </c>
      <c r="D2208">
        <v>151.09139099999999</v>
      </c>
      <c r="E2208">
        <v>8.57</v>
      </c>
    </row>
    <row r="2209" spans="1:9" x14ac:dyDescent="0.25">
      <c r="A2209">
        <v>2208</v>
      </c>
      <c r="B2209">
        <v>136.311251</v>
      </c>
      <c r="C2209">
        <v>5.1760570000000001</v>
      </c>
      <c r="D2209">
        <v>151.09139099999999</v>
      </c>
      <c r="E2209">
        <v>8.57</v>
      </c>
    </row>
    <row r="2210" spans="1:9" x14ac:dyDescent="0.25">
      <c r="A2210">
        <v>2209</v>
      </c>
      <c r="B2210">
        <v>136.311251</v>
      </c>
      <c r="C2210">
        <v>5.1760570000000001</v>
      </c>
      <c r="D2210">
        <v>151.09139099999999</v>
      </c>
      <c r="E2210">
        <v>8.57</v>
      </c>
    </row>
    <row r="2211" spans="1:9" x14ac:dyDescent="0.25">
      <c r="A2211">
        <v>2210</v>
      </c>
      <c r="B2211">
        <v>136.311251</v>
      </c>
      <c r="C2211">
        <v>5.1760570000000001</v>
      </c>
    </row>
    <row r="2212" spans="1:9" x14ac:dyDescent="0.25">
      <c r="A2212">
        <v>2211</v>
      </c>
      <c r="B2212">
        <v>136.311251</v>
      </c>
      <c r="C2212">
        <v>5.1760570000000001</v>
      </c>
    </row>
    <row r="2213" spans="1:9" x14ac:dyDescent="0.25">
      <c r="A2213">
        <v>2212</v>
      </c>
      <c r="B2213">
        <v>136.311251</v>
      </c>
      <c r="C2213">
        <v>5.1760570000000001</v>
      </c>
    </row>
    <row r="2214" spans="1:9" x14ac:dyDescent="0.25">
      <c r="A2214">
        <v>2213</v>
      </c>
      <c r="F2214">
        <v>134.61144400000001</v>
      </c>
      <c r="G2214">
        <v>4.0283620000000004</v>
      </c>
    </row>
    <row r="2215" spans="1:9" x14ac:dyDescent="0.25">
      <c r="A2215">
        <v>2214</v>
      </c>
      <c r="F2215">
        <v>134.63011400000002</v>
      </c>
      <c r="G2215">
        <v>3.9911189999999999</v>
      </c>
      <c r="H2215">
        <v>134.97234500000002</v>
      </c>
      <c r="I2215">
        <v>7.7765849999999999</v>
      </c>
    </row>
    <row r="2216" spans="1:9" x14ac:dyDescent="0.25">
      <c r="A2216">
        <v>2215</v>
      </c>
      <c r="F2216">
        <v>134.65546600000002</v>
      </c>
      <c r="G2216">
        <v>3.9569879999999999</v>
      </c>
      <c r="H2216">
        <v>134.89270200000001</v>
      </c>
      <c r="I2216">
        <v>7.8029099999999998</v>
      </c>
    </row>
    <row r="2217" spans="1:9" x14ac:dyDescent="0.25">
      <c r="A2217">
        <v>2216</v>
      </c>
      <c r="F2217">
        <v>134.62781700000002</v>
      </c>
      <c r="G2217">
        <v>3.916582</v>
      </c>
      <c r="H2217">
        <v>134.97178100000002</v>
      </c>
      <c r="I2217">
        <v>7.7851559999999997</v>
      </c>
    </row>
    <row r="2218" spans="1:9" x14ac:dyDescent="0.25">
      <c r="A2218">
        <v>2217</v>
      </c>
      <c r="F2218">
        <v>134.60271600000002</v>
      </c>
      <c r="G2218">
        <v>4.0669820000000003</v>
      </c>
      <c r="H2218">
        <v>134.99132</v>
      </c>
      <c r="I2218">
        <v>7.8406120000000001</v>
      </c>
    </row>
    <row r="2219" spans="1:9" x14ac:dyDescent="0.25">
      <c r="A2219">
        <v>2218</v>
      </c>
      <c r="F2219">
        <v>134.60271600000002</v>
      </c>
      <c r="G2219">
        <v>4.0669820000000003</v>
      </c>
      <c r="H2219">
        <v>135.178347</v>
      </c>
      <c r="I2219">
        <v>7.8687230000000001</v>
      </c>
    </row>
    <row r="2220" spans="1:9" x14ac:dyDescent="0.25">
      <c r="A2220">
        <v>2219</v>
      </c>
      <c r="F2220">
        <v>134.60271600000002</v>
      </c>
      <c r="G2220">
        <v>4.0669820000000003</v>
      </c>
      <c r="H2220">
        <v>135.08320000000001</v>
      </c>
      <c r="I2220">
        <v>7.8436729999999999</v>
      </c>
    </row>
    <row r="2221" spans="1:9" x14ac:dyDescent="0.25">
      <c r="A2221">
        <v>2220</v>
      </c>
      <c r="F2221">
        <v>134.60271600000002</v>
      </c>
      <c r="G2221">
        <v>4.0669820000000003</v>
      </c>
      <c r="H2221">
        <v>134.97234500000002</v>
      </c>
      <c r="I2221">
        <v>7.7765849999999999</v>
      </c>
    </row>
    <row r="2222" spans="1:9" x14ac:dyDescent="0.25">
      <c r="A2222">
        <v>2221</v>
      </c>
      <c r="H2222">
        <v>134.97234500000002</v>
      </c>
      <c r="I2222">
        <v>7.7765849999999999</v>
      </c>
    </row>
    <row r="2223" spans="1:9" x14ac:dyDescent="0.25">
      <c r="A2223">
        <v>2222</v>
      </c>
    </row>
    <row r="2224" spans="1:9" x14ac:dyDescent="0.25">
      <c r="A2224">
        <v>2223</v>
      </c>
    </row>
    <row r="2225" spans="1:9" x14ac:dyDescent="0.25">
      <c r="A2225">
        <v>2224</v>
      </c>
    </row>
    <row r="2226" spans="1:9" x14ac:dyDescent="0.25">
      <c r="A2226">
        <v>2225</v>
      </c>
      <c r="D2226">
        <v>112.07307200000001</v>
      </c>
      <c r="E2226">
        <v>8.1527890000000003</v>
      </c>
    </row>
    <row r="2227" spans="1:9" x14ac:dyDescent="0.25">
      <c r="A2227">
        <v>2226</v>
      </c>
      <c r="D2227">
        <v>112.06302500000001</v>
      </c>
      <c r="E2227">
        <v>8.1261589999999995</v>
      </c>
    </row>
    <row r="2228" spans="1:9" x14ac:dyDescent="0.25">
      <c r="A2228">
        <v>2227</v>
      </c>
      <c r="D2228">
        <v>112.06562600000001</v>
      </c>
      <c r="E2228">
        <v>8.1265149999999995</v>
      </c>
    </row>
    <row r="2229" spans="1:9" x14ac:dyDescent="0.25">
      <c r="A2229">
        <v>2228</v>
      </c>
      <c r="D2229">
        <v>112.03098500000002</v>
      </c>
      <c r="E2229">
        <v>8.1709010000000006</v>
      </c>
    </row>
    <row r="2230" spans="1:9" x14ac:dyDescent="0.25">
      <c r="A2230">
        <v>2229</v>
      </c>
      <c r="B2230">
        <v>107.87645500000001</v>
      </c>
      <c r="C2230">
        <v>6.2468690000000002</v>
      </c>
      <c r="D2230">
        <v>112.043688</v>
      </c>
      <c r="E2230">
        <v>8.1576869999999992</v>
      </c>
    </row>
    <row r="2231" spans="1:9" x14ac:dyDescent="0.25">
      <c r="A2231">
        <v>2230</v>
      </c>
      <c r="B2231">
        <v>107.942881</v>
      </c>
      <c r="C2231">
        <v>6.2151870000000002</v>
      </c>
      <c r="D2231">
        <v>112.07567800000001</v>
      </c>
      <c r="E2231">
        <v>8.1528910000000003</v>
      </c>
    </row>
    <row r="2232" spans="1:9" x14ac:dyDescent="0.25">
      <c r="A2232">
        <v>2231</v>
      </c>
      <c r="B2232">
        <v>107.89217200000002</v>
      </c>
      <c r="C2232">
        <v>6.2367160000000004</v>
      </c>
      <c r="D2232">
        <v>112.07307200000001</v>
      </c>
      <c r="E2232">
        <v>8.1527890000000003</v>
      </c>
    </row>
    <row r="2233" spans="1:9" x14ac:dyDescent="0.25">
      <c r="A2233">
        <v>2232</v>
      </c>
      <c r="B2233">
        <v>107.88661000000002</v>
      </c>
      <c r="C2233">
        <v>6.2639079999999998</v>
      </c>
    </row>
    <row r="2234" spans="1:9" x14ac:dyDescent="0.25">
      <c r="A2234">
        <v>2233</v>
      </c>
      <c r="B2234">
        <v>107.85584400000002</v>
      </c>
      <c r="C2234">
        <v>6.2641629999999999</v>
      </c>
    </row>
    <row r="2235" spans="1:9" x14ac:dyDescent="0.25">
      <c r="A2235">
        <v>2234</v>
      </c>
      <c r="B2235">
        <v>107.87645500000001</v>
      </c>
      <c r="C2235">
        <v>6.2468690000000002</v>
      </c>
    </row>
    <row r="2236" spans="1:9" x14ac:dyDescent="0.25">
      <c r="A2236">
        <v>2235</v>
      </c>
      <c r="F2236">
        <v>105.26108400000001</v>
      </c>
      <c r="G2236">
        <v>4.9718330000000002</v>
      </c>
      <c r="H2236">
        <v>106.510355</v>
      </c>
      <c r="I2236">
        <v>9.4721089999999997</v>
      </c>
    </row>
    <row r="2237" spans="1:9" x14ac:dyDescent="0.25">
      <c r="A2237">
        <v>2236</v>
      </c>
      <c r="F2237">
        <v>105.28801900000001</v>
      </c>
      <c r="G2237">
        <v>5.0006579999999996</v>
      </c>
      <c r="H2237">
        <v>106.46173300000001</v>
      </c>
      <c r="I2237">
        <v>9.4744039999999998</v>
      </c>
    </row>
    <row r="2238" spans="1:9" x14ac:dyDescent="0.25">
      <c r="A2238">
        <v>2237</v>
      </c>
      <c r="F2238">
        <v>105.27899000000001</v>
      </c>
      <c r="G2238">
        <v>4.9857100000000001</v>
      </c>
      <c r="H2238">
        <v>106.51892700000001</v>
      </c>
      <c r="I2238">
        <v>9.5021579999999997</v>
      </c>
    </row>
    <row r="2239" spans="1:9" x14ac:dyDescent="0.25">
      <c r="A2239">
        <v>2238</v>
      </c>
      <c r="F2239">
        <v>105.290571</v>
      </c>
      <c r="G2239">
        <v>5.0110140000000003</v>
      </c>
      <c r="H2239">
        <v>106.551119</v>
      </c>
      <c r="I2239">
        <v>9.5926120000000008</v>
      </c>
    </row>
    <row r="2240" spans="1:9" x14ac:dyDescent="0.25">
      <c r="A2240">
        <v>2239</v>
      </c>
      <c r="F2240">
        <v>105.295828</v>
      </c>
      <c r="G2240">
        <v>4.9607109999999999</v>
      </c>
      <c r="H2240">
        <v>106.56040400000001</v>
      </c>
      <c r="I2240">
        <v>9.573124</v>
      </c>
    </row>
    <row r="2241" spans="1:9" x14ac:dyDescent="0.25">
      <c r="A2241">
        <v>2240</v>
      </c>
      <c r="F2241">
        <v>105.25465600000001</v>
      </c>
      <c r="G2241">
        <v>4.9283659999999996</v>
      </c>
      <c r="H2241">
        <v>106.56030100000001</v>
      </c>
      <c r="I2241">
        <v>9.5259319999999992</v>
      </c>
    </row>
    <row r="2242" spans="1:9" x14ac:dyDescent="0.25">
      <c r="A2242">
        <v>2241</v>
      </c>
      <c r="F2242">
        <v>105.247713</v>
      </c>
      <c r="G2242">
        <v>4.9688220000000003</v>
      </c>
      <c r="H2242">
        <v>106.51683600000001</v>
      </c>
      <c r="I2242">
        <v>9.5155750000000001</v>
      </c>
    </row>
    <row r="2243" spans="1:9" x14ac:dyDescent="0.25">
      <c r="A2243">
        <v>2242</v>
      </c>
      <c r="F2243">
        <v>105.26108400000001</v>
      </c>
      <c r="G2243">
        <v>4.9718330000000002</v>
      </c>
      <c r="H2243">
        <v>106.510355</v>
      </c>
      <c r="I2243">
        <v>9.4721089999999997</v>
      </c>
    </row>
    <row r="2244" spans="1:9" x14ac:dyDescent="0.25">
      <c r="A2244">
        <v>2243</v>
      </c>
    </row>
    <row r="2245" spans="1:9" x14ac:dyDescent="0.25">
      <c r="A2245">
        <v>2244</v>
      </c>
      <c r="D2245">
        <v>85.485124000000013</v>
      </c>
      <c r="E2245">
        <v>7.8594879999999998</v>
      </c>
    </row>
    <row r="2246" spans="1:9" x14ac:dyDescent="0.25">
      <c r="A2246">
        <v>2245</v>
      </c>
      <c r="D2246">
        <v>85.453697000000005</v>
      </c>
      <c r="E2246">
        <v>7.8553569999999997</v>
      </c>
    </row>
    <row r="2247" spans="1:9" x14ac:dyDescent="0.25">
      <c r="A2247">
        <v>2246</v>
      </c>
      <c r="D2247">
        <v>85.426045000000002</v>
      </c>
      <c r="E2247">
        <v>7.8680599999999998</v>
      </c>
    </row>
    <row r="2248" spans="1:9" x14ac:dyDescent="0.25">
      <c r="A2248">
        <v>2247</v>
      </c>
      <c r="D2248">
        <v>85.479103000000009</v>
      </c>
      <c r="E2248">
        <v>7.8607639999999996</v>
      </c>
    </row>
    <row r="2249" spans="1:9" x14ac:dyDescent="0.25">
      <c r="A2249">
        <v>2248</v>
      </c>
      <c r="B2249">
        <v>80.964134999999999</v>
      </c>
      <c r="C2249">
        <v>5.7942900000000002</v>
      </c>
      <c r="D2249">
        <v>85.464717000000007</v>
      </c>
      <c r="E2249">
        <v>7.868417</v>
      </c>
    </row>
    <row r="2250" spans="1:9" x14ac:dyDescent="0.25">
      <c r="A2250">
        <v>2249</v>
      </c>
      <c r="B2250">
        <v>80.936330000000012</v>
      </c>
      <c r="C2250">
        <v>5.7970449999999998</v>
      </c>
      <c r="D2250">
        <v>85.478338000000008</v>
      </c>
      <c r="E2250">
        <v>7.8488759999999997</v>
      </c>
    </row>
    <row r="2251" spans="1:9" x14ac:dyDescent="0.25">
      <c r="A2251">
        <v>2250</v>
      </c>
      <c r="B2251">
        <v>80.954237000000006</v>
      </c>
      <c r="C2251">
        <v>5.7920959999999999</v>
      </c>
      <c r="D2251">
        <v>85.485124000000013</v>
      </c>
      <c r="E2251">
        <v>7.8594879999999998</v>
      </c>
    </row>
    <row r="2252" spans="1:9" x14ac:dyDescent="0.25">
      <c r="A2252">
        <v>2251</v>
      </c>
      <c r="B2252">
        <v>80.959441000000012</v>
      </c>
      <c r="C2252">
        <v>5.7758219999999998</v>
      </c>
    </row>
    <row r="2253" spans="1:9" x14ac:dyDescent="0.25">
      <c r="A2253">
        <v>2252</v>
      </c>
      <c r="B2253">
        <v>80.995562000000007</v>
      </c>
      <c r="C2253">
        <v>5.7909230000000003</v>
      </c>
    </row>
    <row r="2254" spans="1:9" x14ac:dyDescent="0.25">
      <c r="A2254">
        <v>2253</v>
      </c>
      <c r="B2254">
        <v>80.910209000000009</v>
      </c>
      <c r="C2254">
        <v>5.8545420000000004</v>
      </c>
    </row>
    <row r="2255" spans="1:9" x14ac:dyDescent="0.25">
      <c r="A2255">
        <v>2254</v>
      </c>
      <c r="B2255">
        <v>80.964134999999999</v>
      </c>
      <c r="C2255">
        <v>5.7942900000000002</v>
      </c>
    </row>
    <row r="2256" spans="1:9" x14ac:dyDescent="0.25">
      <c r="A2256">
        <v>2255</v>
      </c>
      <c r="F2256">
        <v>78.931179000000014</v>
      </c>
      <c r="G2256">
        <v>4.6663899999999998</v>
      </c>
    </row>
    <row r="2257" spans="1:9" x14ac:dyDescent="0.25">
      <c r="A2257">
        <v>2256</v>
      </c>
      <c r="F2257">
        <v>78.903528000000009</v>
      </c>
      <c r="G2257">
        <v>4.7105199999999998</v>
      </c>
      <c r="H2257">
        <v>78.773637000000008</v>
      </c>
      <c r="I2257">
        <v>8.6811290000000003</v>
      </c>
    </row>
    <row r="2258" spans="1:9" x14ac:dyDescent="0.25">
      <c r="A2258">
        <v>2257</v>
      </c>
      <c r="F2258">
        <v>78.890672000000009</v>
      </c>
      <c r="G2258">
        <v>4.6876639999999998</v>
      </c>
      <c r="H2258">
        <v>78.756495000000001</v>
      </c>
      <c r="I2258">
        <v>8.6949550000000002</v>
      </c>
    </row>
    <row r="2259" spans="1:9" x14ac:dyDescent="0.25">
      <c r="A2259">
        <v>2258</v>
      </c>
      <c r="F2259">
        <v>78.909701000000013</v>
      </c>
      <c r="G2259">
        <v>4.6733279999999997</v>
      </c>
      <c r="H2259">
        <v>78.742771000000005</v>
      </c>
      <c r="I2259">
        <v>8.7089339999999993</v>
      </c>
    </row>
    <row r="2260" spans="1:9" x14ac:dyDescent="0.25">
      <c r="A2260">
        <v>2259</v>
      </c>
      <c r="F2260">
        <v>78.928526000000005</v>
      </c>
      <c r="G2260">
        <v>4.6837859999999996</v>
      </c>
      <c r="H2260">
        <v>78.777820000000006</v>
      </c>
      <c r="I2260">
        <v>8.7340859999999996</v>
      </c>
    </row>
    <row r="2261" spans="1:9" x14ac:dyDescent="0.25">
      <c r="A2261">
        <v>2260</v>
      </c>
      <c r="F2261">
        <v>78.922047000000006</v>
      </c>
      <c r="G2261">
        <v>4.7019489999999999</v>
      </c>
      <c r="H2261">
        <v>78.823277000000004</v>
      </c>
      <c r="I2261">
        <v>8.7425040000000003</v>
      </c>
    </row>
    <row r="2262" spans="1:9" x14ac:dyDescent="0.25">
      <c r="A2262">
        <v>2261</v>
      </c>
      <c r="F2262">
        <v>78.931179000000014</v>
      </c>
      <c r="G2262">
        <v>4.6663899999999998</v>
      </c>
      <c r="H2262">
        <v>78.799808000000013</v>
      </c>
      <c r="I2262">
        <v>8.713832</v>
      </c>
    </row>
    <row r="2263" spans="1:9" x14ac:dyDescent="0.25">
      <c r="A2263">
        <v>2262</v>
      </c>
      <c r="F2263">
        <v>78.931179000000014</v>
      </c>
      <c r="G2263">
        <v>4.6663899999999998</v>
      </c>
      <c r="H2263">
        <v>78.818634000000003</v>
      </c>
      <c r="I2263">
        <v>8.6429179999999999</v>
      </c>
    </row>
    <row r="2264" spans="1:9" x14ac:dyDescent="0.25">
      <c r="A2264">
        <v>2263</v>
      </c>
      <c r="D2264">
        <v>61.683696000000005</v>
      </c>
      <c r="E2264">
        <v>7.1967189999999999</v>
      </c>
    </row>
    <row r="2265" spans="1:9" x14ac:dyDescent="0.25">
      <c r="A2265">
        <v>2264</v>
      </c>
      <c r="D2265">
        <v>61.675781000000001</v>
      </c>
      <c r="E2265">
        <v>7.155729</v>
      </c>
    </row>
    <row r="2266" spans="1:9" x14ac:dyDescent="0.25">
      <c r="A2266">
        <v>2265</v>
      </c>
      <c r="D2266">
        <v>61.676300000000005</v>
      </c>
      <c r="E2266">
        <v>7.1776039999999997</v>
      </c>
    </row>
    <row r="2267" spans="1:9" x14ac:dyDescent="0.25">
      <c r="A2267">
        <v>2266</v>
      </c>
      <c r="D2267">
        <v>61.684425000000005</v>
      </c>
      <c r="E2267">
        <v>7.1730729999999996</v>
      </c>
    </row>
    <row r="2268" spans="1:9" x14ac:dyDescent="0.25">
      <c r="A2268">
        <v>2267</v>
      </c>
      <c r="B2268">
        <v>56.726768</v>
      </c>
      <c r="C2268">
        <v>5.2376560000000003</v>
      </c>
      <c r="D2268">
        <v>61.686924000000005</v>
      </c>
      <c r="E2268">
        <v>7.1731769999999999</v>
      </c>
    </row>
    <row r="2269" spans="1:9" x14ac:dyDescent="0.25">
      <c r="A2269">
        <v>2268</v>
      </c>
      <c r="B2269">
        <v>56.695674000000004</v>
      </c>
      <c r="C2269">
        <v>5.2300519999999997</v>
      </c>
      <c r="D2269">
        <v>61.628643000000004</v>
      </c>
      <c r="E2269">
        <v>7.1817190000000002</v>
      </c>
    </row>
    <row r="2270" spans="1:9" x14ac:dyDescent="0.25">
      <c r="A2270">
        <v>2269</v>
      </c>
      <c r="B2270">
        <v>56.736868999999999</v>
      </c>
      <c r="C2270">
        <v>5.215573</v>
      </c>
      <c r="D2270">
        <v>61.638904000000004</v>
      </c>
      <c r="E2270">
        <v>7.1148959999999999</v>
      </c>
    </row>
    <row r="2271" spans="1:9" x14ac:dyDescent="0.25">
      <c r="A2271">
        <v>2270</v>
      </c>
      <c r="B2271">
        <v>56.714995999999999</v>
      </c>
      <c r="C2271">
        <v>5.2118229999999999</v>
      </c>
      <c r="D2271">
        <v>61.683696000000005</v>
      </c>
      <c r="E2271">
        <v>7.1967189999999999</v>
      </c>
    </row>
    <row r="2272" spans="1:9" x14ac:dyDescent="0.25">
      <c r="A2272">
        <v>2271</v>
      </c>
      <c r="B2272">
        <v>56.714370000000002</v>
      </c>
      <c r="C2272">
        <v>5.2211460000000001</v>
      </c>
    </row>
    <row r="2273" spans="1:9" x14ac:dyDescent="0.25">
      <c r="A2273">
        <v>2272</v>
      </c>
      <c r="B2273">
        <v>56.685413000000004</v>
      </c>
      <c r="C2273">
        <v>5.2466660000000003</v>
      </c>
    </row>
    <row r="2274" spans="1:9" x14ac:dyDescent="0.25">
      <c r="A2274">
        <v>2273</v>
      </c>
      <c r="B2274">
        <v>56.656818000000001</v>
      </c>
      <c r="C2274">
        <v>5.3429159999999998</v>
      </c>
    </row>
    <row r="2275" spans="1:9" x14ac:dyDescent="0.25">
      <c r="A2275">
        <v>2274</v>
      </c>
      <c r="B2275">
        <v>56.726768</v>
      </c>
      <c r="C2275">
        <v>5.2376560000000003</v>
      </c>
    </row>
    <row r="2276" spans="1:9" x14ac:dyDescent="0.25">
      <c r="A2276">
        <v>2275</v>
      </c>
    </row>
    <row r="2277" spans="1:9" x14ac:dyDescent="0.25">
      <c r="A2277">
        <v>2276</v>
      </c>
      <c r="H2277">
        <v>53.678329000000005</v>
      </c>
      <c r="I2277">
        <v>8.4376560000000005</v>
      </c>
    </row>
    <row r="2278" spans="1:9" x14ac:dyDescent="0.25">
      <c r="A2278">
        <v>2277</v>
      </c>
      <c r="F2278">
        <v>52.400569000000004</v>
      </c>
      <c r="G2278">
        <v>4.01</v>
      </c>
      <c r="H2278">
        <v>53.689005999999999</v>
      </c>
      <c r="I2278">
        <v>8.4636980000000008</v>
      </c>
    </row>
    <row r="2279" spans="1:9" x14ac:dyDescent="0.25">
      <c r="A2279">
        <v>2278</v>
      </c>
      <c r="F2279">
        <v>52.371299</v>
      </c>
      <c r="G2279">
        <v>4.0027600000000003</v>
      </c>
      <c r="H2279">
        <v>53.661090000000002</v>
      </c>
      <c r="I2279">
        <v>8.4807290000000002</v>
      </c>
    </row>
    <row r="2280" spans="1:9" x14ac:dyDescent="0.25">
      <c r="A2280">
        <v>2279</v>
      </c>
      <c r="F2280">
        <v>52.356662</v>
      </c>
      <c r="G2280">
        <v>4.0189060000000003</v>
      </c>
      <c r="H2280">
        <v>53.678485000000002</v>
      </c>
      <c r="I2280">
        <v>8.4636460000000007</v>
      </c>
    </row>
    <row r="2281" spans="1:9" x14ac:dyDescent="0.25">
      <c r="A2281">
        <v>2280</v>
      </c>
      <c r="F2281">
        <v>52.343592999999998</v>
      </c>
      <c r="G2281">
        <v>4.0471349999999999</v>
      </c>
      <c r="H2281">
        <v>53.665984999999999</v>
      </c>
      <c r="I2281">
        <v>8.4344260000000002</v>
      </c>
    </row>
    <row r="2282" spans="1:9" x14ac:dyDescent="0.25">
      <c r="A2282">
        <v>2281</v>
      </c>
      <c r="D2282">
        <v>38.006195000000005</v>
      </c>
      <c r="E2282">
        <v>7.0823960000000001</v>
      </c>
      <c r="F2282">
        <v>52.362186000000001</v>
      </c>
      <c r="G2282">
        <v>4.0397400000000001</v>
      </c>
      <c r="H2282">
        <v>53.669998</v>
      </c>
      <c r="I2282">
        <v>8.4008330000000004</v>
      </c>
    </row>
    <row r="2283" spans="1:9" x14ac:dyDescent="0.25">
      <c r="A2283">
        <v>2282</v>
      </c>
      <c r="D2283">
        <v>37.943279000000004</v>
      </c>
      <c r="E2283">
        <v>7.064063</v>
      </c>
      <c r="F2283">
        <v>52.333488000000003</v>
      </c>
      <c r="G2283">
        <v>4.011406</v>
      </c>
      <c r="H2283">
        <v>53.615570000000005</v>
      </c>
      <c r="I2283">
        <v>8.3770310000000006</v>
      </c>
    </row>
    <row r="2284" spans="1:9" x14ac:dyDescent="0.25">
      <c r="A2284">
        <v>2283</v>
      </c>
      <c r="D2284">
        <v>37.985985999999997</v>
      </c>
      <c r="E2284">
        <v>7.0847389999999999</v>
      </c>
      <c r="F2284">
        <v>52.318592000000002</v>
      </c>
      <c r="G2284">
        <v>4.012448</v>
      </c>
      <c r="H2284">
        <v>53.678329000000005</v>
      </c>
      <c r="I2284">
        <v>8.4376560000000005</v>
      </c>
    </row>
    <row r="2285" spans="1:9" x14ac:dyDescent="0.25">
      <c r="A2285">
        <v>2284</v>
      </c>
      <c r="D2285">
        <v>37.982131000000003</v>
      </c>
      <c r="E2285">
        <v>7.1129160000000002</v>
      </c>
      <c r="F2285">
        <v>52.297809000000001</v>
      </c>
      <c r="G2285">
        <v>4.0601039999999999</v>
      </c>
    </row>
    <row r="2286" spans="1:9" x14ac:dyDescent="0.25">
      <c r="A2286">
        <v>2285</v>
      </c>
      <c r="D2286">
        <v>37.971456000000003</v>
      </c>
      <c r="E2286">
        <v>7.0332290000000004</v>
      </c>
      <c r="F2286">
        <v>52.400569000000004</v>
      </c>
      <c r="G2286">
        <v>4.01</v>
      </c>
    </row>
    <row r="2287" spans="1:9" x14ac:dyDescent="0.25">
      <c r="A2287">
        <v>2286</v>
      </c>
      <c r="B2287">
        <v>32.614788000000004</v>
      </c>
      <c r="C2287">
        <v>5.4592710000000002</v>
      </c>
      <c r="D2287">
        <v>37.94708</v>
      </c>
      <c r="E2287">
        <v>7.0298439999999998</v>
      </c>
    </row>
    <row r="2288" spans="1:9" x14ac:dyDescent="0.25">
      <c r="A2288">
        <v>2287</v>
      </c>
      <c r="B2288">
        <v>32.653537</v>
      </c>
      <c r="C2288">
        <v>5.4701560000000002</v>
      </c>
      <c r="D2288">
        <v>37.912237000000005</v>
      </c>
      <c r="E2288">
        <v>7.0131769999999998</v>
      </c>
    </row>
    <row r="2289" spans="1:11" x14ac:dyDescent="0.25">
      <c r="A2289">
        <v>2288</v>
      </c>
      <c r="B2289">
        <v>32.645570000000006</v>
      </c>
      <c r="C2289">
        <v>5.4749480000000004</v>
      </c>
      <c r="D2289">
        <v>37.919944000000001</v>
      </c>
      <c r="E2289">
        <v>7.0581769999999997</v>
      </c>
    </row>
    <row r="2290" spans="1:11" x14ac:dyDescent="0.25">
      <c r="A2290">
        <v>2289</v>
      </c>
      <c r="B2290">
        <v>32.625257000000005</v>
      </c>
      <c r="C2290">
        <v>5.4519270000000004</v>
      </c>
      <c r="D2290">
        <v>37.943279000000004</v>
      </c>
      <c r="E2290">
        <v>7.064063</v>
      </c>
    </row>
    <row r="2291" spans="1:11" x14ac:dyDescent="0.25">
      <c r="A2291">
        <v>2290</v>
      </c>
      <c r="B2291">
        <v>32.647861000000006</v>
      </c>
      <c r="C2291">
        <v>5.4325520000000003</v>
      </c>
      <c r="D2291">
        <v>37.943279000000004</v>
      </c>
      <c r="E2291">
        <v>7.0834900000000003</v>
      </c>
    </row>
    <row r="2292" spans="1:11" x14ac:dyDescent="0.25">
      <c r="A2292">
        <v>2291</v>
      </c>
      <c r="B2292">
        <v>32.681455</v>
      </c>
      <c r="C2292">
        <v>5.4286459999999996</v>
      </c>
    </row>
    <row r="2293" spans="1:11" x14ac:dyDescent="0.25">
      <c r="A2293">
        <v>2292</v>
      </c>
      <c r="B2293">
        <v>32.697601000000006</v>
      </c>
      <c r="C2293">
        <v>5.3891140000000002</v>
      </c>
    </row>
    <row r="2294" spans="1:11" x14ac:dyDescent="0.25">
      <c r="A2294">
        <v>2293</v>
      </c>
      <c r="B2294">
        <v>32.6751</v>
      </c>
      <c r="C2294">
        <v>5.3878649999999997</v>
      </c>
    </row>
    <row r="2295" spans="1:11" x14ac:dyDescent="0.25">
      <c r="A2295">
        <v>2294</v>
      </c>
      <c r="B2295">
        <v>32.695362000000003</v>
      </c>
      <c r="C2295">
        <v>5.4064579999999998</v>
      </c>
    </row>
    <row r="2296" spans="1:11" x14ac:dyDescent="0.25">
      <c r="A2296">
        <v>2295</v>
      </c>
      <c r="B2296">
        <v>32.647913000000003</v>
      </c>
      <c r="C2296">
        <v>5.4286979999999998</v>
      </c>
    </row>
    <row r="2297" spans="1:11" x14ac:dyDescent="0.25">
      <c r="A2297">
        <v>2296</v>
      </c>
      <c r="B2297">
        <v>32.614788000000004</v>
      </c>
      <c r="C2297">
        <v>5.4592710000000002</v>
      </c>
      <c r="H2297">
        <v>33.139527999999999</v>
      </c>
      <c r="I2297">
        <v>8.1794799999999999</v>
      </c>
    </row>
    <row r="2298" spans="1:11" x14ac:dyDescent="0.25">
      <c r="A2298">
        <v>2297</v>
      </c>
      <c r="B2298">
        <v>32.614788000000004</v>
      </c>
      <c r="C2298">
        <v>5.4592710000000002</v>
      </c>
      <c r="H2298">
        <v>33.137548000000002</v>
      </c>
      <c r="I2298">
        <v>8.2356239999999996</v>
      </c>
    </row>
    <row r="2299" spans="1:11" x14ac:dyDescent="0.25">
      <c r="A2299">
        <v>2298</v>
      </c>
      <c r="F2299">
        <v>31.423434999999998</v>
      </c>
      <c r="G2299">
        <v>3.9353120000000001</v>
      </c>
      <c r="H2299">
        <v>33.144942999999998</v>
      </c>
      <c r="I2299">
        <v>8.2002600000000001</v>
      </c>
    </row>
    <row r="2300" spans="1:11" x14ac:dyDescent="0.25">
      <c r="A2300">
        <v>2299</v>
      </c>
      <c r="F2300">
        <v>31.429996000000003</v>
      </c>
      <c r="G2300">
        <v>3.9333330000000002</v>
      </c>
      <c r="H2300">
        <v>33.139527999999999</v>
      </c>
      <c r="I2300">
        <v>8.1794799999999999</v>
      </c>
      <c r="J2300">
        <v>39.167133</v>
      </c>
      <c r="K2300">
        <v>12.94125</v>
      </c>
    </row>
    <row r="2301" spans="1:11" x14ac:dyDescent="0.25">
      <c r="A2301">
        <v>2300</v>
      </c>
    </row>
    <row r="2302" spans="1:11" x14ac:dyDescent="0.25">
      <c r="A2302">
        <v>2301</v>
      </c>
    </row>
    <row r="2303" spans="1:11" x14ac:dyDescent="0.25">
      <c r="A2303">
        <v>2302</v>
      </c>
    </row>
    <row r="2304" spans="1:1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1" x14ac:dyDescent="0.25">
      <c r="A2321">
        <v>2320</v>
      </c>
    </row>
    <row r="2322" spans="1:11" x14ac:dyDescent="0.25">
      <c r="A2322">
        <v>2321</v>
      </c>
    </row>
    <row r="2323" spans="1:11" x14ac:dyDescent="0.25">
      <c r="A2323">
        <v>2322</v>
      </c>
    </row>
    <row r="2324" spans="1:11" x14ac:dyDescent="0.25">
      <c r="A2324">
        <v>2323</v>
      </c>
    </row>
    <row r="2325" spans="1:11" x14ac:dyDescent="0.25">
      <c r="A2325">
        <v>2324</v>
      </c>
    </row>
    <row r="2326" spans="1:11" x14ac:dyDescent="0.25">
      <c r="A2326">
        <v>2325</v>
      </c>
    </row>
    <row r="2327" spans="1:11" x14ac:dyDescent="0.25">
      <c r="A2327">
        <v>2326</v>
      </c>
    </row>
    <row r="2328" spans="1:11" x14ac:dyDescent="0.25">
      <c r="A2328">
        <v>2327</v>
      </c>
    </row>
    <row r="2329" spans="1:11" x14ac:dyDescent="0.25">
      <c r="A2329">
        <v>2328</v>
      </c>
    </row>
    <row r="2330" spans="1:11" x14ac:dyDescent="0.25">
      <c r="A2330">
        <v>2329</v>
      </c>
    </row>
    <row r="2331" spans="1:11" x14ac:dyDescent="0.25">
      <c r="A2331">
        <v>2330</v>
      </c>
    </row>
    <row r="2332" spans="1:11" x14ac:dyDescent="0.25">
      <c r="A2332">
        <v>2331</v>
      </c>
    </row>
    <row r="2333" spans="1:11" x14ac:dyDescent="0.25">
      <c r="A2333">
        <v>2332</v>
      </c>
      <c r="J2333">
        <v>235.77913999999998</v>
      </c>
      <c r="K2333">
        <v>13.419141</v>
      </c>
    </row>
    <row r="2334" spans="1:11" x14ac:dyDescent="0.25">
      <c r="A2334">
        <v>2333</v>
      </c>
      <c r="B2334">
        <v>250.86</v>
      </c>
      <c r="C2334">
        <v>5.7217169999999999</v>
      </c>
    </row>
    <row r="2335" spans="1:11" x14ac:dyDescent="0.25">
      <c r="A2335">
        <v>2334</v>
      </c>
      <c r="B2335">
        <v>250.88853399999999</v>
      </c>
      <c r="C2335">
        <v>5.693384</v>
      </c>
    </row>
    <row r="2336" spans="1:11" x14ac:dyDescent="0.25">
      <c r="A2336">
        <v>2335</v>
      </c>
      <c r="B2336">
        <v>250.89105899999998</v>
      </c>
      <c r="C2336">
        <v>5.6681309999999998</v>
      </c>
    </row>
    <row r="2337" spans="1:9" x14ac:dyDescent="0.25">
      <c r="A2337">
        <v>2336</v>
      </c>
      <c r="B2337">
        <v>250.874492</v>
      </c>
      <c r="C2337">
        <v>5.6993939999999998</v>
      </c>
    </row>
    <row r="2338" spans="1:9" x14ac:dyDescent="0.25">
      <c r="A2338">
        <v>2337</v>
      </c>
      <c r="B2338">
        <v>250.896514</v>
      </c>
      <c r="C2338">
        <v>5.7022719999999998</v>
      </c>
    </row>
    <row r="2339" spans="1:9" x14ac:dyDescent="0.25">
      <c r="A2339">
        <v>2338</v>
      </c>
      <c r="B2339">
        <v>250.86227</v>
      </c>
      <c r="C2339">
        <v>5.6805050000000001</v>
      </c>
    </row>
    <row r="2340" spans="1:9" x14ac:dyDescent="0.25">
      <c r="A2340">
        <v>2339</v>
      </c>
      <c r="B2340">
        <v>250.867626</v>
      </c>
      <c r="C2340">
        <v>5.6573229999999999</v>
      </c>
    </row>
    <row r="2341" spans="1:9" x14ac:dyDescent="0.25">
      <c r="A2341">
        <v>2340</v>
      </c>
      <c r="B2341">
        <v>250.87060500000001</v>
      </c>
      <c r="C2341">
        <v>5.7215660000000002</v>
      </c>
    </row>
    <row r="2342" spans="1:9" x14ac:dyDescent="0.25">
      <c r="A2342">
        <v>2341</v>
      </c>
      <c r="B2342">
        <v>250.80434400000001</v>
      </c>
      <c r="C2342">
        <v>5.7605050000000002</v>
      </c>
      <c r="D2342">
        <v>243.80666500000001</v>
      </c>
      <c r="E2342">
        <v>7.9401510000000002</v>
      </c>
    </row>
    <row r="2343" spans="1:9" x14ac:dyDescent="0.25">
      <c r="A2343">
        <v>2342</v>
      </c>
      <c r="B2343">
        <v>250.86</v>
      </c>
      <c r="C2343">
        <v>5.7217169999999999</v>
      </c>
      <c r="D2343">
        <v>243.81818100000001</v>
      </c>
      <c r="E2343">
        <v>7.9215660000000003</v>
      </c>
    </row>
    <row r="2344" spans="1:9" x14ac:dyDescent="0.25">
      <c r="A2344">
        <v>2343</v>
      </c>
      <c r="B2344">
        <v>250.86</v>
      </c>
      <c r="C2344">
        <v>5.7217169999999999</v>
      </c>
      <c r="D2344">
        <v>243.80757499999999</v>
      </c>
      <c r="E2344">
        <v>7.9303530000000002</v>
      </c>
    </row>
    <row r="2345" spans="1:9" x14ac:dyDescent="0.25">
      <c r="A2345">
        <v>2344</v>
      </c>
      <c r="D2345">
        <v>243.77459500000001</v>
      </c>
      <c r="E2345">
        <v>7.9418680000000004</v>
      </c>
    </row>
    <row r="2346" spans="1:9" x14ac:dyDescent="0.25">
      <c r="A2346">
        <v>2345</v>
      </c>
      <c r="D2346">
        <v>243.800859</v>
      </c>
      <c r="E2346">
        <v>7.9350500000000004</v>
      </c>
    </row>
    <row r="2347" spans="1:9" x14ac:dyDescent="0.25">
      <c r="A2347">
        <v>2346</v>
      </c>
      <c r="D2347">
        <v>243.78732199999999</v>
      </c>
      <c r="E2347">
        <v>7.9412120000000002</v>
      </c>
      <c r="F2347">
        <v>247.439796</v>
      </c>
      <c r="G2347">
        <v>4.7315649999999998</v>
      </c>
    </row>
    <row r="2348" spans="1:9" x14ac:dyDescent="0.25">
      <c r="A2348">
        <v>2347</v>
      </c>
      <c r="D2348">
        <v>243.81540200000001</v>
      </c>
      <c r="E2348">
        <v>7.9904539999999997</v>
      </c>
      <c r="F2348">
        <v>247.399745</v>
      </c>
      <c r="G2348">
        <v>4.7178789999999999</v>
      </c>
    </row>
    <row r="2349" spans="1:9" x14ac:dyDescent="0.25">
      <c r="A2349">
        <v>2348</v>
      </c>
      <c r="D2349">
        <v>243.84454500000001</v>
      </c>
      <c r="E2349">
        <v>7.9818680000000004</v>
      </c>
      <c r="F2349">
        <v>247.40807999999998</v>
      </c>
      <c r="G2349">
        <v>4.7174240000000003</v>
      </c>
      <c r="H2349">
        <v>245.405452</v>
      </c>
      <c r="I2349">
        <v>9.3515650000000008</v>
      </c>
    </row>
    <row r="2350" spans="1:9" x14ac:dyDescent="0.25">
      <c r="A2350">
        <v>2349</v>
      </c>
      <c r="D2350">
        <v>243.80666500000001</v>
      </c>
      <c r="E2350">
        <v>7.9401510000000002</v>
      </c>
      <c r="F2350">
        <v>247.442272</v>
      </c>
      <c r="G2350">
        <v>4.7239389999999997</v>
      </c>
      <c r="H2350">
        <v>245.352069</v>
      </c>
      <c r="I2350">
        <v>9.3244439999999997</v>
      </c>
    </row>
    <row r="2351" spans="1:9" x14ac:dyDescent="0.25">
      <c r="A2351">
        <v>2350</v>
      </c>
      <c r="F2351">
        <v>247.424091</v>
      </c>
      <c r="G2351">
        <v>4.7174740000000002</v>
      </c>
      <c r="H2351">
        <v>245.32414199999999</v>
      </c>
      <c r="I2351">
        <v>9.3356060000000003</v>
      </c>
    </row>
    <row r="2352" spans="1:9" x14ac:dyDescent="0.25">
      <c r="A2352">
        <v>2351</v>
      </c>
      <c r="F2352">
        <v>247.40878599999999</v>
      </c>
      <c r="G2352">
        <v>4.704949</v>
      </c>
      <c r="H2352">
        <v>245.358936</v>
      </c>
      <c r="I2352">
        <v>9.4068179999999995</v>
      </c>
    </row>
    <row r="2353" spans="1:9" x14ac:dyDescent="0.25">
      <c r="A2353">
        <v>2352</v>
      </c>
      <c r="F2353">
        <v>247.42893900000001</v>
      </c>
      <c r="G2353">
        <v>4.6913629999999999</v>
      </c>
      <c r="H2353">
        <v>245.372928</v>
      </c>
      <c r="I2353">
        <v>9.3993939999999991</v>
      </c>
    </row>
    <row r="2354" spans="1:9" x14ac:dyDescent="0.25">
      <c r="A2354">
        <v>2353</v>
      </c>
      <c r="F2354">
        <v>247.40292700000001</v>
      </c>
      <c r="G2354">
        <v>4.5996969999999999</v>
      </c>
      <c r="H2354">
        <v>245.40363600000001</v>
      </c>
      <c r="I2354">
        <v>9.3994440000000008</v>
      </c>
    </row>
    <row r="2355" spans="1:9" x14ac:dyDescent="0.25">
      <c r="A2355">
        <v>2354</v>
      </c>
      <c r="F2355">
        <v>247.361209</v>
      </c>
      <c r="G2355">
        <v>4.5971209999999996</v>
      </c>
      <c r="H2355">
        <v>245.404292</v>
      </c>
      <c r="I2355">
        <v>9.3998989999999996</v>
      </c>
    </row>
    <row r="2356" spans="1:9" x14ac:dyDescent="0.25">
      <c r="A2356">
        <v>2355</v>
      </c>
      <c r="F2356">
        <v>247.439796</v>
      </c>
      <c r="G2356">
        <v>4.7315649999999998</v>
      </c>
      <c r="H2356">
        <v>245.40105800000001</v>
      </c>
      <c r="I2356">
        <v>9.4213629999999995</v>
      </c>
    </row>
    <row r="2357" spans="1:9" x14ac:dyDescent="0.25">
      <c r="A2357">
        <v>2356</v>
      </c>
      <c r="H2357">
        <v>245.405452</v>
      </c>
      <c r="I2357">
        <v>9.3515650000000008</v>
      </c>
    </row>
    <row r="2358" spans="1:9" x14ac:dyDescent="0.25">
      <c r="A2358">
        <v>2357</v>
      </c>
    </row>
    <row r="2359" spans="1:9" x14ac:dyDescent="0.25">
      <c r="A2359">
        <v>2358</v>
      </c>
    </row>
    <row r="2360" spans="1:9" x14ac:dyDescent="0.25">
      <c r="A2360">
        <v>2359</v>
      </c>
      <c r="B2360">
        <v>225.74808100000001</v>
      </c>
      <c r="C2360">
        <v>7.4185350000000003</v>
      </c>
    </row>
    <row r="2361" spans="1:9" x14ac:dyDescent="0.25">
      <c r="A2361">
        <v>2360</v>
      </c>
      <c r="B2361">
        <v>225.69969699999999</v>
      </c>
      <c r="C2361">
        <v>7.4255550000000001</v>
      </c>
    </row>
    <row r="2362" spans="1:9" x14ac:dyDescent="0.25">
      <c r="A2362">
        <v>2361</v>
      </c>
      <c r="B2362">
        <v>225.686262</v>
      </c>
      <c r="C2362">
        <v>7.4143929999999996</v>
      </c>
    </row>
    <row r="2363" spans="1:9" x14ac:dyDescent="0.25">
      <c r="A2363">
        <v>2362</v>
      </c>
      <c r="B2363">
        <v>225.71686800000001</v>
      </c>
      <c r="C2363">
        <v>7.4279799999999998</v>
      </c>
      <c r="D2363">
        <v>221.978838</v>
      </c>
      <c r="E2363">
        <v>8.9353029999999993</v>
      </c>
    </row>
    <row r="2364" spans="1:9" x14ac:dyDescent="0.25">
      <c r="A2364">
        <v>2363</v>
      </c>
      <c r="B2364">
        <v>225.720202</v>
      </c>
      <c r="C2364">
        <v>7.4159090000000001</v>
      </c>
      <c r="D2364">
        <v>221.928383</v>
      </c>
      <c r="E2364">
        <v>8.9609590000000008</v>
      </c>
    </row>
    <row r="2365" spans="1:9" x14ac:dyDescent="0.25">
      <c r="A2365">
        <v>2364</v>
      </c>
      <c r="B2365">
        <v>225.69979799999999</v>
      </c>
      <c r="C2365">
        <v>7.4343940000000002</v>
      </c>
      <c r="D2365">
        <v>221.94808</v>
      </c>
      <c r="E2365">
        <v>8.9690899999999996</v>
      </c>
    </row>
    <row r="2366" spans="1:9" x14ac:dyDescent="0.25">
      <c r="A2366">
        <v>2365</v>
      </c>
      <c r="B2366">
        <v>225.620757</v>
      </c>
      <c r="C2366">
        <v>7.4222720000000004</v>
      </c>
      <c r="D2366">
        <v>221.971464</v>
      </c>
      <c r="E2366">
        <v>8.9894949999999998</v>
      </c>
    </row>
    <row r="2367" spans="1:9" x14ac:dyDescent="0.25">
      <c r="A2367">
        <v>2366</v>
      </c>
      <c r="B2367">
        <v>225.74808100000001</v>
      </c>
      <c r="C2367">
        <v>7.4185350000000003</v>
      </c>
      <c r="D2367">
        <v>221.92540399999999</v>
      </c>
      <c r="E2367">
        <v>8.9888890000000004</v>
      </c>
    </row>
    <row r="2368" spans="1:9" x14ac:dyDescent="0.25">
      <c r="A2368">
        <v>2367</v>
      </c>
      <c r="D2368">
        <v>221.90954500000001</v>
      </c>
      <c r="E2368">
        <v>9.0056560000000001</v>
      </c>
    </row>
    <row r="2369" spans="1:9" x14ac:dyDescent="0.25">
      <c r="A2369">
        <v>2368</v>
      </c>
      <c r="D2369">
        <v>221.98373699999999</v>
      </c>
      <c r="E2369">
        <v>9.0421709999999997</v>
      </c>
    </row>
    <row r="2370" spans="1:9" x14ac:dyDescent="0.25">
      <c r="A2370">
        <v>2369</v>
      </c>
      <c r="D2370">
        <v>221.978838</v>
      </c>
      <c r="E2370">
        <v>8.9353029999999993</v>
      </c>
      <c r="F2370">
        <v>222.12747400000001</v>
      </c>
      <c r="G2370">
        <v>6.2429290000000002</v>
      </c>
      <c r="H2370">
        <v>222.553383</v>
      </c>
      <c r="I2370">
        <v>10.385555</v>
      </c>
    </row>
    <row r="2371" spans="1:9" x14ac:dyDescent="0.25">
      <c r="A2371">
        <v>2370</v>
      </c>
      <c r="D2371">
        <v>221.978838</v>
      </c>
      <c r="E2371">
        <v>8.9353029999999993</v>
      </c>
      <c r="F2371">
        <v>222.181566</v>
      </c>
      <c r="G2371">
        <v>6.2398490000000004</v>
      </c>
      <c r="H2371">
        <v>222.61868699999999</v>
      </c>
      <c r="I2371">
        <v>10.41202</v>
      </c>
    </row>
    <row r="2372" spans="1:9" x14ac:dyDescent="0.25">
      <c r="A2372">
        <v>2371</v>
      </c>
      <c r="F2372">
        <v>222.13979699999999</v>
      </c>
      <c r="G2372">
        <v>6.2789390000000003</v>
      </c>
      <c r="H2372">
        <v>222.598636</v>
      </c>
      <c r="I2372">
        <v>10.416717999999999</v>
      </c>
    </row>
    <row r="2373" spans="1:9" x14ac:dyDescent="0.25">
      <c r="A2373">
        <v>2372</v>
      </c>
      <c r="F2373">
        <v>222.11767599999999</v>
      </c>
      <c r="G2373">
        <v>6.2446460000000004</v>
      </c>
      <c r="H2373">
        <v>222.559696</v>
      </c>
      <c r="I2373">
        <v>10.382524999999999</v>
      </c>
    </row>
    <row r="2374" spans="1:9" x14ac:dyDescent="0.25">
      <c r="A2374">
        <v>2373</v>
      </c>
      <c r="F2374">
        <v>222.11419100000001</v>
      </c>
      <c r="G2374">
        <v>6.23</v>
      </c>
      <c r="H2374">
        <v>222.572778</v>
      </c>
      <c r="I2374">
        <v>10.498989999999999</v>
      </c>
    </row>
    <row r="2375" spans="1:9" x14ac:dyDescent="0.25">
      <c r="A2375">
        <v>2374</v>
      </c>
      <c r="F2375">
        <v>222.121262</v>
      </c>
      <c r="G2375">
        <v>6.2374239999999999</v>
      </c>
      <c r="H2375">
        <v>222.59307999999999</v>
      </c>
      <c r="I2375">
        <v>10.464090000000001</v>
      </c>
    </row>
    <row r="2376" spans="1:9" x14ac:dyDescent="0.25">
      <c r="A2376">
        <v>2375</v>
      </c>
      <c r="F2376">
        <v>222.15818100000001</v>
      </c>
      <c r="G2376">
        <v>6.214899</v>
      </c>
      <c r="H2376">
        <v>222.61909</v>
      </c>
      <c r="I2376">
        <v>10.464596</v>
      </c>
    </row>
    <row r="2377" spans="1:9" x14ac:dyDescent="0.25">
      <c r="A2377">
        <v>2376</v>
      </c>
      <c r="F2377">
        <v>222.098131</v>
      </c>
      <c r="G2377">
        <v>6.2199489999999997</v>
      </c>
      <c r="H2377">
        <v>222.666515</v>
      </c>
      <c r="I2377">
        <v>10.452423</v>
      </c>
    </row>
    <row r="2378" spans="1:9" x14ac:dyDescent="0.25">
      <c r="A2378">
        <v>2377</v>
      </c>
      <c r="F2378">
        <v>222.12747400000001</v>
      </c>
      <c r="G2378">
        <v>6.2429290000000002</v>
      </c>
      <c r="H2378">
        <v>222.553383</v>
      </c>
      <c r="I2378">
        <v>10.385555</v>
      </c>
    </row>
    <row r="2379" spans="1:9" x14ac:dyDescent="0.25">
      <c r="A2379">
        <v>2378</v>
      </c>
      <c r="F2379">
        <v>222.12747400000001</v>
      </c>
      <c r="G2379">
        <v>6.2429290000000002</v>
      </c>
    </row>
    <row r="2380" spans="1:9" x14ac:dyDescent="0.25">
      <c r="A2380">
        <v>2379</v>
      </c>
    </row>
    <row r="2381" spans="1:9" x14ac:dyDescent="0.25">
      <c r="A2381">
        <v>2380</v>
      </c>
    </row>
    <row r="2382" spans="1:9" x14ac:dyDescent="0.25">
      <c r="A2382">
        <v>2381</v>
      </c>
      <c r="D2382">
        <v>202.27247499999999</v>
      </c>
      <c r="E2382">
        <v>9.1381440000000005</v>
      </c>
    </row>
    <row r="2383" spans="1:9" x14ac:dyDescent="0.25">
      <c r="A2383">
        <v>2382</v>
      </c>
      <c r="D2383">
        <v>202.30597900000001</v>
      </c>
      <c r="E2383">
        <v>9.1261340000000004</v>
      </c>
    </row>
    <row r="2384" spans="1:9" x14ac:dyDescent="0.25">
      <c r="A2384">
        <v>2383</v>
      </c>
      <c r="D2384">
        <v>202.28113000000002</v>
      </c>
      <c r="E2384">
        <v>9.1377830000000007</v>
      </c>
    </row>
    <row r="2385" spans="1:9" x14ac:dyDescent="0.25">
      <c r="A2385">
        <v>2384</v>
      </c>
      <c r="B2385">
        <v>200.132834</v>
      </c>
      <c r="C2385">
        <v>7.0428870000000003</v>
      </c>
      <c r="D2385">
        <v>202.24376100000001</v>
      </c>
      <c r="E2385">
        <v>9.122166</v>
      </c>
    </row>
    <row r="2386" spans="1:9" x14ac:dyDescent="0.25">
      <c r="A2386">
        <v>2385</v>
      </c>
      <c r="B2386">
        <v>200.21366</v>
      </c>
      <c r="C2386">
        <v>7.1031440000000003</v>
      </c>
      <c r="D2386">
        <v>202.28154599999999</v>
      </c>
      <c r="E2386">
        <v>9.1270620000000005</v>
      </c>
    </row>
    <row r="2387" spans="1:9" x14ac:dyDescent="0.25">
      <c r="A2387">
        <v>2386</v>
      </c>
      <c r="B2387">
        <v>200.15536</v>
      </c>
      <c r="C2387">
        <v>7.0801030000000003</v>
      </c>
      <c r="D2387">
        <v>202.31273100000001</v>
      </c>
      <c r="E2387">
        <v>9.1358759999999997</v>
      </c>
    </row>
    <row r="2388" spans="1:9" x14ac:dyDescent="0.25">
      <c r="A2388">
        <v>2387</v>
      </c>
      <c r="B2388">
        <v>200.13448600000001</v>
      </c>
      <c r="C2388">
        <v>7.0791240000000002</v>
      </c>
      <c r="D2388">
        <v>202.32396900000001</v>
      </c>
      <c r="E2388">
        <v>9.1188669999999998</v>
      </c>
    </row>
    <row r="2389" spans="1:9" x14ac:dyDescent="0.25">
      <c r="A2389">
        <v>2388</v>
      </c>
      <c r="B2389">
        <v>200.132319</v>
      </c>
      <c r="C2389">
        <v>7.1184539999999998</v>
      </c>
      <c r="D2389">
        <v>202.253142</v>
      </c>
      <c r="E2389">
        <v>9.1381440000000005</v>
      </c>
    </row>
    <row r="2390" spans="1:9" x14ac:dyDescent="0.25">
      <c r="A2390">
        <v>2389</v>
      </c>
      <c r="B2390">
        <v>200.24571800000001</v>
      </c>
      <c r="C2390">
        <v>7.1959280000000003</v>
      </c>
    </row>
    <row r="2391" spans="1:9" x14ac:dyDescent="0.25">
      <c r="A2391">
        <v>2390</v>
      </c>
      <c r="B2391">
        <v>200.132834</v>
      </c>
      <c r="C2391">
        <v>7.0428870000000003</v>
      </c>
    </row>
    <row r="2392" spans="1:9" x14ac:dyDescent="0.25">
      <c r="A2392">
        <v>2391</v>
      </c>
      <c r="F2392">
        <v>199.23277899999999</v>
      </c>
      <c r="G2392">
        <v>6.1104640000000003</v>
      </c>
      <c r="H2392">
        <v>198.72334900000001</v>
      </c>
      <c r="I2392">
        <v>10.869897999999999</v>
      </c>
    </row>
    <row r="2393" spans="1:9" x14ac:dyDescent="0.25">
      <c r="A2393">
        <v>2392</v>
      </c>
      <c r="F2393">
        <v>199.25175300000001</v>
      </c>
      <c r="G2393">
        <v>6.1349999999999998</v>
      </c>
      <c r="H2393">
        <v>198.69108</v>
      </c>
      <c r="I2393">
        <v>10.812061999999999</v>
      </c>
    </row>
    <row r="2394" spans="1:9" x14ac:dyDescent="0.25">
      <c r="A2394">
        <v>2393</v>
      </c>
      <c r="F2394">
        <v>199.23231699999999</v>
      </c>
      <c r="G2394">
        <v>6.1079379999999999</v>
      </c>
      <c r="H2394">
        <v>198.72282999999999</v>
      </c>
      <c r="I2394">
        <v>10.877165</v>
      </c>
    </row>
    <row r="2395" spans="1:9" x14ac:dyDescent="0.25">
      <c r="A2395">
        <v>2394</v>
      </c>
      <c r="F2395">
        <v>199.259997</v>
      </c>
      <c r="G2395">
        <v>6.0958769999999998</v>
      </c>
      <c r="H2395">
        <v>198.75324499999999</v>
      </c>
      <c r="I2395">
        <v>10.913453000000001</v>
      </c>
    </row>
    <row r="2396" spans="1:9" x14ac:dyDescent="0.25">
      <c r="A2396">
        <v>2395</v>
      </c>
      <c r="F2396">
        <v>199.282217</v>
      </c>
      <c r="G2396">
        <v>6.1022169999999996</v>
      </c>
      <c r="H2396">
        <v>198.75133700000001</v>
      </c>
      <c r="I2396">
        <v>10.893867</v>
      </c>
    </row>
    <row r="2397" spans="1:9" x14ac:dyDescent="0.25">
      <c r="A2397">
        <v>2396</v>
      </c>
      <c r="F2397">
        <v>199.30597900000001</v>
      </c>
      <c r="G2397">
        <v>6.1187630000000004</v>
      </c>
      <c r="H2397">
        <v>198.78133600000001</v>
      </c>
      <c r="I2397">
        <v>10.929072</v>
      </c>
    </row>
    <row r="2398" spans="1:9" x14ac:dyDescent="0.25">
      <c r="A2398">
        <v>2397</v>
      </c>
      <c r="F2398">
        <v>199.24736999999999</v>
      </c>
      <c r="G2398">
        <v>6.1004120000000004</v>
      </c>
      <c r="H2398">
        <v>198.82077200000001</v>
      </c>
      <c r="I2398">
        <v>10.910619000000001</v>
      </c>
    </row>
    <row r="2399" spans="1:9" x14ac:dyDescent="0.25">
      <c r="A2399">
        <v>2398</v>
      </c>
      <c r="F2399">
        <v>199.23277899999999</v>
      </c>
      <c r="G2399">
        <v>6.1104640000000003</v>
      </c>
      <c r="H2399">
        <v>198.72334900000001</v>
      </c>
      <c r="I2399">
        <v>10.869897999999999</v>
      </c>
    </row>
    <row r="2400" spans="1:9" x14ac:dyDescent="0.25">
      <c r="A2400">
        <v>2399</v>
      </c>
    </row>
    <row r="2401" spans="1:9" x14ac:dyDescent="0.25">
      <c r="A2401">
        <v>2400</v>
      </c>
      <c r="D2401">
        <v>178.75087400000001</v>
      </c>
      <c r="E2401">
        <v>8.0387629999999994</v>
      </c>
    </row>
    <row r="2402" spans="1:9" x14ac:dyDescent="0.25">
      <c r="A2402">
        <v>2401</v>
      </c>
      <c r="D2402">
        <v>178.790154</v>
      </c>
      <c r="E2402">
        <v>8.0526809999999998</v>
      </c>
    </row>
    <row r="2403" spans="1:9" x14ac:dyDescent="0.25">
      <c r="A2403">
        <v>2402</v>
      </c>
      <c r="D2403">
        <v>178.776905</v>
      </c>
      <c r="E2403">
        <v>8.0966489999999993</v>
      </c>
    </row>
    <row r="2404" spans="1:9" x14ac:dyDescent="0.25">
      <c r="A2404">
        <v>2403</v>
      </c>
      <c r="D2404">
        <v>178.76829800000002</v>
      </c>
      <c r="E2404">
        <v>8.0722679999999993</v>
      </c>
    </row>
    <row r="2405" spans="1:9" x14ac:dyDescent="0.25">
      <c r="A2405">
        <v>2404</v>
      </c>
      <c r="D2405">
        <v>178.73618500000001</v>
      </c>
      <c r="E2405">
        <v>8.0488149999999994</v>
      </c>
    </row>
    <row r="2406" spans="1:9" x14ac:dyDescent="0.25">
      <c r="A2406">
        <v>2405</v>
      </c>
      <c r="B2406">
        <v>174.06582299999999</v>
      </c>
      <c r="C2406">
        <v>6.1495369999999996</v>
      </c>
      <c r="D2406">
        <v>178.75298900000001</v>
      </c>
      <c r="E2406">
        <v>8.0328870000000006</v>
      </c>
    </row>
    <row r="2407" spans="1:9" x14ac:dyDescent="0.25">
      <c r="A2407">
        <v>2406</v>
      </c>
      <c r="B2407">
        <v>174.01010200000002</v>
      </c>
      <c r="C2407">
        <v>6.1345879999999999</v>
      </c>
      <c r="D2407">
        <v>178.76077100000001</v>
      </c>
      <c r="E2407">
        <v>8.0590720000000005</v>
      </c>
    </row>
    <row r="2408" spans="1:9" x14ac:dyDescent="0.25">
      <c r="A2408">
        <v>2407</v>
      </c>
      <c r="B2408">
        <v>174.06479300000001</v>
      </c>
      <c r="C2408">
        <v>6.1397940000000002</v>
      </c>
      <c r="D2408">
        <v>178.75087400000001</v>
      </c>
      <c r="E2408">
        <v>8.0387629999999994</v>
      </c>
    </row>
    <row r="2409" spans="1:9" x14ac:dyDescent="0.25">
      <c r="A2409">
        <v>2408</v>
      </c>
      <c r="B2409">
        <v>174.04835</v>
      </c>
      <c r="C2409">
        <v>6.1653089999999997</v>
      </c>
      <c r="D2409">
        <v>178.75087400000001</v>
      </c>
      <c r="E2409">
        <v>8.0387629999999994</v>
      </c>
    </row>
    <row r="2410" spans="1:9" x14ac:dyDescent="0.25">
      <c r="A2410">
        <v>2409</v>
      </c>
      <c r="B2410">
        <v>174.02087599999999</v>
      </c>
      <c r="C2410">
        <v>6.1992779999999996</v>
      </c>
    </row>
    <row r="2411" spans="1:9" x14ac:dyDescent="0.25">
      <c r="A2411">
        <v>2410</v>
      </c>
      <c r="B2411">
        <v>174.06582299999999</v>
      </c>
      <c r="C2411">
        <v>6.1495369999999996</v>
      </c>
    </row>
    <row r="2412" spans="1:9" x14ac:dyDescent="0.25">
      <c r="A2412">
        <v>2411</v>
      </c>
      <c r="B2412">
        <v>174.06582299999999</v>
      </c>
      <c r="C2412">
        <v>6.1495369999999996</v>
      </c>
    </row>
    <row r="2413" spans="1:9" x14ac:dyDescent="0.25">
      <c r="A2413">
        <v>2412</v>
      </c>
      <c r="F2413">
        <v>172.83381300000002</v>
      </c>
      <c r="G2413">
        <v>5.1140210000000002</v>
      </c>
      <c r="H2413">
        <v>173.145464</v>
      </c>
      <c r="I2413">
        <v>9.5286080000000002</v>
      </c>
    </row>
    <row r="2414" spans="1:9" x14ac:dyDescent="0.25">
      <c r="A2414">
        <v>2413</v>
      </c>
      <c r="F2414">
        <v>172.81381300000001</v>
      </c>
      <c r="G2414">
        <v>5.1262369999999997</v>
      </c>
      <c r="H2414">
        <v>173.11845199999999</v>
      </c>
      <c r="I2414">
        <v>9.5553089999999994</v>
      </c>
    </row>
    <row r="2415" spans="1:9" x14ac:dyDescent="0.25">
      <c r="A2415">
        <v>2414</v>
      </c>
      <c r="F2415">
        <v>172.82989500000002</v>
      </c>
      <c r="G2415">
        <v>5.0952580000000003</v>
      </c>
      <c r="H2415">
        <v>173.044072</v>
      </c>
      <c r="I2415">
        <v>9.5562889999999996</v>
      </c>
    </row>
    <row r="2416" spans="1:9" x14ac:dyDescent="0.25">
      <c r="A2416">
        <v>2415</v>
      </c>
      <c r="F2416">
        <v>172.82278300000002</v>
      </c>
      <c r="G2416">
        <v>5.0999999999999996</v>
      </c>
      <c r="H2416">
        <v>173.09221500000001</v>
      </c>
      <c r="I2416">
        <v>9.5470620000000004</v>
      </c>
    </row>
    <row r="2417" spans="1:9" x14ac:dyDescent="0.25">
      <c r="A2417">
        <v>2416</v>
      </c>
      <c r="F2417">
        <v>172.82721600000002</v>
      </c>
      <c r="G2417">
        <v>5.0837120000000002</v>
      </c>
      <c r="H2417">
        <v>173.10969</v>
      </c>
      <c r="I2417">
        <v>9.5968040000000006</v>
      </c>
    </row>
    <row r="2418" spans="1:9" x14ac:dyDescent="0.25">
      <c r="A2418">
        <v>2417</v>
      </c>
      <c r="F2418">
        <v>172.92649299999999</v>
      </c>
      <c r="G2418">
        <v>5.0456709999999996</v>
      </c>
      <c r="H2418">
        <v>173.16314299999999</v>
      </c>
      <c r="I2418">
        <v>9.5982990000000008</v>
      </c>
    </row>
    <row r="2419" spans="1:9" x14ac:dyDescent="0.25">
      <c r="A2419">
        <v>2418</v>
      </c>
      <c r="F2419">
        <v>172.90484499999999</v>
      </c>
      <c r="G2419">
        <v>5.032578</v>
      </c>
      <c r="H2419">
        <v>173.17659600000002</v>
      </c>
      <c r="I2419">
        <v>9.6392779999999991</v>
      </c>
    </row>
    <row r="2420" spans="1:9" x14ac:dyDescent="0.25">
      <c r="A2420">
        <v>2419</v>
      </c>
      <c r="D2420">
        <v>157.31603000000001</v>
      </c>
      <c r="E2420">
        <v>8.3571650000000002</v>
      </c>
      <c r="F2420">
        <v>172.83381300000002</v>
      </c>
      <c r="G2420">
        <v>5.1140210000000002</v>
      </c>
      <c r="H2420">
        <v>173.145464</v>
      </c>
      <c r="I2420">
        <v>9.5286080000000002</v>
      </c>
    </row>
    <row r="2421" spans="1:9" x14ac:dyDescent="0.25">
      <c r="A2421">
        <v>2420</v>
      </c>
      <c r="D2421">
        <v>157.276185</v>
      </c>
      <c r="E2421">
        <v>8.3447429999999994</v>
      </c>
    </row>
    <row r="2422" spans="1:9" x14ac:dyDescent="0.25">
      <c r="A2422">
        <v>2421</v>
      </c>
      <c r="D2422">
        <v>157.334948</v>
      </c>
      <c r="E2422">
        <v>8.3358249999999998</v>
      </c>
    </row>
    <row r="2423" spans="1:9" x14ac:dyDescent="0.25">
      <c r="A2423">
        <v>2422</v>
      </c>
      <c r="D2423">
        <v>157.353813</v>
      </c>
      <c r="E2423">
        <v>8.4154129999999991</v>
      </c>
    </row>
    <row r="2424" spans="1:9" x14ac:dyDescent="0.25">
      <c r="A2424">
        <v>2423</v>
      </c>
      <c r="D2424">
        <v>157.32618600000001</v>
      </c>
      <c r="E2424">
        <v>8.3403609999999997</v>
      </c>
    </row>
    <row r="2425" spans="1:9" x14ac:dyDescent="0.25">
      <c r="A2425">
        <v>2424</v>
      </c>
      <c r="D2425">
        <v>157.33958699999999</v>
      </c>
      <c r="E2425">
        <v>8.3688140000000004</v>
      </c>
    </row>
    <row r="2426" spans="1:9" x14ac:dyDescent="0.25">
      <c r="A2426">
        <v>2425</v>
      </c>
      <c r="B2426">
        <v>153.251958</v>
      </c>
      <c r="C2426">
        <v>6.8876809999999997</v>
      </c>
      <c r="D2426">
        <v>157.26314400000001</v>
      </c>
      <c r="E2426">
        <v>8.346031</v>
      </c>
    </row>
    <row r="2427" spans="1:9" x14ac:dyDescent="0.25">
      <c r="A2427">
        <v>2426</v>
      </c>
      <c r="B2427">
        <v>153.251958</v>
      </c>
      <c r="C2427">
        <v>6.8876809999999997</v>
      </c>
      <c r="D2427">
        <v>157.29489599999999</v>
      </c>
      <c r="E2427">
        <v>8.3566500000000001</v>
      </c>
    </row>
    <row r="2428" spans="1:9" x14ac:dyDescent="0.25">
      <c r="A2428">
        <v>2427</v>
      </c>
      <c r="B2428">
        <v>153.251958</v>
      </c>
      <c r="C2428">
        <v>6.8876809999999997</v>
      </c>
      <c r="D2428">
        <v>157.31603000000001</v>
      </c>
      <c r="E2428">
        <v>8.3571650000000002</v>
      </c>
    </row>
    <row r="2429" spans="1:9" x14ac:dyDescent="0.25">
      <c r="A2429">
        <v>2428</v>
      </c>
      <c r="B2429">
        <v>153.251958</v>
      </c>
      <c r="C2429">
        <v>6.8876809999999997</v>
      </c>
    </row>
    <row r="2430" spans="1:9" x14ac:dyDescent="0.25">
      <c r="A2430">
        <v>2429</v>
      </c>
      <c r="B2430">
        <v>153.251958</v>
      </c>
      <c r="C2430">
        <v>6.8876809999999997</v>
      </c>
    </row>
    <row r="2431" spans="1:9" x14ac:dyDescent="0.25">
      <c r="A2431">
        <v>2430</v>
      </c>
      <c r="B2431">
        <v>153.251958</v>
      </c>
      <c r="C2431">
        <v>6.8876809999999997</v>
      </c>
    </row>
    <row r="2432" spans="1:9" x14ac:dyDescent="0.25">
      <c r="A2432">
        <v>2431</v>
      </c>
      <c r="B2432">
        <v>153.23257699999999</v>
      </c>
      <c r="C2432">
        <v>6.9069589999999996</v>
      </c>
    </row>
    <row r="2433" spans="1:9" x14ac:dyDescent="0.25">
      <c r="A2433">
        <v>2432</v>
      </c>
      <c r="F2433">
        <v>151.97535999999999</v>
      </c>
      <c r="G2433">
        <v>5.7564440000000001</v>
      </c>
      <c r="H2433">
        <v>152.87613400000001</v>
      </c>
      <c r="I2433">
        <v>9.6740720000000007</v>
      </c>
    </row>
    <row r="2434" spans="1:9" x14ac:dyDescent="0.25">
      <c r="A2434">
        <v>2433</v>
      </c>
      <c r="F2434">
        <v>151.97535999999999</v>
      </c>
      <c r="G2434">
        <v>5.7564440000000001</v>
      </c>
      <c r="H2434">
        <v>152.95165</v>
      </c>
      <c r="I2434">
        <v>9.6295870000000008</v>
      </c>
    </row>
    <row r="2435" spans="1:9" x14ac:dyDescent="0.25">
      <c r="A2435">
        <v>2434</v>
      </c>
      <c r="F2435">
        <v>151.97535999999999</v>
      </c>
      <c r="G2435">
        <v>5.7564440000000001</v>
      </c>
      <c r="H2435">
        <v>152.95123699999999</v>
      </c>
      <c r="I2435">
        <v>9.6952069999999999</v>
      </c>
    </row>
    <row r="2436" spans="1:9" x14ac:dyDescent="0.25">
      <c r="A2436">
        <v>2435</v>
      </c>
      <c r="F2436">
        <v>151.97535999999999</v>
      </c>
      <c r="G2436">
        <v>5.7564440000000001</v>
      </c>
      <c r="H2436">
        <v>152.89907199999999</v>
      </c>
      <c r="I2436">
        <v>9.6489700000000003</v>
      </c>
    </row>
    <row r="2437" spans="1:9" x14ac:dyDescent="0.25">
      <c r="A2437">
        <v>2436</v>
      </c>
      <c r="F2437">
        <v>151.97535999999999</v>
      </c>
      <c r="G2437">
        <v>5.7564440000000001</v>
      </c>
      <c r="H2437">
        <v>152.886494</v>
      </c>
      <c r="I2437">
        <v>9.5961859999999994</v>
      </c>
    </row>
    <row r="2438" spans="1:9" x14ac:dyDescent="0.25">
      <c r="A2438">
        <v>2437</v>
      </c>
      <c r="F2438">
        <v>151.97535999999999</v>
      </c>
      <c r="G2438">
        <v>5.7564440000000001</v>
      </c>
      <c r="H2438">
        <v>152.91412300000002</v>
      </c>
      <c r="I2438">
        <v>9.6887640000000008</v>
      </c>
    </row>
    <row r="2439" spans="1:9" x14ac:dyDescent="0.25">
      <c r="A2439">
        <v>2438</v>
      </c>
      <c r="F2439">
        <v>151.97535999999999</v>
      </c>
      <c r="G2439">
        <v>5.7564440000000001</v>
      </c>
      <c r="H2439">
        <v>152.961804</v>
      </c>
      <c r="I2439">
        <v>9.7308769999999996</v>
      </c>
    </row>
    <row r="2440" spans="1:9" x14ac:dyDescent="0.25">
      <c r="A2440">
        <v>2439</v>
      </c>
      <c r="F2440">
        <v>151.97535999999999</v>
      </c>
      <c r="G2440">
        <v>5.7564440000000001</v>
      </c>
      <c r="H2440">
        <v>152.87613400000001</v>
      </c>
      <c r="I2440">
        <v>9.6740720000000007</v>
      </c>
    </row>
    <row r="2441" spans="1:9" x14ac:dyDescent="0.25">
      <c r="A2441">
        <v>2440</v>
      </c>
      <c r="F2441">
        <v>151.97535999999999</v>
      </c>
      <c r="G2441">
        <v>5.7564440000000001</v>
      </c>
    </row>
    <row r="2442" spans="1:9" x14ac:dyDescent="0.25">
      <c r="A2442">
        <v>2441</v>
      </c>
      <c r="D2442">
        <v>122.97822000000001</v>
      </c>
      <c r="E2442">
        <v>7.8938750000000004</v>
      </c>
    </row>
    <row r="2443" spans="1:9" x14ac:dyDescent="0.25">
      <c r="A2443">
        <v>2442</v>
      </c>
      <c r="D2443">
        <v>122.636503</v>
      </c>
      <c r="E2443">
        <v>7.8159710000000002</v>
      </c>
    </row>
    <row r="2444" spans="1:9" x14ac:dyDescent="0.25">
      <c r="A2444">
        <v>2443</v>
      </c>
      <c r="D2444">
        <v>122.61640400000002</v>
      </c>
      <c r="E2444">
        <v>7.7918900000000004</v>
      </c>
    </row>
    <row r="2445" spans="1:9" x14ac:dyDescent="0.25">
      <c r="A2445">
        <v>2444</v>
      </c>
      <c r="D2445">
        <v>122.591352</v>
      </c>
      <c r="E2445">
        <v>7.8321430000000003</v>
      </c>
    </row>
    <row r="2446" spans="1:9" x14ac:dyDescent="0.25">
      <c r="A2446">
        <v>2445</v>
      </c>
      <c r="D2446">
        <v>122.584925</v>
      </c>
      <c r="E2446">
        <v>7.8118889999999999</v>
      </c>
    </row>
    <row r="2447" spans="1:9" x14ac:dyDescent="0.25">
      <c r="A2447">
        <v>2446</v>
      </c>
      <c r="D2447">
        <v>122.63344400000001</v>
      </c>
      <c r="E2447">
        <v>7.8239799999999997</v>
      </c>
    </row>
    <row r="2448" spans="1:9" x14ac:dyDescent="0.25">
      <c r="A2448">
        <v>2447</v>
      </c>
      <c r="B2448">
        <v>117.942869</v>
      </c>
      <c r="C2448">
        <v>6.3481899999999998</v>
      </c>
      <c r="D2448">
        <v>122.664412</v>
      </c>
      <c r="E2448">
        <v>7.8084709999999999</v>
      </c>
    </row>
    <row r="2449" spans="1:9" x14ac:dyDescent="0.25">
      <c r="A2449">
        <v>2448</v>
      </c>
      <c r="B2449">
        <v>117.95639200000001</v>
      </c>
      <c r="C2449">
        <v>6.3464549999999997</v>
      </c>
      <c r="D2449">
        <v>122.68410300000001</v>
      </c>
      <c r="E2449">
        <v>7.8957110000000004</v>
      </c>
    </row>
    <row r="2450" spans="1:9" x14ac:dyDescent="0.25">
      <c r="A2450">
        <v>2449</v>
      </c>
      <c r="B2450">
        <v>117.95129200000001</v>
      </c>
      <c r="C2450">
        <v>6.3291089999999999</v>
      </c>
      <c r="D2450">
        <v>122.59742500000002</v>
      </c>
      <c r="E2450">
        <v>7.8624989999999997</v>
      </c>
    </row>
    <row r="2451" spans="1:9" x14ac:dyDescent="0.25">
      <c r="A2451">
        <v>2450</v>
      </c>
      <c r="B2451">
        <v>117.93062800000001</v>
      </c>
      <c r="C2451">
        <v>6.3301809999999996</v>
      </c>
    </row>
    <row r="2452" spans="1:9" x14ac:dyDescent="0.25">
      <c r="A2452">
        <v>2451</v>
      </c>
      <c r="B2452">
        <v>117.95281800000001</v>
      </c>
      <c r="C2452">
        <v>6.3024269999999998</v>
      </c>
    </row>
    <row r="2453" spans="1:9" x14ac:dyDescent="0.25">
      <c r="A2453">
        <v>2452</v>
      </c>
      <c r="B2453">
        <v>117.942869</v>
      </c>
      <c r="C2453">
        <v>6.3481899999999998</v>
      </c>
    </row>
    <row r="2454" spans="1:9" x14ac:dyDescent="0.25">
      <c r="A2454">
        <v>2453</v>
      </c>
      <c r="H2454">
        <v>118.015928</v>
      </c>
      <c r="I2454">
        <v>9.7082189999999997</v>
      </c>
    </row>
    <row r="2455" spans="1:9" x14ac:dyDescent="0.25">
      <c r="A2455">
        <v>2454</v>
      </c>
      <c r="F2455">
        <v>116.42193</v>
      </c>
      <c r="G2455">
        <v>5.3481909999999999</v>
      </c>
      <c r="H2455">
        <v>117.994192</v>
      </c>
      <c r="I2455">
        <v>9.6545480000000001</v>
      </c>
    </row>
    <row r="2456" spans="1:9" x14ac:dyDescent="0.25">
      <c r="A2456">
        <v>2455</v>
      </c>
      <c r="F2456">
        <v>116.44769100000001</v>
      </c>
      <c r="G2456">
        <v>5.3446199999999999</v>
      </c>
      <c r="H2456">
        <v>118.023325</v>
      </c>
      <c r="I2456">
        <v>9.722963</v>
      </c>
    </row>
    <row r="2457" spans="1:9" x14ac:dyDescent="0.25">
      <c r="A2457">
        <v>2456</v>
      </c>
      <c r="F2457">
        <v>116.42299800000001</v>
      </c>
      <c r="G2457">
        <v>5.3435990000000002</v>
      </c>
      <c r="H2457">
        <v>118.047358</v>
      </c>
      <c r="I2457">
        <v>9.7329629999999998</v>
      </c>
    </row>
    <row r="2458" spans="1:9" x14ac:dyDescent="0.25">
      <c r="A2458">
        <v>2457</v>
      </c>
      <c r="F2458">
        <v>116.42534800000001</v>
      </c>
      <c r="G2458">
        <v>5.357221</v>
      </c>
      <c r="H2458">
        <v>118.04408800000002</v>
      </c>
      <c r="I2458">
        <v>9.7515839999999994</v>
      </c>
    </row>
    <row r="2459" spans="1:9" x14ac:dyDescent="0.25">
      <c r="A2459">
        <v>2458</v>
      </c>
      <c r="F2459">
        <v>116.423204</v>
      </c>
      <c r="G2459">
        <v>5.4286969999999997</v>
      </c>
      <c r="H2459">
        <v>118.07225200000001</v>
      </c>
      <c r="I2459">
        <v>9.7012809999999998</v>
      </c>
    </row>
    <row r="2460" spans="1:9" x14ac:dyDescent="0.25">
      <c r="A2460">
        <v>2459</v>
      </c>
      <c r="F2460">
        <v>116.40851000000001</v>
      </c>
      <c r="G2460">
        <v>5.3949230000000004</v>
      </c>
      <c r="H2460">
        <v>118.015928</v>
      </c>
      <c r="I2460">
        <v>9.7082189999999997</v>
      </c>
    </row>
    <row r="2461" spans="1:9" x14ac:dyDescent="0.25">
      <c r="A2461">
        <v>2460</v>
      </c>
      <c r="F2461">
        <v>116.42193</v>
      </c>
      <c r="G2461">
        <v>5.3481909999999999</v>
      </c>
      <c r="H2461">
        <v>118.015928</v>
      </c>
      <c r="I2461">
        <v>9.7082189999999997</v>
      </c>
    </row>
    <row r="2462" spans="1:9" x14ac:dyDescent="0.25">
      <c r="A2462">
        <v>2461</v>
      </c>
    </row>
    <row r="2463" spans="1:9" x14ac:dyDescent="0.25">
      <c r="A2463">
        <v>2462</v>
      </c>
      <c r="D2463">
        <v>96.693928</v>
      </c>
      <c r="E2463">
        <v>8.3185970000000005</v>
      </c>
    </row>
    <row r="2464" spans="1:9" x14ac:dyDescent="0.25">
      <c r="A2464">
        <v>2463</v>
      </c>
      <c r="D2464">
        <v>96.673927000000006</v>
      </c>
      <c r="E2464">
        <v>8.3247699999999991</v>
      </c>
    </row>
    <row r="2465" spans="1:9" x14ac:dyDescent="0.25">
      <c r="A2465">
        <v>2464</v>
      </c>
      <c r="D2465">
        <v>96.690407000000008</v>
      </c>
      <c r="E2465">
        <v>8.329618</v>
      </c>
    </row>
    <row r="2466" spans="1:9" x14ac:dyDescent="0.25">
      <c r="A2466">
        <v>2465</v>
      </c>
      <c r="D2466">
        <v>96.683212000000012</v>
      </c>
      <c r="E2466">
        <v>8.3414020000000004</v>
      </c>
    </row>
    <row r="2467" spans="1:9" x14ac:dyDescent="0.25">
      <c r="A2467">
        <v>2466</v>
      </c>
      <c r="D2467">
        <v>96.673367000000013</v>
      </c>
      <c r="E2467">
        <v>8.3512489999999993</v>
      </c>
    </row>
    <row r="2468" spans="1:9" x14ac:dyDescent="0.25">
      <c r="A2468">
        <v>2467</v>
      </c>
      <c r="B2468">
        <v>91.277628000000007</v>
      </c>
      <c r="C2468">
        <v>6.6099110000000003</v>
      </c>
      <c r="D2468">
        <v>96.671175000000005</v>
      </c>
      <c r="E2468">
        <v>8.3691560000000003</v>
      </c>
    </row>
    <row r="2469" spans="1:9" x14ac:dyDescent="0.25">
      <c r="A2469">
        <v>2468</v>
      </c>
      <c r="B2469">
        <v>91.243038000000013</v>
      </c>
      <c r="C2469">
        <v>6.5682299999999998</v>
      </c>
      <c r="D2469">
        <v>96.651430000000005</v>
      </c>
      <c r="E2469">
        <v>8.3390050000000002</v>
      </c>
    </row>
    <row r="2470" spans="1:9" x14ac:dyDescent="0.25">
      <c r="A2470">
        <v>2469</v>
      </c>
      <c r="B2470">
        <v>91.252630000000011</v>
      </c>
      <c r="C2470">
        <v>6.5753209999999997</v>
      </c>
      <c r="D2470">
        <v>96.712805000000003</v>
      </c>
      <c r="E2470">
        <v>8.3390550000000001</v>
      </c>
    </row>
    <row r="2471" spans="1:9" x14ac:dyDescent="0.25">
      <c r="A2471">
        <v>2470</v>
      </c>
      <c r="B2471">
        <v>91.237886000000003</v>
      </c>
      <c r="C2471">
        <v>6.5474649999999999</v>
      </c>
    </row>
    <row r="2472" spans="1:9" x14ac:dyDescent="0.25">
      <c r="A2472">
        <v>2471</v>
      </c>
      <c r="B2472">
        <v>91.255436000000003</v>
      </c>
      <c r="C2472">
        <v>6.5569540000000002</v>
      </c>
    </row>
    <row r="2473" spans="1:9" x14ac:dyDescent="0.25">
      <c r="A2473">
        <v>2472</v>
      </c>
      <c r="B2473">
        <v>91.187428000000011</v>
      </c>
      <c r="C2473">
        <v>6.5795560000000002</v>
      </c>
    </row>
    <row r="2474" spans="1:9" x14ac:dyDescent="0.25">
      <c r="A2474">
        <v>2473</v>
      </c>
      <c r="B2474">
        <v>91.277628000000007</v>
      </c>
      <c r="C2474">
        <v>6.6099110000000003</v>
      </c>
      <c r="H2474">
        <v>91.083403000000004</v>
      </c>
      <c r="I2474">
        <v>9.8289790000000004</v>
      </c>
    </row>
    <row r="2475" spans="1:9" x14ac:dyDescent="0.25">
      <c r="A2475">
        <v>2474</v>
      </c>
      <c r="F2475">
        <v>90.149828000000014</v>
      </c>
      <c r="G2475">
        <v>5.3224780000000003</v>
      </c>
      <c r="H2475">
        <v>91.104116000000005</v>
      </c>
      <c r="I2475">
        <v>9.8366819999999997</v>
      </c>
    </row>
    <row r="2476" spans="1:9" x14ac:dyDescent="0.25">
      <c r="A2476">
        <v>2475</v>
      </c>
      <c r="F2476">
        <v>90.242529000000005</v>
      </c>
      <c r="G2476">
        <v>5.3621699999999999</v>
      </c>
      <c r="H2476">
        <v>91.069271000000015</v>
      </c>
      <c r="I2476">
        <v>9.8377020000000002</v>
      </c>
    </row>
    <row r="2477" spans="1:9" x14ac:dyDescent="0.25">
      <c r="A2477">
        <v>2476</v>
      </c>
      <c r="F2477">
        <v>90.130648000000008</v>
      </c>
      <c r="G2477">
        <v>5.3168660000000001</v>
      </c>
      <c r="H2477">
        <v>91.075443000000007</v>
      </c>
      <c r="I2477">
        <v>9.9287179999999999</v>
      </c>
    </row>
    <row r="2478" spans="1:9" x14ac:dyDescent="0.25">
      <c r="A2478">
        <v>2477</v>
      </c>
      <c r="F2478">
        <v>90.156769000000011</v>
      </c>
      <c r="G2478">
        <v>5.3540580000000002</v>
      </c>
      <c r="H2478">
        <v>91.084526000000011</v>
      </c>
      <c r="I2478">
        <v>9.9500440000000001</v>
      </c>
    </row>
    <row r="2479" spans="1:9" x14ac:dyDescent="0.25">
      <c r="A2479">
        <v>2478</v>
      </c>
      <c r="F2479">
        <v>90.232376000000016</v>
      </c>
      <c r="G2479">
        <v>5.3174270000000003</v>
      </c>
      <c r="H2479">
        <v>91.118198000000007</v>
      </c>
      <c r="I2479">
        <v>9.9422379999999997</v>
      </c>
    </row>
    <row r="2480" spans="1:9" x14ac:dyDescent="0.25">
      <c r="A2480">
        <v>2479</v>
      </c>
      <c r="F2480">
        <v>90.216612000000012</v>
      </c>
      <c r="G2480">
        <v>5.3604859999999999</v>
      </c>
      <c r="H2480">
        <v>91.093912000000003</v>
      </c>
      <c r="I2480">
        <v>9.9156060000000004</v>
      </c>
    </row>
    <row r="2481" spans="1:9" x14ac:dyDescent="0.25">
      <c r="A2481">
        <v>2480</v>
      </c>
      <c r="F2481">
        <v>90.150135000000006</v>
      </c>
      <c r="G2481">
        <v>5.3304879999999999</v>
      </c>
      <c r="H2481">
        <v>91.083403000000004</v>
      </c>
      <c r="I2481">
        <v>9.8289790000000004</v>
      </c>
    </row>
    <row r="2482" spans="1:9" x14ac:dyDescent="0.25">
      <c r="A2482">
        <v>2481</v>
      </c>
      <c r="D2482">
        <v>75.091839000000007</v>
      </c>
      <c r="E2482">
        <v>7.8946909999999999</v>
      </c>
      <c r="F2482">
        <v>90.119627000000008</v>
      </c>
      <c r="G2482">
        <v>5.2988059999999999</v>
      </c>
    </row>
    <row r="2483" spans="1:9" x14ac:dyDescent="0.25">
      <c r="A2483">
        <v>2482</v>
      </c>
      <c r="D2483">
        <v>75.050208000000012</v>
      </c>
      <c r="E2483">
        <v>7.9308620000000003</v>
      </c>
      <c r="F2483">
        <v>90.149828000000014</v>
      </c>
      <c r="G2483">
        <v>5.3224780000000003</v>
      </c>
    </row>
    <row r="2484" spans="1:9" x14ac:dyDescent="0.25">
      <c r="A2484">
        <v>2483</v>
      </c>
      <c r="D2484">
        <v>75.074135000000012</v>
      </c>
      <c r="E2484">
        <v>7.9151999999999996</v>
      </c>
    </row>
    <row r="2485" spans="1:9" x14ac:dyDescent="0.25">
      <c r="A2485">
        <v>2484</v>
      </c>
      <c r="D2485">
        <v>75.090767000000014</v>
      </c>
      <c r="E2485">
        <v>7.9249450000000001</v>
      </c>
    </row>
    <row r="2486" spans="1:9" x14ac:dyDescent="0.25">
      <c r="A2486">
        <v>2485</v>
      </c>
      <c r="D2486">
        <v>75.091176000000004</v>
      </c>
      <c r="E2486">
        <v>7.9247399999999999</v>
      </c>
    </row>
    <row r="2487" spans="1:9" x14ac:dyDescent="0.25">
      <c r="A2487">
        <v>2486</v>
      </c>
      <c r="B2487">
        <v>71.574471000000003</v>
      </c>
      <c r="C2487">
        <v>6.1130490000000002</v>
      </c>
      <c r="D2487">
        <v>75.093420000000009</v>
      </c>
      <c r="E2487">
        <v>7.9321890000000002</v>
      </c>
    </row>
    <row r="2488" spans="1:9" x14ac:dyDescent="0.25">
      <c r="A2488">
        <v>2487</v>
      </c>
      <c r="B2488">
        <v>71.489271000000002</v>
      </c>
      <c r="C2488">
        <v>6.1371799999999999</v>
      </c>
      <c r="D2488">
        <v>75.079595000000012</v>
      </c>
      <c r="E2488">
        <v>7.9223420000000004</v>
      </c>
    </row>
    <row r="2489" spans="1:9" x14ac:dyDescent="0.25">
      <c r="A2489">
        <v>2488</v>
      </c>
      <c r="B2489">
        <v>71.556156000000001</v>
      </c>
      <c r="C2489">
        <v>6.1294259999999996</v>
      </c>
      <c r="D2489">
        <v>75.11566400000001</v>
      </c>
      <c r="E2489">
        <v>7.8690800000000003</v>
      </c>
    </row>
    <row r="2490" spans="1:9" x14ac:dyDescent="0.25">
      <c r="A2490">
        <v>2489</v>
      </c>
      <c r="B2490">
        <v>71.587481000000011</v>
      </c>
      <c r="C2490">
        <v>6.1327930000000004</v>
      </c>
      <c r="D2490">
        <v>75.407179000000014</v>
      </c>
      <c r="E2490">
        <v>7.849234</v>
      </c>
    </row>
    <row r="2491" spans="1:9" x14ac:dyDescent="0.25">
      <c r="A2491">
        <v>2490</v>
      </c>
      <c r="B2491">
        <v>71.596358000000009</v>
      </c>
      <c r="C2491">
        <v>6.1670259999999999</v>
      </c>
    </row>
    <row r="2492" spans="1:9" x14ac:dyDescent="0.25">
      <c r="A2492">
        <v>2491</v>
      </c>
      <c r="B2492">
        <v>71.594572000000014</v>
      </c>
      <c r="C2492">
        <v>6.1403439999999998</v>
      </c>
    </row>
    <row r="2493" spans="1:9" x14ac:dyDescent="0.25">
      <c r="A2493">
        <v>2492</v>
      </c>
      <c r="B2493">
        <v>71.558298000000008</v>
      </c>
      <c r="C2493">
        <v>6.1085089999999997</v>
      </c>
    </row>
    <row r="2494" spans="1:9" x14ac:dyDescent="0.25">
      <c r="A2494">
        <v>2493</v>
      </c>
      <c r="B2494">
        <v>71.574471000000003</v>
      </c>
      <c r="C2494">
        <v>6.1130490000000002</v>
      </c>
    </row>
    <row r="2495" spans="1:9" x14ac:dyDescent="0.25">
      <c r="A2495">
        <v>2494</v>
      </c>
      <c r="F2495">
        <v>68.926718999999991</v>
      </c>
      <c r="G2495">
        <v>4.5952080000000004</v>
      </c>
      <c r="H2495">
        <v>71.089292</v>
      </c>
      <c r="I2495">
        <v>8.7584210000000002</v>
      </c>
    </row>
    <row r="2496" spans="1:9" x14ac:dyDescent="0.25">
      <c r="A2496">
        <v>2495</v>
      </c>
      <c r="F2496">
        <v>68.930831000000012</v>
      </c>
      <c r="G2496">
        <v>4.6031250000000004</v>
      </c>
      <c r="H2496">
        <v>71.031846000000002</v>
      </c>
      <c r="I2496">
        <v>8.7554630000000007</v>
      </c>
    </row>
    <row r="2497" spans="1:9" x14ac:dyDescent="0.25">
      <c r="A2497">
        <v>2496</v>
      </c>
      <c r="F2497">
        <v>68.944213000000005</v>
      </c>
      <c r="G2497">
        <v>4.6039589999999997</v>
      </c>
      <c r="H2497">
        <v>71.025367000000003</v>
      </c>
      <c r="I2497">
        <v>8.7772459999999999</v>
      </c>
    </row>
    <row r="2498" spans="1:9" x14ac:dyDescent="0.25">
      <c r="A2498">
        <v>2497</v>
      </c>
      <c r="F2498">
        <v>68.939632000000003</v>
      </c>
      <c r="G2498">
        <v>4.5858860000000004</v>
      </c>
      <c r="H2498">
        <v>71.014959000000005</v>
      </c>
      <c r="I2498">
        <v>8.7671960000000002</v>
      </c>
    </row>
    <row r="2499" spans="1:9" x14ac:dyDescent="0.25">
      <c r="A2499">
        <v>2498</v>
      </c>
      <c r="F2499">
        <v>68.915362999999999</v>
      </c>
      <c r="G2499">
        <v>4.563021</v>
      </c>
      <c r="H2499">
        <v>71.022000000000006</v>
      </c>
      <c r="I2499">
        <v>8.7730639999999998</v>
      </c>
    </row>
    <row r="2500" spans="1:9" x14ac:dyDescent="0.25">
      <c r="A2500">
        <v>2499</v>
      </c>
      <c r="F2500">
        <v>68.934733999999992</v>
      </c>
      <c r="G2500">
        <v>4.5631769999999996</v>
      </c>
      <c r="H2500">
        <v>71.006133000000005</v>
      </c>
      <c r="I2500">
        <v>8.7784200000000006</v>
      </c>
    </row>
    <row r="2501" spans="1:9" x14ac:dyDescent="0.25">
      <c r="A2501">
        <v>2500</v>
      </c>
      <c r="F2501">
        <v>68.878696000000005</v>
      </c>
      <c r="G2501">
        <v>4.585521</v>
      </c>
      <c r="H2501">
        <v>70.991695000000007</v>
      </c>
      <c r="I2501">
        <v>8.7626050000000006</v>
      </c>
    </row>
    <row r="2502" spans="1:9" x14ac:dyDescent="0.25">
      <c r="A2502">
        <v>2501</v>
      </c>
      <c r="F2502">
        <v>68.895099000000002</v>
      </c>
      <c r="G2502">
        <v>4.5748430000000004</v>
      </c>
      <c r="H2502">
        <v>71.089292</v>
      </c>
      <c r="I2502">
        <v>8.7584210000000002</v>
      </c>
    </row>
    <row r="2503" spans="1:9" x14ac:dyDescent="0.25">
      <c r="A2503">
        <v>2502</v>
      </c>
      <c r="D2503">
        <v>52.757862000000003</v>
      </c>
      <c r="E2503">
        <v>7.759271</v>
      </c>
      <c r="F2503">
        <v>68.926718999999991</v>
      </c>
      <c r="G2503">
        <v>4.5952080000000004</v>
      </c>
    </row>
    <row r="2504" spans="1:9" x14ac:dyDescent="0.25">
      <c r="A2504">
        <v>2503</v>
      </c>
      <c r="D2504">
        <v>52.767654</v>
      </c>
      <c r="E2504">
        <v>7.7808859999999997</v>
      </c>
    </row>
    <row r="2505" spans="1:9" x14ac:dyDescent="0.25">
      <c r="A2505">
        <v>2504</v>
      </c>
      <c r="D2505">
        <v>52.761507999999999</v>
      </c>
      <c r="E2505">
        <v>7.7771879999999998</v>
      </c>
    </row>
    <row r="2506" spans="1:9" x14ac:dyDescent="0.25">
      <c r="A2506">
        <v>2505</v>
      </c>
      <c r="D2506">
        <v>52.754736999999999</v>
      </c>
      <c r="E2506">
        <v>7.7828650000000001</v>
      </c>
    </row>
    <row r="2507" spans="1:9" x14ac:dyDescent="0.25">
      <c r="A2507">
        <v>2506</v>
      </c>
      <c r="D2507">
        <v>52.761248999999999</v>
      </c>
      <c r="E2507">
        <v>7.7778119999999999</v>
      </c>
    </row>
    <row r="2508" spans="1:9" x14ac:dyDescent="0.25">
      <c r="A2508">
        <v>2507</v>
      </c>
      <c r="B2508">
        <v>47.498744000000002</v>
      </c>
      <c r="C2508">
        <v>5.8076559999999997</v>
      </c>
      <c r="D2508">
        <v>52.755622000000002</v>
      </c>
      <c r="E2508">
        <v>7.7545310000000001</v>
      </c>
    </row>
    <row r="2509" spans="1:9" x14ac:dyDescent="0.25">
      <c r="A2509">
        <v>2508</v>
      </c>
      <c r="B2509">
        <v>47.530464000000002</v>
      </c>
      <c r="C2509">
        <v>5.8470829999999996</v>
      </c>
      <c r="D2509">
        <v>52.839790000000001</v>
      </c>
      <c r="E2509">
        <v>7.7538020000000003</v>
      </c>
    </row>
    <row r="2510" spans="1:9" x14ac:dyDescent="0.25">
      <c r="A2510">
        <v>2509</v>
      </c>
      <c r="B2510">
        <v>47.513591000000005</v>
      </c>
      <c r="C2510">
        <v>5.8281770000000002</v>
      </c>
      <c r="D2510">
        <v>52.845882000000003</v>
      </c>
      <c r="E2510">
        <v>7.762499</v>
      </c>
    </row>
    <row r="2511" spans="1:9" x14ac:dyDescent="0.25">
      <c r="A2511">
        <v>2510</v>
      </c>
      <c r="B2511">
        <v>47.515621000000003</v>
      </c>
      <c r="C2511">
        <v>5.7993230000000002</v>
      </c>
    </row>
    <row r="2512" spans="1:9" x14ac:dyDescent="0.25">
      <c r="A2512">
        <v>2511</v>
      </c>
      <c r="B2512">
        <v>47.500831000000005</v>
      </c>
      <c r="C2512">
        <v>5.8200519999999996</v>
      </c>
    </row>
    <row r="2513" spans="1:9" x14ac:dyDescent="0.25">
      <c r="A2513">
        <v>2512</v>
      </c>
      <c r="B2513">
        <v>47.554321000000002</v>
      </c>
      <c r="C2513">
        <v>5.9036460000000002</v>
      </c>
    </row>
    <row r="2514" spans="1:9" x14ac:dyDescent="0.25">
      <c r="A2514">
        <v>2513</v>
      </c>
      <c r="B2514">
        <v>47.498744000000002</v>
      </c>
      <c r="C2514">
        <v>5.8076559999999997</v>
      </c>
    </row>
    <row r="2515" spans="1:9" x14ac:dyDescent="0.25">
      <c r="A2515">
        <v>2514</v>
      </c>
      <c r="B2515">
        <v>47.498744000000002</v>
      </c>
      <c r="C2515">
        <v>5.8076559999999997</v>
      </c>
    </row>
    <row r="2516" spans="1:9" x14ac:dyDescent="0.25">
      <c r="A2516">
        <v>2515</v>
      </c>
      <c r="F2516">
        <v>44.823486000000003</v>
      </c>
      <c r="G2516">
        <v>4.6592710000000004</v>
      </c>
      <c r="H2516">
        <v>46.526508</v>
      </c>
      <c r="I2516">
        <v>9.0291139999999999</v>
      </c>
    </row>
    <row r="2517" spans="1:9" x14ac:dyDescent="0.25">
      <c r="A2517">
        <v>2516</v>
      </c>
      <c r="F2517">
        <v>44.809265000000003</v>
      </c>
      <c r="G2517">
        <v>4.6455729999999997</v>
      </c>
      <c r="H2517">
        <v>46.512031</v>
      </c>
      <c r="I2517">
        <v>9.0405719999999992</v>
      </c>
    </row>
    <row r="2518" spans="1:9" x14ac:dyDescent="0.25">
      <c r="A2518">
        <v>2517</v>
      </c>
      <c r="F2518">
        <v>44.799320000000002</v>
      </c>
      <c r="G2518">
        <v>4.6391140000000002</v>
      </c>
      <c r="H2518">
        <v>46.520988000000003</v>
      </c>
      <c r="I2518">
        <v>9.0599480000000003</v>
      </c>
    </row>
    <row r="2519" spans="1:9" x14ac:dyDescent="0.25">
      <c r="A2519">
        <v>2518</v>
      </c>
      <c r="F2519">
        <v>44.736614000000003</v>
      </c>
      <c r="G2519">
        <v>4.6296350000000004</v>
      </c>
      <c r="H2519">
        <v>46.590412000000001</v>
      </c>
      <c r="I2519">
        <v>9.0520309999999995</v>
      </c>
    </row>
    <row r="2520" spans="1:9" x14ac:dyDescent="0.25">
      <c r="A2520">
        <v>2519</v>
      </c>
      <c r="F2520">
        <v>44.751560000000005</v>
      </c>
      <c r="G2520">
        <v>4.6558849999999996</v>
      </c>
      <c r="H2520">
        <v>46.622756000000003</v>
      </c>
      <c r="I2520">
        <v>9.0400510000000001</v>
      </c>
    </row>
    <row r="2521" spans="1:9" x14ac:dyDescent="0.25">
      <c r="A2521">
        <v>2520</v>
      </c>
      <c r="F2521">
        <v>44.742965000000005</v>
      </c>
      <c r="G2521">
        <v>4.6608330000000002</v>
      </c>
      <c r="H2521">
        <v>46.574058000000001</v>
      </c>
      <c r="I2521">
        <v>9.0733329999999999</v>
      </c>
    </row>
    <row r="2522" spans="1:9" x14ac:dyDescent="0.25">
      <c r="A2522">
        <v>2521</v>
      </c>
      <c r="D2522">
        <v>29.283123000000003</v>
      </c>
      <c r="E2522">
        <v>8.3009380000000004</v>
      </c>
      <c r="F2522">
        <v>44.735725000000002</v>
      </c>
      <c r="G2522">
        <v>4.6109900000000001</v>
      </c>
      <c r="H2522">
        <v>46.483696000000002</v>
      </c>
      <c r="I2522">
        <v>9.0533330000000003</v>
      </c>
    </row>
    <row r="2523" spans="1:9" x14ac:dyDescent="0.25">
      <c r="A2523">
        <v>2522</v>
      </c>
      <c r="D2523">
        <v>29.279421999999997</v>
      </c>
      <c r="E2523">
        <v>8.2969259999999991</v>
      </c>
      <c r="F2523">
        <v>44.823486000000003</v>
      </c>
      <c r="G2523">
        <v>4.6592710000000004</v>
      </c>
      <c r="H2523">
        <v>46.543067000000001</v>
      </c>
      <c r="I2523">
        <v>9.0629159999999995</v>
      </c>
    </row>
    <row r="2524" spans="1:9" x14ac:dyDescent="0.25">
      <c r="A2524">
        <v>2523</v>
      </c>
      <c r="D2524">
        <v>29.262548000000002</v>
      </c>
      <c r="E2524">
        <v>8.3072389999999992</v>
      </c>
      <c r="F2524">
        <v>44.823486000000003</v>
      </c>
      <c r="G2524">
        <v>4.6592710000000004</v>
      </c>
    </row>
    <row r="2525" spans="1:9" x14ac:dyDescent="0.25">
      <c r="A2525">
        <v>2524</v>
      </c>
      <c r="D2525">
        <v>29.292028000000002</v>
      </c>
      <c r="E2525">
        <v>8.2997910000000008</v>
      </c>
      <c r="F2525">
        <v>44.823486000000003</v>
      </c>
      <c r="G2525">
        <v>4.6592710000000004</v>
      </c>
    </row>
    <row r="2526" spans="1:9" x14ac:dyDescent="0.25">
      <c r="A2526">
        <v>2525</v>
      </c>
      <c r="D2526">
        <v>29.293642000000006</v>
      </c>
      <c r="E2526">
        <v>8.3165099999999992</v>
      </c>
    </row>
    <row r="2527" spans="1:9" x14ac:dyDescent="0.25">
      <c r="A2527">
        <v>2526</v>
      </c>
      <c r="D2527">
        <v>29.249372000000001</v>
      </c>
      <c r="E2527">
        <v>8.3084369999999996</v>
      </c>
    </row>
    <row r="2528" spans="1:9" x14ac:dyDescent="0.25">
      <c r="A2528">
        <v>2527</v>
      </c>
      <c r="D2528">
        <v>29.235725000000002</v>
      </c>
      <c r="E2528">
        <v>8.3075519999999994</v>
      </c>
    </row>
    <row r="2529" spans="1:11" x14ac:dyDescent="0.25">
      <c r="A2529">
        <v>2528</v>
      </c>
      <c r="B2529">
        <v>23.821924000000003</v>
      </c>
      <c r="C2529">
        <v>6.7567190000000004</v>
      </c>
      <c r="D2529">
        <v>29.223955000000004</v>
      </c>
      <c r="E2529">
        <v>8.292916</v>
      </c>
    </row>
    <row r="2530" spans="1:11" x14ac:dyDescent="0.25">
      <c r="A2530">
        <v>2529</v>
      </c>
      <c r="B2530">
        <v>23.820777000000007</v>
      </c>
      <c r="C2530">
        <v>6.8055729999999999</v>
      </c>
      <c r="D2530">
        <v>29.269163000000006</v>
      </c>
      <c r="E2530">
        <v>8.3030729999999995</v>
      </c>
    </row>
    <row r="2531" spans="1:11" x14ac:dyDescent="0.25">
      <c r="A2531">
        <v>2530</v>
      </c>
      <c r="B2531">
        <v>23.851038000000003</v>
      </c>
      <c r="C2531">
        <v>6.7811459999999997</v>
      </c>
      <c r="D2531">
        <v>29.382548999999997</v>
      </c>
      <c r="E2531">
        <v>8.4063540000000003</v>
      </c>
    </row>
    <row r="2532" spans="1:11" x14ac:dyDescent="0.25">
      <c r="A2532">
        <v>2531</v>
      </c>
      <c r="B2532">
        <v>23.876767999999998</v>
      </c>
      <c r="C2532">
        <v>6.7548959999999996</v>
      </c>
    </row>
    <row r="2533" spans="1:11" x14ac:dyDescent="0.25">
      <c r="A2533">
        <v>2532</v>
      </c>
      <c r="B2533">
        <v>23.867445000000004</v>
      </c>
      <c r="C2533">
        <v>6.7618229999999997</v>
      </c>
    </row>
    <row r="2534" spans="1:11" x14ac:dyDescent="0.25">
      <c r="A2534">
        <v>2533</v>
      </c>
      <c r="B2534">
        <v>23.916038</v>
      </c>
      <c r="C2534">
        <v>6.7037500000000003</v>
      </c>
    </row>
    <row r="2535" spans="1:11" x14ac:dyDescent="0.25">
      <c r="A2535">
        <v>2534</v>
      </c>
      <c r="B2535">
        <v>23.856975000000006</v>
      </c>
      <c r="C2535">
        <v>6.7313539999999996</v>
      </c>
    </row>
    <row r="2536" spans="1:11" x14ac:dyDescent="0.25">
      <c r="A2536">
        <v>2535</v>
      </c>
      <c r="B2536">
        <v>23.821924000000003</v>
      </c>
      <c r="C2536">
        <v>6.7567190000000004</v>
      </c>
      <c r="H2536">
        <v>24.790935000000005</v>
      </c>
      <c r="I2536">
        <v>9.9626040000000007</v>
      </c>
    </row>
    <row r="2537" spans="1:11" x14ac:dyDescent="0.25">
      <c r="A2537">
        <v>2536</v>
      </c>
      <c r="H2537">
        <v>24.790935000000005</v>
      </c>
      <c r="I2537">
        <v>9.9626040000000007</v>
      </c>
    </row>
    <row r="2538" spans="1:11" x14ac:dyDescent="0.25">
      <c r="A2538">
        <v>2537</v>
      </c>
      <c r="F2538">
        <v>22.466245999999998</v>
      </c>
      <c r="G2538">
        <v>5.5175000000000001</v>
      </c>
      <c r="H2538">
        <v>24.790935000000005</v>
      </c>
      <c r="I2538">
        <v>9.9626040000000007</v>
      </c>
      <c r="J2538">
        <v>39.24541</v>
      </c>
      <c r="K2538">
        <v>13.254009999999999</v>
      </c>
    </row>
    <row r="2539" spans="1:11" x14ac:dyDescent="0.25">
      <c r="A2539">
        <v>2538</v>
      </c>
    </row>
    <row r="2540" spans="1:11" x14ac:dyDescent="0.25">
      <c r="A2540">
        <v>2539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C44E-44C5-41A9-8429-BF49989C3674}">
  <dimension ref="A1:DV2227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19" width="12" bestFit="1" customWidth="1"/>
    <col min="20" max="20" width="11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8" bestFit="1" customWidth="1"/>
    <col min="123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295</v>
      </c>
      <c r="K1">
        <v>91.25964010282776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296</v>
      </c>
      <c r="K2">
        <v>96.682464454976298</v>
      </c>
      <c r="M2" t="s">
        <v>294</v>
      </c>
      <c r="N2">
        <v>389</v>
      </c>
      <c r="R2" t="s">
        <v>236</v>
      </c>
      <c r="S2">
        <v>7.9074550128534704E-2</v>
      </c>
      <c r="T2">
        <v>1.7373759545297664E-2</v>
      </c>
      <c r="W2" t="s">
        <v>221</v>
      </c>
      <c r="X2">
        <f>AVERAGE(Coordination!AT:AT)</f>
        <v>0.64879554309034371</v>
      </c>
      <c r="Y2">
        <f>STDEV(Coordination!AT:AT)</f>
        <v>0.17328814077141069</v>
      </c>
      <c r="Z2" t="s">
        <v>224</v>
      </c>
      <c r="AA2">
        <f>AVERAGE(Coordination!AW:AW)</f>
        <v>0.35879557314724309</v>
      </c>
      <c r="AB2">
        <f>STDEV(Coordination!AW:AW)</f>
        <v>0.17275843273343844</v>
      </c>
      <c r="AC2" t="s">
        <v>227</v>
      </c>
      <c r="AD2">
        <f>AVERAGE(Coordination!AZ:AZ)</f>
        <v>0.5948294731401369</v>
      </c>
      <c r="AE2">
        <f>STDEV(Coordination!AZ:AZ)</f>
        <v>9.7637171144399446E-2</v>
      </c>
      <c r="AF2" t="s">
        <v>230</v>
      </c>
      <c r="AG2">
        <f>AVERAGE(Coordination!BC:BC)</f>
        <v>0.6150560831667905</v>
      </c>
      <c r="AH2">
        <f>STDEV(Coordination!BC:BC)</f>
        <v>0.20300442436322855</v>
      </c>
      <c r="AK2" t="s">
        <v>311</v>
      </c>
      <c r="AL2">
        <f>AVERAGE(Coordination!BQ:BQ)</f>
        <v>0.29121381373052918</v>
      </c>
      <c r="AM2">
        <f>STDEV(Coordination!BQ:BQ)</f>
        <v>9.1411551331462226E-2</v>
      </c>
      <c r="AN2" t="s">
        <v>314</v>
      </c>
      <c r="AO2">
        <f>AVERAGE(Coordination!BT:BT)</f>
        <v>0.29696435507542346</v>
      </c>
      <c r="AP2">
        <f>STDEV(Coordination!BT:BT)</f>
        <v>9.1237029462217539E-2</v>
      </c>
      <c r="AQ2" t="s">
        <v>317</v>
      </c>
      <c r="AR2">
        <f>AVERAGE(Coordination!BW:BW)</f>
        <v>0.3790034336767516</v>
      </c>
      <c r="AS2">
        <f>STDEV(Coordination!BW:BW)</f>
        <v>6.1849792961819867E-2</v>
      </c>
      <c r="AT2" t="s">
        <v>320</v>
      </c>
      <c r="AU2">
        <f>AVERAGE(Coordination!BZ:BZ)</f>
        <v>0.29234369509969221</v>
      </c>
      <c r="AV2">
        <f>STDEV(Coordination!BZ:BZ)</f>
        <v>0.10494282830476946</v>
      </c>
      <c r="AX2" t="s">
        <v>103</v>
      </c>
      <c r="AY2">
        <f>AVERAGE(Cycle!$CL:$CL)</f>
        <v>8.1415094339622645</v>
      </c>
      <c r="AZ2">
        <f>STDEV(Cycle!$CL:$CL)</f>
        <v>1.8945469580088603</v>
      </c>
      <c r="BA2" t="s">
        <v>104</v>
      </c>
      <c r="BB2">
        <f>AVERAGE(Cycle!$CP:$CP)</f>
        <v>8.7475728155339798</v>
      </c>
      <c r="BC2">
        <f>STDEV(Cycle!$CP:$CP)</f>
        <v>1.7807161293623992</v>
      </c>
      <c r="BD2" t="s">
        <v>105</v>
      </c>
      <c r="BE2">
        <f>AVERAGE(Cycle!$CT:$CT)</f>
        <v>8.75</v>
      </c>
      <c r="BF2">
        <f>STDEV(Cycle!$CT:$CT)</f>
        <v>1.4590366269521402</v>
      </c>
      <c r="BG2" t="s">
        <v>106</v>
      </c>
      <c r="BH2">
        <f>AVERAGE(Cycle!$CX:$CX)</f>
        <v>8.3711340206185572</v>
      </c>
      <c r="BI2">
        <f>STDEV(Cycle!$CX:$CX)</f>
        <v>1.7813828174393176</v>
      </c>
      <c r="BK2" t="s">
        <v>309</v>
      </c>
      <c r="BL2">
        <f>AVERAGE(Cycle!AO:AR)</f>
        <v>239.6541508377434</v>
      </c>
      <c r="BM2">
        <f>STDEV(Cycle!AO:AR)</f>
        <v>52.591506421255978</v>
      </c>
      <c r="BO2" t="s">
        <v>32</v>
      </c>
      <c r="BP2">
        <f>AVERAGE(Cycle!BF:BF)</f>
        <v>1.9211763786407767</v>
      </c>
      <c r="BQ2">
        <f>STDEV(Cycle!BF:BF)</f>
        <v>0.60320820914616113</v>
      </c>
      <c r="BS2" t="s">
        <v>206</v>
      </c>
      <c r="BT2">
        <v>60</v>
      </c>
      <c r="BU2">
        <v>2.7372262773722631</v>
      </c>
      <c r="BV2">
        <v>0.3</v>
      </c>
      <c r="BX2" t="s">
        <v>140</v>
      </c>
      <c r="BY2">
        <f>AVERAGE(Cycle!DC:DC)</f>
        <v>52.093896439387926</v>
      </c>
      <c r="BZ2">
        <f>STDEV(Cycle!DC:DC)</f>
        <v>16.988985562327823</v>
      </c>
      <c r="CA2" t="s">
        <v>143</v>
      </c>
      <c r="CB2">
        <f>AVERAGE(Cycle!DF:DF)</f>
        <v>57.601802319544269</v>
      </c>
      <c r="CC2">
        <f>STDEV(Cycle!DF:DF)</f>
        <v>17.868174417100686</v>
      </c>
      <c r="CD2" t="s">
        <v>146</v>
      </c>
      <c r="CE2">
        <f>AVERAGE(Cycle!DI:DI)</f>
        <v>37.186265271371653</v>
      </c>
      <c r="CF2">
        <f>STDEV(Cycle!DI:DI)</f>
        <v>14.038886411345974</v>
      </c>
      <c r="CG2" t="s">
        <v>149</v>
      </c>
      <c r="CH2">
        <f>AVERAGE(Cycle!DL:DL)</f>
        <v>52.923331567648482</v>
      </c>
      <c r="CI2">
        <f>STDEV(Cycle!DL:DL)</f>
        <v>15.653898272002559</v>
      </c>
      <c r="CK2" t="s">
        <v>152</v>
      </c>
      <c r="CL2">
        <f>AVERAGE(Cycle!DP:DP)</f>
        <v>31.629189191619826</v>
      </c>
      <c r="CM2">
        <f>STDEV(Cycle!DP:DP)</f>
        <v>18.068463262591557</v>
      </c>
      <c r="CN2" t="s">
        <v>155</v>
      </c>
      <c r="CO2">
        <f>AVERAGE(Cycle!DS:DS)</f>
        <v>29.820745597444621</v>
      </c>
      <c r="CP2">
        <f>STDEV(Cycle!DS:DS)</f>
        <v>15.63254906605985</v>
      </c>
      <c r="CQ2" t="s">
        <v>158</v>
      </c>
      <c r="CR2">
        <f>AVERAGE(Cycle!DV:DV)</f>
        <v>3.6397546897546893</v>
      </c>
      <c r="CS2">
        <f>STDEV(Cycle!DV:DV)</f>
        <v>7.6066904425540987</v>
      </c>
      <c r="CT2" t="s">
        <v>161</v>
      </c>
      <c r="CU2">
        <f>AVERAGE(Cycle!DY:DY)</f>
        <v>23.617417805562141</v>
      </c>
      <c r="CV2">
        <f>STDEV(Cycle!DY:DY)</f>
        <v>31.022527296475875</v>
      </c>
      <c r="CX2" t="s">
        <v>176</v>
      </c>
      <c r="CY2">
        <f>AVERAGE(Cycle!BV:BV)/200</f>
        <v>3.4010416666666668E-2</v>
      </c>
      <c r="CZ2">
        <f>STDEV(Cycle!BV:BV)/200</f>
        <v>1.2536678643225592E-2</v>
      </c>
      <c r="DA2" t="s">
        <v>177</v>
      </c>
      <c r="DB2">
        <f>AVERAGE(Cycle!BZ:BZ)/200</f>
        <v>3.5161290322580648E-2</v>
      </c>
      <c r="DC2">
        <f>STDEV(Cycle!BZ:BZ)/200</f>
        <v>1.116700333725937E-2</v>
      </c>
      <c r="DD2" t="s">
        <v>178</v>
      </c>
      <c r="DE2">
        <f>AVERAGE(Cycle!CD:CD)/200</f>
        <v>2.276595744680851E-2</v>
      </c>
      <c r="DF2">
        <f>STDEV(Cycle!CD:CD)/200</f>
        <v>9.5212558265335354E-3</v>
      </c>
      <c r="DG2" t="s">
        <v>179</v>
      </c>
      <c r="DH2">
        <f>AVERAGE(Cycle!CH:CH)/200</f>
        <v>3.4946808510638298E-2</v>
      </c>
      <c r="DI2">
        <f>STDEV(Cycle!CH:CH)/200</f>
        <v>1.300319813537746E-2</v>
      </c>
      <c r="DK2" t="s">
        <v>192</v>
      </c>
      <c r="DL2">
        <f>AVERAGE(Cycle!CM:CM)/200</f>
        <v>1.1886792452830188E-2</v>
      </c>
      <c r="DM2">
        <f>STDEV(Cycle!CM:CM)/200</f>
        <v>6.5629853176982986E-3</v>
      </c>
      <c r="DN2" t="s">
        <v>193</v>
      </c>
      <c r="DO2">
        <f>AVERAGE(Cycle!CQ:CQ)/200</f>
        <v>1.2330097087378639E-2</v>
      </c>
      <c r="DP2">
        <f>STDEV(Cycle!CQ:CQ)/200</f>
        <v>6.37148726675975E-3</v>
      </c>
      <c r="DQ2" t="s">
        <v>194</v>
      </c>
      <c r="DR2">
        <f>AVERAGE(Cycle!CU:CU)/200</f>
        <v>1.65E-3</v>
      </c>
      <c r="DS2">
        <f>STDEV(Cycle!CU:CU)/200</f>
        <v>3.6275461277688681E-3</v>
      </c>
      <c r="DT2" t="s">
        <v>195</v>
      </c>
      <c r="DU2">
        <f>AVERAGE(Cycle!CY:CY)/200</f>
        <v>1.1907216494845361E-2</v>
      </c>
      <c r="DV2">
        <f>STDEV(Cycle!CY:CY)/200</f>
        <v>1.7610415049426245E-2</v>
      </c>
    </row>
    <row r="3" spans="1:126" x14ac:dyDescent="0.25">
      <c r="A3">
        <v>2</v>
      </c>
      <c r="J3" t="s">
        <v>297</v>
      </c>
      <c r="K3">
        <v>100</v>
      </c>
      <c r="M3" t="s">
        <v>288</v>
      </c>
      <c r="N3">
        <v>65</v>
      </c>
      <c r="O3">
        <f t="shared" ref="O3:O9" si="0" xml:space="preserve"> (N3/N$2)*100</f>
        <v>16.709511568123396</v>
      </c>
      <c r="R3" t="s">
        <v>239</v>
      </c>
      <c r="S3">
        <v>35.315478892419428</v>
      </c>
      <c r="W3" t="s">
        <v>222</v>
      </c>
      <c r="X3">
        <f>AVERAGE(Coordination!AU:AU)</f>
        <v>0.41008717355873975</v>
      </c>
      <c r="Y3">
        <f>STDEV(Coordination!AU:AU)</f>
        <v>9.7879327616784292E-2</v>
      </c>
      <c r="Z3" t="s">
        <v>225</v>
      </c>
      <c r="AA3">
        <f>AVERAGE(Coordination!AX:AX)</f>
        <v>0.5283234266184027</v>
      </c>
      <c r="AB3">
        <f>STDEV(Coordination!AX:AX)</f>
        <v>0.23746888333367727</v>
      </c>
      <c r="AC3" t="s">
        <v>228</v>
      </c>
      <c r="AD3">
        <f>AVERAGE(Coordination!BA:BA)</f>
        <v>0.41609248421145983</v>
      </c>
      <c r="AE3">
        <f>STDEV(Coordination!BA:BA)</f>
        <v>0.20650945879930466</v>
      </c>
      <c r="AF3" t="s">
        <v>231</v>
      </c>
      <c r="AG3">
        <f>AVERAGE(Coordination!BD:BD)</f>
        <v>0.45211991537947366</v>
      </c>
      <c r="AH3">
        <f>STDEV(Coordination!BD:BD)</f>
        <v>9.77014492215591E-2</v>
      </c>
      <c r="AK3" t="s">
        <v>312</v>
      </c>
      <c r="AL3">
        <f>AVERAGE(Coordination!BR:BR)</f>
        <v>0.38403667842409411</v>
      </c>
      <c r="AM3">
        <f>STDEV(Coordination!BR:BR)</f>
        <v>6.4503741771579942E-2</v>
      </c>
      <c r="AN3" t="s">
        <v>315</v>
      </c>
      <c r="AO3">
        <f>AVERAGE(Coordination!BU:BU)</f>
        <v>0.30544993013802757</v>
      </c>
      <c r="AP3">
        <f>STDEV(Coordination!BU:BU)</f>
        <v>0.13770266605336809</v>
      </c>
      <c r="AQ3" t="s">
        <v>318</v>
      </c>
      <c r="AR3">
        <f>AVERAGE(Coordination!BX:BX)</f>
        <v>0.3230169794110021</v>
      </c>
      <c r="AS3">
        <f>STDEV(Coordination!BX:BX)</f>
        <v>0.13452433735707689</v>
      </c>
      <c r="AT3" t="s">
        <v>321</v>
      </c>
      <c r="AU3">
        <f>AVERAGE(Coordination!CA:CA)</f>
        <v>0.41192081321614177</v>
      </c>
      <c r="AV3">
        <f>STDEV(Coordination!CA:CA)</f>
        <v>6.3419157619845706E-2</v>
      </c>
      <c r="AX3" t="s">
        <v>107</v>
      </c>
      <c r="AY3">
        <f>AVERAGE(Cycle!$BU:$BU)</f>
        <v>12.9375</v>
      </c>
      <c r="AZ3">
        <f>STDEV(Cycle!$BU:$BU)</f>
        <v>1.3283349292292688</v>
      </c>
      <c r="BA3" t="s">
        <v>108</v>
      </c>
      <c r="BB3">
        <f>AVERAGE(Cycle!$BY:$BY)</f>
        <v>12.301075268817204</v>
      </c>
      <c r="BC3">
        <f>STDEV(Cycle!$BY:$BY)</f>
        <v>1.3169872258183377</v>
      </c>
      <c r="BD3" t="s">
        <v>109</v>
      </c>
      <c r="BE3">
        <f>AVERAGE(Cycle!$CC:$CC)</f>
        <v>12.074468085106384</v>
      </c>
      <c r="BF3">
        <f>STDEV(Cycle!$CC:$CC)</f>
        <v>1.2635447807454192</v>
      </c>
      <c r="BG3" t="s">
        <v>110</v>
      </c>
      <c r="BH3">
        <f>AVERAGE(Cycle!$CG:$CG)</f>
        <v>13.127659574468085</v>
      </c>
      <c r="BI3">
        <f>STDEV(Cycle!$CG:$CG)</f>
        <v>2.8025872936945788</v>
      </c>
      <c r="BK3" t="s">
        <v>305</v>
      </c>
      <c r="BL3">
        <v>236.16348234467387</v>
      </c>
      <c r="BO3" t="s">
        <v>33</v>
      </c>
      <c r="BP3">
        <f>AVERAGE(Cycle!BG:BG)</f>
        <v>4.0565881067961174</v>
      </c>
      <c r="BQ3">
        <f>STDEV(Cycle!BG:BG)</f>
        <v>0.5715990546683748</v>
      </c>
      <c r="BS3" t="s">
        <v>207</v>
      </c>
      <c r="BT3">
        <v>845</v>
      </c>
      <c r="BU3">
        <v>38.549270072992705</v>
      </c>
      <c r="BV3">
        <v>4.2249999999999996</v>
      </c>
      <c r="BX3" t="s">
        <v>141</v>
      </c>
      <c r="BY3">
        <f>AVERAGE(Cycle!DD:DD)</f>
        <v>35.348295186603046</v>
      </c>
      <c r="BZ3">
        <f>STDEV(Cycle!DD:DD)</f>
        <v>11.109265971349945</v>
      </c>
      <c r="CA3" t="s">
        <v>144</v>
      </c>
      <c r="CB3">
        <f>AVERAGE(Cycle!DG:DG)</f>
        <v>47.892304827788685</v>
      </c>
      <c r="CC3">
        <f>STDEV(Cycle!DG:DG)</f>
        <v>19.017706123295927</v>
      </c>
      <c r="CD3" t="s">
        <v>147</v>
      </c>
      <c r="CE3">
        <f>AVERAGE(Cycle!DJ:DJ)</f>
        <v>49.717705462386299</v>
      </c>
      <c r="CF3">
        <f>STDEV(Cycle!DJ:DJ)</f>
        <v>19.202557509870942</v>
      </c>
      <c r="CG3" t="s">
        <v>150</v>
      </c>
      <c r="CH3">
        <f>AVERAGE(Cycle!DM:DM)</f>
        <v>35.884149445179681</v>
      </c>
      <c r="CI3">
        <f>STDEV(Cycle!DM:DM)</f>
        <v>10.261513369430791</v>
      </c>
      <c r="CK3" t="s">
        <v>153</v>
      </c>
      <c r="CL3">
        <f>AVERAGE(Cycle!DQ:DQ)</f>
        <v>3.8316722431594785</v>
      </c>
      <c r="CM3">
        <f>STDEV(Cycle!DQ:DQ)</f>
        <v>7.8044635660673469</v>
      </c>
      <c r="CN3" t="s">
        <v>156</v>
      </c>
      <c r="CO3">
        <f>AVERAGE(Cycle!DT:DT)</f>
        <v>25.23814912164427</v>
      </c>
      <c r="CP3">
        <f>STDEV(Cycle!DT:DT)</f>
        <v>30.336557649614544</v>
      </c>
      <c r="CQ3" t="s">
        <v>159</v>
      </c>
      <c r="CR3">
        <f>AVERAGE(Cycle!DW:DW)</f>
        <v>27.725374625374631</v>
      </c>
      <c r="CS3">
        <f>STDEV(Cycle!DW:DW)</f>
        <v>32.877701457772453</v>
      </c>
      <c r="CT3" t="s">
        <v>162</v>
      </c>
      <c r="CU3">
        <f>AVERAGE(Cycle!DZ:DZ)</f>
        <v>3.814165502309832</v>
      </c>
      <c r="CV3">
        <f>STDEV(Cycle!DZ:DZ)</f>
        <v>8.0824054554321165</v>
      </c>
      <c r="CX3" t="s">
        <v>180</v>
      </c>
      <c r="CY3">
        <f>AVERAGE(Cycle!BW:BW)/200</f>
        <v>2.3125E-2</v>
      </c>
      <c r="CZ3">
        <f>STDEV(Cycle!BW:BW)/200</f>
        <v>8.4682067945810978E-3</v>
      </c>
      <c r="DA3" t="s">
        <v>181</v>
      </c>
      <c r="DB3">
        <f>AVERAGE(Cycle!CA:CA)/200</f>
        <v>2.978494623655914E-2</v>
      </c>
      <c r="DC3">
        <f>STDEV(Cycle!CA:CA)/200</f>
        <v>1.3268014384360602E-2</v>
      </c>
      <c r="DD3" t="s">
        <v>182</v>
      </c>
      <c r="DE3">
        <f>AVERAGE(Cycle!CE:CE)/200</f>
        <v>3.0106382978723402E-2</v>
      </c>
      <c r="DF3">
        <f>STDEV(Cycle!CE:CE)/200</f>
        <v>1.2442960686566886E-2</v>
      </c>
      <c r="DG3" t="s">
        <v>183</v>
      </c>
      <c r="DH3">
        <f>AVERAGE(Cycle!CI:CI)/200</f>
        <v>2.3723404255319148E-2</v>
      </c>
      <c r="DI3">
        <f>STDEV(Cycle!CI:CI)/200</f>
        <v>8.9483635259085034E-3</v>
      </c>
      <c r="DK3" t="s">
        <v>196</v>
      </c>
      <c r="DL3">
        <f>AVERAGE(Cycle!CN:CN)/200</f>
        <v>1.6037735849056603E-3</v>
      </c>
      <c r="DM3">
        <f>STDEV(Cycle!CN:CN)/200</f>
        <v>3.2766976560556151E-3</v>
      </c>
      <c r="DN3" t="s">
        <v>197</v>
      </c>
      <c r="DO3">
        <f>AVERAGE(Cycle!CR:CR)/200</f>
        <v>1.3106796116504855E-2</v>
      </c>
      <c r="DP3">
        <f>STDEV(Cycle!CR:CR)/200</f>
        <v>1.7741561165119352E-2</v>
      </c>
      <c r="DQ3" t="s">
        <v>198</v>
      </c>
      <c r="DR3">
        <f>AVERAGE(Cycle!CV:CV)/200</f>
        <v>1.3650000000000001E-2</v>
      </c>
      <c r="DS3">
        <f>STDEV(Cycle!CV:CV)/200</f>
        <v>1.7807259330073363E-2</v>
      </c>
      <c r="DT3" t="s">
        <v>199</v>
      </c>
      <c r="DU3">
        <f>AVERAGE(Cycle!CZ:CZ)/200</f>
        <v>1.7010309278350517E-3</v>
      </c>
      <c r="DV3">
        <f>STDEV(Cycle!CZ:CZ)/200</f>
        <v>3.6718664317732892E-3</v>
      </c>
    </row>
    <row r="4" spans="1:126" x14ac:dyDescent="0.25">
      <c r="A4">
        <v>3</v>
      </c>
      <c r="F4" t="s">
        <v>22</v>
      </c>
      <c r="J4" t="s">
        <v>298</v>
      </c>
      <c r="K4">
        <v>0</v>
      </c>
      <c r="M4" t="s">
        <v>289</v>
      </c>
      <c r="N4">
        <v>0</v>
      </c>
      <c r="O4">
        <f t="shared" si="0"/>
        <v>0</v>
      </c>
      <c r="W4" t="s">
        <v>223</v>
      </c>
      <c r="X4">
        <f>AVERAGE(Coordination!AV:AV)</f>
        <v>0.35883136397110987</v>
      </c>
      <c r="Y4">
        <f>STDEV(Coordination!AV:AV)</f>
        <v>0.19848343349830685</v>
      </c>
      <c r="Z4" t="s">
        <v>226</v>
      </c>
      <c r="AA4">
        <f>AVERAGE(Coordination!AY:AY)</f>
        <v>0.55010520044948275</v>
      </c>
      <c r="AB4">
        <f>STDEV(Coordination!AY:AY)</f>
        <v>9.1482969994510985E-2</v>
      </c>
      <c r="AC4" t="s">
        <v>229</v>
      </c>
      <c r="AD4">
        <f>AVERAGE(Coordination!BB:BB)</f>
        <v>0.50457284441111183</v>
      </c>
      <c r="AE4">
        <f>STDEV(Coordination!BB:BB)</f>
        <v>0.4287954754393718</v>
      </c>
      <c r="AF4" t="s">
        <v>232</v>
      </c>
      <c r="AG4">
        <f>AVERAGE(Coordination!BE:BE)</f>
        <v>0.21584270151435267</v>
      </c>
      <c r="AH4">
        <f>STDEV(Coordination!BE:BE)</f>
        <v>0.30780834241914323</v>
      </c>
      <c r="AK4" t="s">
        <v>313</v>
      </c>
      <c r="AL4">
        <f>AVERAGE(Coordination!BS:BS)</f>
        <v>0.28415213029512798</v>
      </c>
      <c r="AM4">
        <f>STDEV(Coordination!BS:BS)</f>
        <v>0.11158099751425608</v>
      </c>
      <c r="AN4" t="s">
        <v>316</v>
      </c>
      <c r="AO4">
        <f>AVERAGE(Coordination!BV:BV)</f>
        <v>0.41113069154703041</v>
      </c>
      <c r="AP4">
        <f>STDEV(Coordination!BV:BV)</f>
        <v>5.4062100170461952E-2</v>
      </c>
      <c r="AQ4" t="s">
        <v>319</v>
      </c>
      <c r="AR4">
        <f>AVERAGE(Coordination!BY:BY)</f>
        <v>9.3695773880151267E-2</v>
      </c>
      <c r="AS4">
        <f>STDEV(Coordination!BY:BY)</f>
        <v>0.13063632541825881</v>
      </c>
      <c r="AT4" t="s">
        <v>322</v>
      </c>
      <c r="AU4">
        <f>AVERAGE(Coordination!CB:CB)</f>
        <v>0.10660995524710741</v>
      </c>
      <c r="AV4">
        <f>STDEV(Coordination!CB:CB)</f>
        <v>0.14114644171256094</v>
      </c>
      <c r="AX4" t="s">
        <v>112</v>
      </c>
      <c r="AY4">
        <f>AVERAGE(Cycle!$K$2:$K$120)</f>
        <v>6.4687500000000023E-2</v>
      </c>
      <c r="AZ4">
        <f>STDEV(Cycle!$K$2:$K$120)</f>
        <v>6.6416746461463432E-3</v>
      </c>
      <c r="BA4" t="s">
        <v>113</v>
      </c>
      <c r="BB4">
        <f>AVERAGE(Cycle!$L$2:$L$120)</f>
        <v>6.1505376344085996E-2</v>
      </c>
      <c r="BC4">
        <f>STDEV(Cycle!$L$2:$L$120)</f>
        <v>6.5849361290916822E-3</v>
      </c>
      <c r="BD4" t="s">
        <v>114</v>
      </c>
      <c r="BE4">
        <f>AVERAGE(Cycle!$M$2:$M$119)</f>
        <v>6.0372340425531912E-2</v>
      </c>
      <c r="BF4">
        <f>STDEV(Cycle!$M$2:$M$119)</f>
        <v>6.3177239037270827E-3</v>
      </c>
      <c r="BG4" t="s">
        <v>115</v>
      </c>
      <c r="BH4">
        <f>AVERAGE(Cycle!$N$2:$N$120)</f>
        <v>6.5638297872340448E-2</v>
      </c>
      <c r="BI4">
        <f>STDEV(Cycle!$N$2:$N$120)</f>
        <v>1.4012936468472612E-2</v>
      </c>
      <c r="BO4" t="s">
        <v>36</v>
      </c>
      <c r="BS4" t="s">
        <v>208</v>
      </c>
      <c r="BT4">
        <v>1226</v>
      </c>
      <c r="BU4">
        <v>55.930656934306569</v>
      </c>
      <c r="BV4">
        <v>6.13</v>
      </c>
      <c r="BX4" t="s">
        <v>142</v>
      </c>
      <c r="BY4">
        <f>AVERAGE(Cycle!DE:DE)</f>
        <v>54.123981198647407</v>
      </c>
      <c r="BZ4">
        <f>STDEV(Cycle!DE:DE)</f>
        <v>17.366034216454256</v>
      </c>
      <c r="CA4" t="s">
        <v>145</v>
      </c>
      <c r="CB4">
        <f>AVERAGE(Cycle!DH:DH)</f>
        <v>36.755323529517078</v>
      </c>
      <c r="CC4">
        <f>STDEV(Cycle!DH:DH)</f>
        <v>12.204406860625278</v>
      </c>
      <c r="CD4" t="s">
        <v>148</v>
      </c>
      <c r="CE4">
        <f>AVERAGE(Cycle!DK:DK)</f>
        <v>83.513171225937199</v>
      </c>
      <c r="CF4">
        <f>STDEV(Cycle!DK:DK)</f>
        <v>25.172282592745031</v>
      </c>
      <c r="CG4" t="s">
        <v>151</v>
      </c>
      <c r="CH4">
        <f>AVERAGE(Cycle!DN:DN)</f>
        <v>80.300794530217829</v>
      </c>
      <c r="CI4">
        <f>STDEV(Cycle!DN:DN)</f>
        <v>23.164722890314646</v>
      </c>
      <c r="CK4" t="s">
        <v>154</v>
      </c>
      <c r="CL4">
        <f>AVERAGE(Cycle!DR:DR)</f>
        <v>23.058934529522759</v>
      </c>
      <c r="CM4">
        <f>STDEV(Cycle!DR:DR)</f>
        <v>30.692948607426743</v>
      </c>
      <c r="CN4" t="s">
        <v>157</v>
      </c>
      <c r="CO4">
        <f>AVERAGE(Cycle!DU:DU)</f>
        <v>3.1039066111881644</v>
      </c>
      <c r="CP4">
        <f>STDEV(Cycle!DU:DU)</f>
        <v>6.836669055842048</v>
      </c>
      <c r="CQ4" t="s">
        <v>160</v>
      </c>
      <c r="CR4">
        <f>AVERAGE(Cycle!DX:DX)</f>
        <v>68.654452491952469</v>
      </c>
      <c r="CS4">
        <f>STDEV(Cycle!DX:DX)</f>
        <v>32.027444754963035</v>
      </c>
      <c r="CT4" t="s">
        <v>163</v>
      </c>
      <c r="CU4">
        <f>AVERAGE(Cycle!EA:EA)</f>
        <v>75.547440818059357</v>
      </c>
      <c r="CV4">
        <f>STDEV(Cycle!EA:EA)</f>
        <v>32.34016465748271</v>
      </c>
      <c r="CX4" t="s">
        <v>184</v>
      </c>
      <c r="CY4">
        <f>AVERAGE(Cycle!BX:BX)/200</f>
        <v>3.4947916666666662E-2</v>
      </c>
      <c r="CZ4">
        <f>STDEV(Cycle!BX:BX)/200</f>
        <v>1.1320563303509761E-2</v>
      </c>
      <c r="DA4" t="s">
        <v>185</v>
      </c>
      <c r="DB4">
        <f>AVERAGE(Cycle!CB:CB)/200</f>
        <v>2.2580645161290325E-2</v>
      </c>
      <c r="DC4">
        <f>STDEV(Cycle!CB:CB)/200</f>
        <v>7.9950019450267668E-3</v>
      </c>
      <c r="DD4" t="s">
        <v>186</v>
      </c>
      <c r="DE4">
        <f>AVERAGE(Cycle!CF:CF)/200</f>
        <v>5.0265957446808507E-2</v>
      </c>
      <c r="DF4">
        <f>STDEV(Cycle!CF:CF)/200</f>
        <v>1.5969847618070944E-2</v>
      </c>
      <c r="DG4" t="s">
        <v>187</v>
      </c>
      <c r="DH4">
        <f>AVERAGE(Cycle!CJ:CJ)/200</f>
        <v>5.2021276595744681E-2</v>
      </c>
      <c r="DI4">
        <f>STDEV(Cycle!CJ:CJ)/200</f>
        <v>1.521033796956788E-2</v>
      </c>
      <c r="DK4" t="s">
        <v>200</v>
      </c>
      <c r="DL4">
        <f>AVERAGE(Cycle!CO:CO)/200</f>
        <v>1.1367924528301886E-2</v>
      </c>
      <c r="DM4">
        <f>STDEV(Cycle!CO:CO)/200</f>
        <v>1.6994859431015134E-2</v>
      </c>
      <c r="DN4" t="s">
        <v>201</v>
      </c>
      <c r="DO4">
        <f>AVERAGE(Cycle!CS:CS)/200</f>
        <v>1.5533980582524271E-3</v>
      </c>
      <c r="DP4">
        <f>STDEV(Cycle!CS:CS)/200</f>
        <v>3.5720268188940228E-3</v>
      </c>
      <c r="DQ4" t="s">
        <v>202</v>
      </c>
      <c r="DR4">
        <f>AVERAGE(Cycle!CW:CW)/200</f>
        <v>2.87E-2</v>
      </c>
      <c r="DS4">
        <f>STDEV(Cycle!CW:CW)/200</f>
        <v>1.3135271353700824E-2</v>
      </c>
      <c r="DT4" t="s">
        <v>203</v>
      </c>
      <c r="DU4">
        <f>AVERAGE(Cycle!DA:DA)/200</f>
        <v>2.9587628865979383E-2</v>
      </c>
      <c r="DV4">
        <f>STDEV(Cycle!DA:DA)/200</f>
        <v>1.2304091949191456E-2</v>
      </c>
    </row>
    <row r="5" spans="1:126" x14ac:dyDescent="0.25">
      <c r="A5">
        <v>4</v>
      </c>
      <c r="C5" s="2">
        <v>2</v>
      </c>
      <c r="J5" t="s">
        <v>299</v>
      </c>
      <c r="K5">
        <v>0</v>
      </c>
      <c r="M5" t="s">
        <v>290</v>
      </c>
      <c r="N5">
        <v>0</v>
      </c>
      <c r="O5">
        <f t="shared" si="0"/>
        <v>0</v>
      </c>
      <c r="AX5" t="s">
        <v>116</v>
      </c>
      <c r="AY5">
        <f>AVERAGE(Cycle!$P$2:$P$121)</f>
        <v>4.0707547169811321E-2</v>
      </c>
      <c r="AZ5">
        <f>STDEV(Cycle!$P$2:$P$121)</f>
        <v>9.4727347900442904E-3</v>
      </c>
      <c r="BA5" t="s">
        <v>117</v>
      </c>
      <c r="BB5">
        <f>AVERAGE(Cycle!$Q$2:$Q$121)</f>
        <v>4.3737864077669893E-2</v>
      </c>
      <c r="BC5">
        <f>STDEV(Cycle!$Q$2:$Q$121)</f>
        <v>8.9035806468120426E-3</v>
      </c>
      <c r="BD5" t="s">
        <v>118</v>
      </c>
      <c r="BE5">
        <f>AVERAGE(Cycle!$R$2:$R$120)</f>
        <v>4.3749999999999983E-2</v>
      </c>
      <c r="BF5">
        <f>STDEV(Cycle!$R$2:$R$120)</f>
        <v>7.2951831347607705E-3</v>
      </c>
      <c r="BG5" t="s">
        <v>119</v>
      </c>
      <c r="BH5">
        <f>AVERAGE(Cycle!$S$2:$S$120)</f>
        <v>4.1855670103092782E-2</v>
      </c>
      <c r="BI5">
        <f>STDEV(Cycle!$S$2:$S$120)</f>
        <v>8.9069140871965661E-3</v>
      </c>
      <c r="BO5" t="s">
        <v>32</v>
      </c>
      <c r="BP5">
        <f>AVERAGE(Cycle!BI:BI)</f>
        <v>2.0918394999999999</v>
      </c>
      <c r="BQ5">
        <f>STDEV(Cycle!BI:BI)</f>
        <v>0.42758351868401079</v>
      </c>
      <c r="BS5" t="s">
        <v>209</v>
      </c>
      <c r="BT5">
        <v>59</v>
      </c>
      <c r="BU5">
        <v>2.691605839416058</v>
      </c>
      <c r="BV5">
        <v>0.29499999999999998</v>
      </c>
    </row>
    <row r="6" spans="1:126" x14ac:dyDescent="0.25">
      <c r="A6">
        <v>5</v>
      </c>
      <c r="C6" s="2">
        <v>2</v>
      </c>
      <c r="J6" t="s">
        <v>300</v>
      </c>
      <c r="K6">
        <v>0</v>
      </c>
      <c r="M6" t="s">
        <v>291</v>
      </c>
      <c r="N6">
        <v>172</v>
      </c>
      <c r="O6">
        <f t="shared" si="0"/>
        <v>44.2159383033419</v>
      </c>
      <c r="AX6" t="s">
        <v>120</v>
      </c>
      <c r="AY6">
        <f>AVERAGE(Cycle!$U$2:$U$120)</f>
        <v>0.10505208333333337</v>
      </c>
      <c r="AZ6">
        <f>STDEV(Cycle!$U$2:$U$120)</f>
        <v>1.1133042135596705E-2</v>
      </c>
      <c r="BA6" t="s">
        <v>121</v>
      </c>
      <c r="BB6">
        <f>AVERAGE(Cycle!$V$2:$V$120)</f>
        <v>0.10505376344086029</v>
      </c>
      <c r="BC6">
        <f>STDEV(Cycle!$V$2:$V$120)</f>
        <v>1.3011170444457352E-2</v>
      </c>
      <c r="BD6" t="s">
        <v>122</v>
      </c>
      <c r="BE6">
        <f>AVERAGE(Cycle!$W$2:$W$119)</f>
        <v>0.10420212765957447</v>
      </c>
      <c r="BF6">
        <f>STDEV(Cycle!$W$2:$W$119)</f>
        <v>8.9293280066416267E-3</v>
      </c>
      <c r="BG6" t="s">
        <v>123</v>
      </c>
      <c r="BH6">
        <f>AVERAGE(Cycle!$X$2:$X$120)</f>
        <v>0.10765957446808509</v>
      </c>
      <c r="BI6">
        <f>STDEV(Cycle!$X$2:$X$120)</f>
        <v>1.7911102576779088E-2</v>
      </c>
      <c r="BO6" t="s">
        <v>33</v>
      </c>
      <c r="BP6">
        <f>AVERAGE(Cycle!BJ:BJ)</f>
        <v>2.1964265454545453</v>
      </c>
      <c r="BQ6">
        <f>STDEV(Cycle!BJ:BJ)</f>
        <v>0.24929710412692721</v>
      </c>
      <c r="BS6" t="s">
        <v>210</v>
      </c>
      <c r="BT6">
        <v>2</v>
      </c>
      <c r="BU6">
        <v>9.1240875912408759E-2</v>
      </c>
      <c r="BV6">
        <v>0.01</v>
      </c>
    </row>
    <row r="7" spans="1:126" x14ac:dyDescent="0.25">
      <c r="A7">
        <v>6</v>
      </c>
      <c r="C7" s="2">
        <v>2</v>
      </c>
      <c r="D7" s="3">
        <v>3</v>
      </c>
      <c r="M7" t="s">
        <v>292</v>
      </c>
      <c r="N7">
        <v>18</v>
      </c>
      <c r="O7">
        <f t="shared" si="0"/>
        <v>4.6272493573264777</v>
      </c>
      <c r="AX7" t="s">
        <v>23</v>
      </c>
      <c r="AY7">
        <f>AVERAGE(Cycle!Z:Z)</f>
        <v>24.68886465448178</v>
      </c>
      <c r="AZ7">
        <f>STDEV(Cycle!Z:Z)</f>
        <v>4.5675542886634144</v>
      </c>
      <c r="BA7" t="s">
        <v>24</v>
      </c>
      <c r="BB7">
        <f>AVERAGE(Cycle!AA:AA)</f>
        <v>24.814210761411179</v>
      </c>
      <c r="BC7">
        <f>STDEV(Cycle!AA:AA)</f>
        <v>4.1643455872812263</v>
      </c>
      <c r="BD7" t="s">
        <v>25</v>
      </c>
      <c r="BE7">
        <f>AVERAGE(Cycle!AB:AB)</f>
        <v>24.742701984279233</v>
      </c>
      <c r="BF7">
        <f>STDEV(Cycle!AB:AB)</f>
        <v>4.7493996126151092</v>
      </c>
      <c r="BG7" t="s">
        <v>26</v>
      </c>
      <c r="BH7">
        <f>AVERAGE(Cycle!AC:AC)</f>
        <v>25.410160624297166</v>
      </c>
      <c r="BI7">
        <f>STDEV(Cycle!AC:AC)</f>
        <v>4.9244185862923215</v>
      </c>
      <c r="BO7" t="s">
        <v>39</v>
      </c>
      <c r="BS7" t="s">
        <v>211</v>
      </c>
      <c r="BT7">
        <v>2192</v>
      </c>
    </row>
    <row r="8" spans="1:126" x14ac:dyDescent="0.25">
      <c r="A8">
        <v>7</v>
      </c>
      <c r="C8" s="2">
        <v>2</v>
      </c>
      <c r="D8" s="3">
        <v>3</v>
      </c>
      <c r="M8" t="s">
        <v>293</v>
      </c>
      <c r="N8">
        <v>100</v>
      </c>
      <c r="O8">
        <f t="shared" si="0"/>
        <v>25.70694087403599</v>
      </c>
      <c r="AX8" t="s">
        <v>136</v>
      </c>
      <c r="AY8">
        <f>AVERAGE(Cycle!$AJ$2:$AJ$120)</f>
        <v>9.6158045084831656</v>
      </c>
      <c r="AZ8">
        <f>STDEV(Cycle!$AJ$2:$AJ$120)</f>
        <v>0.93006167848787258</v>
      </c>
      <c r="BA8" t="s">
        <v>137</v>
      </c>
      <c r="BB8">
        <f>AVERAGE(Cycle!$AK$2:$AK$120)</f>
        <v>9.6479944832872579</v>
      </c>
      <c r="BC8">
        <f>STDEV(Cycle!$AK$2:$AK$120)</f>
        <v>1.0681189926897388</v>
      </c>
      <c r="BD8" t="s">
        <v>138</v>
      </c>
      <c r="BE8">
        <f>AVERAGE(Cycle!$AL$2:$AL$119)</f>
        <v>9.6644582234414198</v>
      </c>
      <c r="BF8">
        <f>STDEV(Cycle!$AL$2:$AL$119)</f>
        <v>0.80895762214165723</v>
      </c>
      <c r="BG8" t="s">
        <v>139</v>
      </c>
      <c r="BH8">
        <f>AVERAGE(Cycle!$AM$2:$AM$120)</f>
        <v>9.4504945168038503</v>
      </c>
      <c r="BI8">
        <f>STDEV(Cycle!$AM$2:$AM$120)</f>
        <v>1.0447012746274751</v>
      </c>
      <c r="BO8" t="s">
        <v>40</v>
      </c>
      <c r="BP8">
        <f>AVERAGE(Cycle!BL:BL)</f>
        <v>2.1133154768288427</v>
      </c>
      <c r="BQ8">
        <f>STDEV(Cycle!BL:BL)</f>
        <v>1.656561246359527</v>
      </c>
    </row>
    <row r="9" spans="1:126" x14ac:dyDescent="0.25">
      <c r="A9">
        <v>8</v>
      </c>
      <c r="C9" s="2">
        <v>2</v>
      </c>
      <c r="D9" s="3">
        <v>3</v>
      </c>
      <c r="M9" t="s">
        <v>284</v>
      </c>
      <c r="N9">
        <v>34</v>
      </c>
      <c r="O9">
        <f t="shared" si="0"/>
        <v>8.7403598971722367</v>
      </c>
      <c r="AX9" t="s">
        <v>128</v>
      </c>
      <c r="AY9">
        <v>9.3567251461988317</v>
      </c>
      <c r="BA9" t="s">
        <v>129</v>
      </c>
      <c r="BB9">
        <v>9.3750000000000018</v>
      </c>
      <c r="BD9" t="s">
        <v>130</v>
      </c>
      <c r="BE9">
        <v>9.0000000000000018</v>
      </c>
      <c r="BG9" t="s">
        <v>131</v>
      </c>
      <c r="BH9">
        <v>9.6256684491978621</v>
      </c>
      <c r="BO9" t="s">
        <v>41</v>
      </c>
      <c r="BP9">
        <f>AVERAGE(Cycle!BM:BM)</f>
        <v>4.5562701739462668</v>
      </c>
      <c r="BQ9">
        <f>STDEV(Cycle!BM:BM)</f>
        <v>2.9753549331290352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AVERAGE(Cycle!$AV$2:$AV$119)</f>
        <v>61.877425584064873</v>
      </c>
      <c r="AZ10">
        <f>STDEV(Cycle!$AV$2:$AV$119)</f>
        <v>5.7680574416350048</v>
      </c>
      <c r="BA10" t="s">
        <v>92</v>
      </c>
      <c r="BB10">
        <f>AVERAGE(Cycle!$AW$2:$AW$119)</f>
        <v>58.805922128735176</v>
      </c>
      <c r="BC10">
        <f>STDEV(Cycle!$AW$2:$AW$119)</f>
        <v>4.5802170997609171</v>
      </c>
      <c r="BD10" t="s">
        <v>93</v>
      </c>
      <c r="BE10">
        <f>AVERAGE(Cycle!$AX$2:$AX$119)</f>
        <v>58.03613993755453</v>
      </c>
      <c r="BF10">
        <f>STDEV(Cycle!$AX$2:$AX$119)</f>
        <v>4.9490349543181784</v>
      </c>
      <c r="BG10" t="s">
        <v>94</v>
      </c>
      <c r="BH10">
        <f>AVERAGE(Cycle!$AY$2:$AY$119)</f>
        <v>61.028441941136322</v>
      </c>
      <c r="BI10">
        <f>STDEV(Cycle!$AY$2:$AY$119)</f>
        <v>5.0728967785115273</v>
      </c>
      <c r="BO10" t="s">
        <v>325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AVERAGE(Cycle!$BA$2:$BA$119)</f>
        <v>38.122574415935141</v>
      </c>
      <c r="AZ11">
        <f>STDEV(Cycle!$BA$2:$BA$119)</f>
        <v>5.7680574416349089</v>
      </c>
      <c r="BA11" t="s">
        <v>96</v>
      </c>
      <c r="BB11">
        <f>AVERAGE(Cycle!$BB$2:$BB$119)</f>
        <v>41.194077871264803</v>
      </c>
      <c r="BC11">
        <f>STDEV(Cycle!$BB$2:$BB$119)</f>
        <v>4.5802170997609206</v>
      </c>
      <c r="BD11" t="s">
        <v>97</v>
      </c>
      <c r="BE11">
        <f>AVERAGE(Cycle!$BC$2:$BC$119)</f>
        <v>41.963860062445448</v>
      </c>
      <c r="BF11">
        <f>STDEV(Cycle!$BC$2:$BC$119)</f>
        <v>4.9490349543182672</v>
      </c>
      <c r="BG11" t="s">
        <v>98</v>
      </c>
      <c r="BH11">
        <f>AVERAGE(Cycle!$BD$2:$BD$119)</f>
        <v>38.971558058863621</v>
      </c>
      <c r="BI11">
        <f>STDEV(Cycle!$BD$2:$BD$119)</f>
        <v>5.0728967785116508</v>
      </c>
      <c r="BO11" t="s">
        <v>326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2">
        <v>2</v>
      </c>
      <c r="D12" s="3">
        <v>3</v>
      </c>
      <c r="BO12" t="s">
        <v>327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5.8048143539435664</v>
      </c>
      <c r="BQ14">
        <f>STDEV(Cycle!BO:BO)</f>
        <v>4.4368358825000973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7.4412739924718521</v>
      </c>
      <c r="BQ15">
        <f>STDEV(Cycle!BP:BP)</f>
        <v>2.970934851436676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D18" s="3">
        <v>3</v>
      </c>
    </row>
    <row r="19" spans="1:5" x14ac:dyDescent="0.25">
      <c r="A19">
        <v>18</v>
      </c>
      <c r="D19" s="3">
        <v>3</v>
      </c>
    </row>
    <row r="20" spans="1:5" x14ac:dyDescent="0.25">
      <c r="A20">
        <v>19</v>
      </c>
      <c r="B20" s="4">
        <v>1</v>
      </c>
      <c r="E20" s="5">
        <v>4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D43" s="3">
        <v>3</v>
      </c>
    </row>
    <row r="44" spans="1:5" x14ac:dyDescent="0.25">
      <c r="A44">
        <v>43</v>
      </c>
      <c r="D44" s="3">
        <v>3</v>
      </c>
    </row>
    <row r="45" spans="1:5" x14ac:dyDescent="0.25">
      <c r="A45">
        <v>44</v>
      </c>
      <c r="E45" s="5">
        <v>4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  <c r="D59" s="3">
        <v>3</v>
      </c>
    </row>
    <row r="60" spans="1:5" x14ac:dyDescent="0.25">
      <c r="A60">
        <v>59</v>
      </c>
      <c r="C60" s="2">
        <v>2</v>
      </c>
      <c r="D60" s="3">
        <v>3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D64" s="3">
        <v>3</v>
      </c>
    </row>
    <row r="65" spans="1:5" x14ac:dyDescent="0.25">
      <c r="A65">
        <v>64</v>
      </c>
      <c r="D65" s="3">
        <v>3</v>
      </c>
      <c r="E65" s="5">
        <v>4</v>
      </c>
    </row>
    <row r="66" spans="1:5" x14ac:dyDescent="0.25">
      <c r="A66">
        <v>65</v>
      </c>
      <c r="D66" s="3">
        <v>3</v>
      </c>
      <c r="E66" s="5">
        <v>4</v>
      </c>
    </row>
    <row r="67" spans="1:5" x14ac:dyDescent="0.25">
      <c r="A67">
        <v>66</v>
      </c>
      <c r="D67" s="3">
        <v>3</v>
      </c>
      <c r="E67" s="5">
        <v>4</v>
      </c>
    </row>
    <row r="68" spans="1:5" x14ac:dyDescent="0.25">
      <c r="A68">
        <v>67</v>
      </c>
      <c r="B68" s="4">
        <v>1</v>
      </c>
      <c r="E68" s="5">
        <v>4</v>
      </c>
    </row>
    <row r="69" spans="1:5" x14ac:dyDescent="0.25">
      <c r="A69">
        <v>68</v>
      </c>
      <c r="B69" s="4">
        <v>1</v>
      </c>
      <c r="E69" s="5">
        <v>4</v>
      </c>
    </row>
    <row r="70" spans="1:5" x14ac:dyDescent="0.25">
      <c r="A70">
        <v>69</v>
      </c>
      <c r="B70" s="4">
        <v>1</v>
      </c>
      <c r="E70" s="5">
        <v>4</v>
      </c>
    </row>
    <row r="71" spans="1:5" x14ac:dyDescent="0.25">
      <c r="A71">
        <v>70</v>
      </c>
      <c r="B71" s="4">
        <v>1</v>
      </c>
      <c r="E71" s="5">
        <v>4</v>
      </c>
    </row>
    <row r="72" spans="1:5" x14ac:dyDescent="0.25">
      <c r="A72">
        <v>71</v>
      </c>
      <c r="B72" s="4">
        <v>1</v>
      </c>
      <c r="E72" s="5">
        <v>4</v>
      </c>
    </row>
    <row r="73" spans="1:5" x14ac:dyDescent="0.25">
      <c r="A73">
        <v>72</v>
      </c>
      <c r="B73" s="4">
        <v>1</v>
      </c>
    </row>
    <row r="74" spans="1:5" x14ac:dyDescent="0.25">
      <c r="A74">
        <v>73</v>
      </c>
      <c r="B74" s="4">
        <v>1</v>
      </c>
    </row>
    <row r="75" spans="1:5" x14ac:dyDescent="0.25">
      <c r="A75">
        <v>74</v>
      </c>
      <c r="B75" s="4">
        <v>1</v>
      </c>
    </row>
    <row r="76" spans="1:5" x14ac:dyDescent="0.25">
      <c r="A76">
        <v>75</v>
      </c>
      <c r="B76" s="4">
        <v>1</v>
      </c>
    </row>
    <row r="77" spans="1:5" x14ac:dyDescent="0.25">
      <c r="A77">
        <v>76</v>
      </c>
      <c r="B77" s="4">
        <v>1</v>
      </c>
      <c r="C77" s="2">
        <v>2</v>
      </c>
    </row>
    <row r="78" spans="1:5" x14ac:dyDescent="0.25">
      <c r="A78">
        <v>77</v>
      </c>
      <c r="C78" s="2">
        <v>2</v>
      </c>
    </row>
    <row r="79" spans="1:5" x14ac:dyDescent="0.25">
      <c r="A79">
        <v>78</v>
      </c>
      <c r="C79" s="2">
        <v>2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  <c r="D82" s="3">
        <v>3</v>
      </c>
    </row>
    <row r="83" spans="1:5" x14ac:dyDescent="0.25">
      <c r="A83">
        <v>82</v>
      </c>
      <c r="C83" s="2">
        <v>2</v>
      </c>
      <c r="D83" s="3">
        <v>3</v>
      </c>
    </row>
    <row r="84" spans="1:5" x14ac:dyDescent="0.25">
      <c r="A84">
        <v>83</v>
      </c>
      <c r="C84" s="2">
        <v>2</v>
      </c>
      <c r="D84" s="3">
        <v>3</v>
      </c>
    </row>
    <row r="85" spans="1:5" x14ac:dyDescent="0.25">
      <c r="A85">
        <v>84</v>
      </c>
      <c r="D85" s="3">
        <v>3</v>
      </c>
      <c r="E85" s="5">
        <v>4</v>
      </c>
    </row>
    <row r="86" spans="1:5" x14ac:dyDescent="0.25">
      <c r="A86">
        <v>85</v>
      </c>
      <c r="D86" s="3">
        <v>3</v>
      </c>
      <c r="E86" s="5">
        <v>4</v>
      </c>
    </row>
    <row r="87" spans="1:5" x14ac:dyDescent="0.25">
      <c r="A87">
        <v>86</v>
      </c>
      <c r="D87" s="3">
        <v>3</v>
      </c>
      <c r="E87" s="5">
        <v>4</v>
      </c>
    </row>
    <row r="88" spans="1:5" x14ac:dyDescent="0.25">
      <c r="A88">
        <v>87</v>
      </c>
      <c r="D88" s="3">
        <v>3</v>
      </c>
      <c r="E88" s="5">
        <v>4</v>
      </c>
    </row>
    <row r="89" spans="1:5" x14ac:dyDescent="0.25">
      <c r="A89">
        <v>88</v>
      </c>
      <c r="D89" s="3">
        <v>3</v>
      </c>
      <c r="E89" s="5">
        <v>4</v>
      </c>
    </row>
    <row r="90" spans="1:5" x14ac:dyDescent="0.25">
      <c r="A90">
        <v>89</v>
      </c>
      <c r="E90" s="5">
        <v>4</v>
      </c>
    </row>
    <row r="91" spans="1:5" x14ac:dyDescent="0.25">
      <c r="A91">
        <v>90</v>
      </c>
      <c r="E91" s="5">
        <v>4</v>
      </c>
    </row>
    <row r="92" spans="1:5" x14ac:dyDescent="0.25">
      <c r="A92">
        <v>91</v>
      </c>
      <c r="B92" s="4">
        <v>1</v>
      </c>
    </row>
    <row r="93" spans="1:5" x14ac:dyDescent="0.25">
      <c r="A93">
        <v>92</v>
      </c>
      <c r="B93" s="4">
        <v>1</v>
      </c>
    </row>
    <row r="94" spans="1:5" x14ac:dyDescent="0.25">
      <c r="A94">
        <v>93</v>
      </c>
      <c r="B94" s="4">
        <v>1</v>
      </c>
    </row>
    <row r="95" spans="1:5" x14ac:dyDescent="0.25">
      <c r="A95">
        <v>94</v>
      </c>
      <c r="B95" s="4">
        <v>1</v>
      </c>
    </row>
    <row r="96" spans="1:5" x14ac:dyDescent="0.25">
      <c r="A96">
        <v>95</v>
      </c>
      <c r="B96" s="4">
        <v>1</v>
      </c>
    </row>
    <row r="97" spans="1:5" x14ac:dyDescent="0.25">
      <c r="A97">
        <v>96</v>
      </c>
      <c r="B97" s="4">
        <v>1</v>
      </c>
    </row>
    <row r="98" spans="1:5" x14ac:dyDescent="0.25">
      <c r="A98">
        <v>97</v>
      </c>
      <c r="B98" s="4">
        <v>1</v>
      </c>
      <c r="C98" s="2">
        <v>2</v>
      </c>
    </row>
    <row r="99" spans="1:5" x14ac:dyDescent="0.25">
      <c r="A99">
        <v>98</v>
      </c>
      <c r="B99" s="4">
        <v>1</v>
      </c>
      <c r="C99" s="2">
        <v>2</v>
      </c>
    </row>
    <row r="100" spans="1:5" x14ac:dyDescent="0.25">
      <c r="A100">
        <v>99</v>
      </c>
      <c r="C100" s="2">
        <v>2</v>
      </c>
    </row>
    <row r="101" spans="1:5" x14ac:dyDescent="0.25">
      <c r="A101">
        <v>100</v>
      </c>
      <c r="C101" s="2">
        <v>2</v>
      </c>
    </row>
    <row r="102" spans="1:5" x14ac:dyDescent="0.25">
      <c r="A102">
        <v>101</v>
      </c>
      <c r="C102" s="2">
        <v>2</v>
      </c>
    </row>
    <row r="103" spans="1:5" x14ac:dyDescent="0.25">
      <c r="A103">
        <v>102</v>
      </c>
      <c r="C103" s="2">
        <v>2</v>
      </c>
    </row>
    <row r="104" spans="1:5" x14ac:dyDescent="0.25">
      <c r="A104">
        <v>103</v>
      </c>
      <c r="C104" s="2">
        <v>2</v>
      </c>
      <c r="D104" s="3">
        <v>3</v>
      </c>
      <c r="E104" s="5">
        <v>4</v>
      </c>
    </row>
    <row r="105" spans="1:5" x14ac:dyDescent="0.25">
      <c r="A105">
        <v>104</v>
      </c>
      <c r="D105" s="3">
        <v>3</v>
      </c>
      <c r="E105" s="5">
        <v>4</v>
      </c>
    </row>
    <row r="106" spans="1:5" x14ac:dyDescent="0.25">
      <c r="A106">
        <v>105</v>
      </c>
      <c r="D106" s="3">
        <v>3</v>
      </c>
      <c r="E106" s="5">
        <v>4</v>
      </c>
    </row>
    <row r="107" spans="1:5" x14ac:dyDescent="0.25">
      <c r="A107">
        <v>106</v>
      </c>
      <c r="D107" s="3">
        <v>3</v>
      </c>
      <c r="E107" s="5">
        <v>4</v>
      </c>
    </row>
    <row r="108" spans="1:5" x14ac:dyDescent="0.25">
      <c r="A108">
        <v>107</v>
      </c>
      <c r="D108" s="3">
        <v>3</v>
      </c>
      <c r="E108" s="5">
        <v>4</v>
      </c>
    </row>
    <row r="109" spans="1:5" x14ac:dyDescent="0.25">
      <c r="A109">
        <v>108</v>
      </c>
      <c r="D109" s="3">
        <v>3</v>
      </c>
      <c r="E109" s="5">
        <v>4</v>
      </c>
    </row>
    <row r="110" spans="1:5" x14ac:dyDescent="0.25">
      <c r="A110">
        <v>109</v>
      </c>
      <c r="D110" s="3">
        <v>3</v>
      </c>
      <c r="E110" s="5">
        <v>4</v>
      </c>
    </row>
    <row r="111" spans="1:5" x14ac:dyDescent="0.25">
      <c r="A111">
        <v>110</v>
      </c>
      <c r="D111" s="3">
        <v>3</v>
      </c>
    </row>
    <row r="112" spans="1:5" x14ac:dyDescent="0.25">
      <c r="A112">
        <v>111</v>
      </c>
    </row>
    <row r="113" spans="1:5" x14ac:dyDescent="0.25">
      <c r="A113">
        <v>112</v>
      </c>
      <c r="B113" s="4">
        <v>1</v>
      </c>
    </row>
    <row r="114" spans="1:5" x14ac:dyDescent="0.25">
      <c r="A114">
        <v>113</v>
      </c>
      <c r="B114" s="4">
        <v>1</v>
      </c>
    </row>
    <row r="115" spans="1:5" x14ac:dyDescent="0.25">
      <c r="A115">
        <v>114</v>
      </c>
      <c r="B115" s="4">
        <v>1</v>
      </c>
    </row>
    <row r="116" spans="1:5" x14ac:dyDescent="0.25">
      <c r="A116">
        <v>115</v>
      </c>
      <c r="B116" s="4">
        <v>1</v>
      </c>
    </row>
    <row r="117" spans="1:5" x14ac:dyDescent="0.25">
      <c r="A117">
        <v>116</v>
      </c>
      <c r="B117" s="4">
        <v>1</v>
      </c>
      <c r="C117" s="2">
        <v>2</v>
      </c>
    </row>
    <row r="118" spans="1:5" x14ac:dyDescent="0.25">
      <c r="A118">
        <v>117</v>
      </c>
      <c r="B118" s="4">
        <v>1</v>
      </c>
      <c r="C118" s="2">
        <v>2</v>
      </c>
    </row>
    <row r="119" spans="1:5" x14ac:dyDescent="0.25">
      <c r="A119">
        <v>118</v>
      </c>
      <c r="B119" s="4">
        <v>1</v>
      </c>
      <c r="C119" s="2">
        <v>2</v>
      </c>
    </row>
    <row r="120" spans="1:5" x14ac:dyDescent="0.25">
      <c r="A120">
        <v>119</v>
      </c>
      <c r="C120" s="2">
        <v>2</v>
      </c>
    </row>
    <row r="121" spans="1:5" x14ac:dyDescent="0.25">
      <c r="A121">
        <v>120</v>
      </c>
      <c r="C121" s="2">
        <v>2</v>
      </c>
    </row>
    <row r="122" spans="1:5" x14ac:dyDescent="0.25">
      <c r="A122">
        <v>121</v>
      </c>
      <c r="C122" s="2">
        <v>2</v>
      </c>
    </row>
    <row r="123" spans="1:5" x14ac:dyDescent="0.25">
      <c r="A123">
        <v>122</v>
      </c>
      <c r="C123" s="2">
        <v>2</v>
      </c>
    </row>
    <row r="124" spans="1:5" x14ac:dyDescent="0.25">
      <c r="A124">
        <v>123</v>
      </c>
      <c r="D124" s="3">
        <v>3</v>
      </c>
      <c r="E124" s="5">
        <v>4</v>
      </c>
    </row>
    <row r="125" spans="1:5" x14ac:dyDescent="0.25">
      <c r="A125">
        <v>124</v>
      </c>
      <c r="D125" s="3">
        <v>3</v>
      </c>
      <c r="E125" s="5">
        <v>4</v>
      </c>
    </row>
    <row r="126" spans="1:5" x14ac:dyDescent="0.25">
      <c r="A126">
        <v>125</v>
      </c>
      <c r="D126" s="3">
        <v>3</v>
      </c>
      <c r="E126" s="5">
        <v>4</v>
      </c>
    </row>
    <row r="127" spans="1:5" x14ac:dyDescent="0.25">
      <c r="A127">
        <v>126</v>
      </c>
      <c r="D127" s="3">
        <v>3</v>
      </c>
      <c r="E127" s="5">
        <v>4</v>
      </c>
    </row>
    <row r="128" spans="1:5" x14ac:dyDescent="0.25">
      <c r="A128">
        <v>127</v>
      </c>
      <c r="D128" s="3">
        <v>3</v>
      </c>
      <c r="E128" s="5">
        <v>4</v>
      </c>
    </row>
    <row r="129" spans="1:5" x14ac:dyDescent="0.25">
      <c r="A129">
        <v>128</v>
      </c>
      <c r="D129" s="3">
        <v>3</v>
      </c>
      <c r="E129" s="5">
        <v>4</v>
      </c>
    </row>
    <row r="130" spans="1:5" x14ac:dyDescent="0.25">
      <c r="A130">
        <v>129</v>
      </c>
      <c r="D130" s="3">
        <v>3</v>
      </c>
      <c r="E130" s="5">
        <v>4</v>
      </c>
    </row>
    <row r="131" spans="1:5" x14ac:dyDescent="0.25">
      <c r="A131">
        <v>130</v>
      </c>
    </row>
    <row r="132" spans="1:5" x14ac:dyDescent="0.25">
      <c r="A132">
        <v>131</v>
      </c>
    </row>
    <row r="133" spans="1:5" x14ac:dyDescent="0.25">
      <c r="A133">
        <v>132</v>
      </c>
    </row>
    <row r="134" spans="1:5" x14ac:dyDescent="0.25">
      <c r="A134">
        <v>133</v>
      </c>
    </row>
    <row r="135" spans="1:5" x14ac:dyDescent="0.25">
      <c r="A135">
        <v>134</v>
      </c>
    </row>
    <row r="136" spans="1:5" x14ac:dyDescent="0.25">
      <c r="A136">
        <v>135</v>
      </c>
      <c r="B136" s="4">
        <v>1</v>
      </c>
    </row>
    <row r="137" spans="1:5" x14ac:dyDescent="0.25">
      <c r="A137">
        <v>136</v>
      </c>
      <c r="B137" s="4">
        <v>1</v>
      </c>
    </row>
    <row r="138" spans="1:5" x14ac:dyDescent="0.25">
      <c r="A138">
        <v>137</v>
      </c>
      <c r="B138" s="4">
        <v>1</v>
      </c>
    </row>
    <row r="139" spans="1:5" x14ac:dyDescent="0.25">
      <c r="A139">
        <v>138</v>
      </c>
      <c r="B139" s="4">
        <v>1</v>
      </c>
      <c r="C139" s="2">
        <v>2</v>
      </c>
    </row>
    <row r="140" spans="1:5" x14ac:dyDescent="0.25">
      <c r="A140">
        <v>139</v>
      </c>
      <c r="B140" s="4">
        <v>1</v>
      </c>
      <c r="C140" s="2">
        <v>2</v>
      </c>
    </row>
    <row r="141" spans="1:5" x14ac:dyDescent="0.25">
      <c r="A141">
        <v>140</v>
      </c>
      <c r="B141" s="4">
        <v>1</v>
      </c>
      <c r="C141" s="2">
        <v>2</v>
      </c>
    </row>
    <row r="142" spans="1:5" x14ac:dyDescent="0.25">
      <c r="A142">
        <v>141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C145" s="2">
        <v>2</v>
      </c>
    </row>
    <row r="146" spans="1:5" x14ac:dyDescent="0.25">
      <c r="A146">
        <v>145</v>
      </c>
      <c r="D146" s="3">
        <v>3</v>
      </c>
      <c r="E146" s="5">
        <v>4</v>
      </c>
    </row>
    <row r="147" spans="1:5" x14ac:dyDescent="0.25">
      <c r="A147">
        <v>146</v>
      </c>
      <c r="D147" s="3">
        <v>3</v>
      </c>
      <c r="E147" s="5">
        <v>4</v>
      </c>
    </row>
    <row r="148" spans="1:5" x14ac:dyDescent="0.25">
      <c r="A148">
        <v>147</v>
      </c>
      <c r="D148" s="3">
        <v>3</v>
      </c>
      <c r="E148" s="5">
        <v>4</v>
      </c>
    </row>
    <row r="149" spans="1:5" x14ac:dyDescent="0.25">
      <c r="A149">
        <v>148</v>
      </c>
      <c r="D149" s="3">
        <v>3</v>
      </c>
      <c r="E149" s="5">
        <v>4</v>
      </c>
    </row>
    <row r="150" spans="1:5" x14ac:dyDescent="0.25">
      <c r="A150">
        <v>149</v>
      </c>
      <c r="D150" s="3">
        <v>3</v>
      </c>
      <c r="E150" s="5">
        <v>4</v>
      </c>
    </row>
    <row r="151" spans="1:5" x14ac:dyDescent="0.25">
      <c r="A151">
        <v>150</v>
      </c>
      <c r="D151" s="3">
        <v>3</v>
      </c>
      <c r="E151" s="5">
        <v>4</v>
      </c>
    </row>
    <row r="152" spans="1:5" x14ac:dyDescent="0.25">
      <c r="A152">
        <v>151</v>
      </c>
      <c r="E152" s="5">
        <v>4</v>
      </c>
    </row>
    <row r="153" spans="1:5" x14ac:dyDescent="0.25">
      <c r="A153">
        <v>152</v>
      </c>
      <c r="E153" s="5">
        <v>4</v>
      </c>
    </row>
    <row r="154" spans="1:5" x14ac:dyDescent="0.25">
      <c r="A154">
        <v>153</v>
      </c>
      <c r="B154" s="4">
        <v>1</v>
      </c>
    </row>
    <row r="155" spans="1:5" x14ac:dyDescent="0.25">
      <c r="A155">
        <v>154</v>
      </c>
      <c r="B155" s="4">
        <v>1</v>
      </c>
    </row>
    <row r="156" spans="1:5" x14ac:dyDescent="0.25">
      <c r="A156">
        <v>155</v>
      </c>
      <c r="B156" s="4">
        <v>1</v>
      </c>
    </row>
    <row r="157" spans="1:5" x14ac:dyDescent="0.25">
      <c r="A157">
        <v>156</v>
      </c>
      <c r="B157" s="4">
        <v>1</v>
      </c>
    </row>
    <row r="158" spans="1:5" x14ac:dyDescent="0.25">
      <c r="A158">
        <v>157</v>
      </c>
      <c r="B158" s="4">
        <v>1</v>
      </c>
    </row>
    <row r="159" spans="1:5" x14ac:dyDescent="0.25">
      <c r="A159">
        <v>158</v>
      </c>
      <c r="B159" s="4">
        <v>1</v>
      </c>
      <c r="C159" s="2">
        <v>2</v>
      </c>
    </row>
    <row r="160" spans="1:5" x14ac:dyDescent="0.25">
      <c r="A160">
        <v>159</v>
      </c>
      <c r="B160" s="4">
        <v>1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D166" s="3">
        <v>3</v>
      </c>
      <c r="E166" s="5">
        <v>4</v>
      </c>
    </row>
    <row r="167" spans="1:5" x14ac:dyDescent="0.25">
      <c r="A167">
        <v>166</v>
      </c>
      <c r="D167" s="3">
        <v>3</v>
      </c>
      <c r="E167" s="5">
        <v>4</v>
      </c>
    </row>
    <row r="168" spans="1:5" x14ac:dyDescent="0.25">
      <c r="A168">
        <v>167</v>
      </c>
      <c r="D168" s="3">
        <v>3</v>
      </c>
      <c r="E168" s="5">
        <v>4</v>
      </c>
    </row>
    <row r="169" spans="1:5" x14ac:dyDescent="0.25">
      <c r="A169">
        <v>168</v>
      </c>
      <c r="D169" s="3">
        <v>3</v>
      </c>
      <c r="E169" s="5">
        <v>4</v>
      </c>
    </row>
    <row r="170" spans="1:5" x14ac:dyDescent="0.25">
      <c r="A170">
        <v>169</v>
      </c>
      <c r="D170" s="3">
        <v>3</v>
      </c>
      <c r="E170" s="5">
        <v>4</v>
      </c>
    </row>
    <row r="171" spans="1:5" x14ac:dyDescent="0.25">
      <c r="A171">
        <v>170</v>
      </c>
      <c r="D171" s="3">
        <v>3</v>
      </c>
      <c r="E171" s="5">
        <v>4</v>
      </c>
    </row>
    <row r="172" spans="1:5" x14ac:dyDescent="0.25">
      <c r="A172">
        <v>171</v>
      </c>
      <c r="B172" s="4">
        <v>1</v>
      </c>
      <c r="D172" s="3">
        <v>3</v>
      </c>
      <c r="E172" s="5">
        <v>4</v>
      </c>
    </row>
    <row r="173" spans="1:5" x14ac:dyDescent="0.25">
      <c r="A173">
        <v>172</v>
      </c>
      <c r="B173" s="4">
        <v>1</v>
      </c>
      <c r="D173" s="3">
        <v>3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</row>
    <row r="177" spans="1:5" x14ac:dyDescent="0.25">
      <c r="A177">
        <v>176</v>
      </c>
      <c r="B177" s="4">
        <v>1</v>
      </c>
    </row>
    <row r="178" spans="1:5" x14ac:dyDescent="0.25">
      <c r="A178">
        <v>177</v>
      </c>
      <c r="B178" s="4">
        <v>1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</row>
    <row r="186" spans="1:5" x14ac:dyDescent="0.25">
      <c r="A186">
        <v>185</v>
      </c>
      <c r="D186" s="3">
        <v>3</v>
      </c>
    </row>
    <row r="187" spans="1:5" x14ac:dyDescent="0.25">
      <c r="A187">
        <v>186</v>
      </c>
      <c r="D187" s="3">
        <v>3</v>
      </c>
      <c r="E187" s="5">
        <v>4</v>
      </c>
    </row>
    <row r="188" spans="1:5" x14ac:dyDescent="0.25">
      <c r="A188">
        <v>187</v>
      </c>
      <c r="D188" s="3">
        <v>3</v>
      </c>
      <c r="E188" s="5">
        <v>4</v>
      </c>
    </row>
    <row r="189" spans="1:5" x14ac:dyDescent="0.25">
      <c r="A189">
        <v>188</v>
      </c>
      <c r="D189" s="3">
        <v>3</v>
      </c>
      <c r="E189" s="5">
        <v>4</v>
      </c>
    </row>
    <row r="190" spans="1:5" x14ac:dyDescent="0.25">
      <c r="A190">
        <v>189</v>
      </c>
      <c r="D190" s="3">
        <v>3</v>
      </c>
      <c r="E190" s="5">
        <v>4</v>
      </c>
    </row>
    <row r="191" spans="1:5" x14ac:dyDescent="0.25">
      <c r="A191">
        <v>190</v>
      </c>
      <c r="B191" s="4">
        <v>1</v>
      </c>
      <c r="D191" s="3">
        <v>3</v>
      </c>
      <c r="E191" s="5">
        <v>4</v>
      </c>
    </row>
    <row r="192" spans="1:5" x14ac:dyDescent="0.25">
      <c r="A192">
        <v>191</v>
      </c>
      <c r="B192" s="4">
        <v>1</v>
      </c>
      <c r="D192" s="3">
        <v>3</v>
      </c>
      <c r="E192" s="5">
        <v>4</v>
      </c>
    </row>
    <row r="193" spans="1:6" x14ac:dyDescent="0.25">
      <c r="A193">
        <v>192</v>
      </c>
      <c r="B193" s="4">
        <v>1</v>
      </c>
      <c r="D193" s="3">
        <v>3</v>
      </c>
      <c r="E193" s="5">
        <v>4</v>
      </c>
    </row>
    <row r="194" spans="1:6" x14ac:dyDescent="0.25">
      <c r="A194">
        <v>193</v>
      </c>
      <c r="B194" s="4">
        <v>1</v>
      </c>
    </row>
    <row r="195" spans="1:6" x14ac:dyDescent="0.25">
      <c r="A195">
        <v>194</v>
      </c>
      <c r="B195" s="4">
        <v>1</v>
      </c>
    </row>
    <row r="196" spans="1:6" x14ac:dyDescent="0.25">
      <c r="A196">
        <v>195</v>
      </c>
      <c r="B196" s="4">
        <v>1</v>
      </c>
    </row>
    <row r="197" spans="1:6" x14ac:dyDescent="0.25">
      <c r="A197">
        <v>196</v>
      </c>
      <c r="B197" s="4">
        <v>1</v>
      </c>
      <c r="C197" s="2">
        <v>2</v>
      </c>
    </row>
    <row r="198" spans="1:6" x14ac:dyDescent="0.25">
      <c r="A198">
        <v>197</v>
      </c>
      <c r="B198" s="4">
        <v>1</v>
      </c>
      <c r="C198" s="2">
        <v>2</v>
      </c>
    </row>
    <row r="199" spans="1:6" x14ac:dyDescent="0.25">
      <c r="A199">
        <v>198</v>
      </c>
      <c r="C199" s="2">
        <v>2</v>
      </c>
    </row>
    <row r="200" spans="1:6" x14ac:dyDescent="0.25">
      <c r="A200">
        <v>199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</row>
    <row r="203" spans="1:6" x14ac:dyDescent="0.25">
      <c r="A203">
        <v>202</v>
      </c>
      <c r="C203" s="2">
        <v>2</v>
      </c>
    </row>
    <row r="204" spans="1:6" x14ac:dyDescent="0.25">
      <c r="A204">
        <v>203</v>
      </c>
      <c r="C204" s="2">
        <v>2</v>
      </c>
    </row>
    <row r="205" spans="1:6" x14ac:dyDescent="0.25">
      <c r="A205">
        <v>204</v>
      </c>
      <c r="C205" s="2">
        <v>2</v>
      </c>
    </row>
    <row r="206" spans="1:6" x14ac:dyDescent="0.25">
      <c r="A206">
        <v>205</v>
      </c>
      <c r="C206" s="2">
        <v>2</v>
      </c>
    </row>
    <row r="207" spans="1:6" x14ac:dyDescent="0.25">
      <c r="A207">
        <v>206</v>
      </c>
      <c r="D207" s="3">
        <v>3</v>
      </c>
      <c r="E207" s="5">
        <v>4</v>
      </c>
    </row>
    <row r="208" spans="1:6" x14ac:dyDescent="0.25">
      <c r="A208">
        <v>207</v>
      </c>
      <c r="D208" s="3">
        <v>3</v>
      </c>
      <c r="E208" s="5">
        <v>4</v>
      </c>
      <c r="F208" t="s">
        <v>22</v>
      </c>
    </row>
    <row r="209" spans="1:6" x14ac:dyDescent="0.25">
      <c r="A209">
        <v>208</v>
      </c>
    </row>
    <row r="210" spans="1:6" x14ac:dyDescent="0.25">
      <c r="A210">
        <v>209</v>
      </c>
      <c r="F210" t="s">
        <v>22</v>
      </c>
    </row>
    <row r="211" spans="1:6" x14ac:dyDescent="0.25">
      <c r="A211">
        <v>210</v>
      </c>
      <c r="B211" s="4">
        <v>1</v>
      </c>
    </row>
    <row r="212" spans="1:6" x14ac:dyDescent="0.25">
      <c r="A212">
        <v>211</v>
      </c>
      <c r="B212" s="4">
        <v>1</v>
      </c>
    </row>
    <row r="213" spans="1:6" x14ac:dyDescent="0.25">
      <c r="A213">
        <v>212</v>
      </c>
      <c r="B213" s="4">
        <v>1</v>
      </c>
    </row>
    <row r="214" spans="1:6" x14ac:dyDescent="0.25">
      <c r="A214">
        <v>213</v>
      </c>
      <c r="B214" s="4">
        <v>1</v>
      </c>
    </row>
    <row r="215" spans="1:6" x14ac:dyDescent="0.25">
      <c r="A215">
        <v>214</v>
      </c>
      <c r="B215" s="4">
        <v>1</v>
      </c>
    </row>
    <row r="216" spans="1:6" x14ac:dyDescent="0.25">
      <c r="A216">
        <v>215</v>
      </c>
      <c r="B216" s="4">
        <v>1</v>
      </c>
      <c r="E216" s="5">
        <v>4</v>
      </c>
    </row>
    <row r="217" spans="1:6" x14ac:dyDescent="0.25">
      <c r="A217">
        <v>216</v>
      </c>
      <c r="B217" s="4">
        <v>1</v>
      </c>
      <c r="E217" s="5">
        <v>4</v>
      </c>
    </row>
    <row r="218" spans="1:6" x14ac:dyDescent="0.25">
      <c r="A218">
        <v>217</v>
      </c>
      <c r="B218" s="4">
        <v>1</v>
      </c>
      <c r="E218" s="5">
        <v>4</v>
      </c>
    </row>
    <row r="219" spans="1:6" x14ac:dyDescent="0.25">
      <c r="A219">
        <v>218</v>
      </c>
      <c r="B219" s="4">
        <v>1</v>
      </c>
      <c r="E219" s="5">
        <v>4</v>
      </c>
    </row>
    <row r="220" spans="1:6" x14ac:dyDescent="0.25">
      <c r="A220">
        <v>219</v>
      </c>
      <c r="B220" s="4">
        <v>1</v>
      </c>
      <c r="E220" s="5">
        <v>4</v>
      </c>
    </row>
    <row r="221" spans="1:6" x14ac:dyDescent="0.25">
      <c r="A221">
        <v>220</v>
      </c>
      <c r="E221" s="5">
        <v>4</v>
      </c>
    </row>
    <row r="222" spans="1:6" x14ac:dyDescent="0.25">
      <c r="A222">
        <v>221</v>
      </c>
      <c r="D222" s="3">
        <v>3</v>
      </c>
      <c r="E222" s="5">
        <v>4</v>
      </c>
    </row>
    <row r="223" spans="1:6" x14ac:dyDescent="0.25">
      <c r="A223">
        <v>222</v>
      </c>
      <c r="D223" s="3">
        <v>3</v>
      </c>
      <c r="E223" s="5">
        <v>4</v>
      </c>
    </row>
    <row r="224" spans="1:6" x14ac:dyDescent="0.25">
      <c r="A224">
        <v>223</v>
      </c>
      <c r="D224" s="3">
        <v>3</v>
      </c>
      <c r="E224" s="5">
        <v>4</v>
      </c>
    </row>
    <row r="225" spans="1:5" x14ac:dyDescent="0.25">
      <c r="A225">
        <v>224</v>
      </c>
      <c r="D225" s="3">
        <v>3</v>
      </c>
      <c r="E225" s="5">
        <v>4</v>
      </c>
    </row>
    <row r="226" spans="1:5" x14ac:dyDescent="0.25">
      <c r="A226">
        <v>225</v>
      </c>
      <c r="D226" s="3">
        <v>3</v>
      </c>
    </row>
    <row r="227" spans="1:5" x14ac:dyDescent="0.25">
      <c r="A227">
        <v>226</v>
      </c>
      <c r="C227" s="2">
        <v>2</v>
      </c>
      <c r="D227" s="3">
        <v>3</v>
      </c>
    </row>
    <row r="228" spans="1:5" x14ac:dyDescent="0.25">
      <c r="A228">
        <v>227</v>
      </c>
      <c r="C228" s="2">
        <v>2</v>
      </c>
      <c r="D228" s="3">
        <v>3</v>
      </c>
    </row>
    <row r="229" spans="1:5" x14ac:dyDescent="0.25">
      <c r="A229">
        <v>228</v>
      </c>
      <c r="C229" s="2">
        <v>2</v>
      </c>
      <c r="D229" s="3">
        <v>3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C232" s="2">
        <v>2</v>
      </c>
    </row>
    <row r="233" spans="1:5" x14ac:dyDescent="0.25">
      <c r="A233">
        <v>232</v>
      </c>
      <c r="C233" s="2">
        <v>2</v>
      </c>
    </row>
    <row r="234" spans="1:5" x14ac:dyDescent="0.25">
      <c r="A234">
        <v>233</v>
      </c>
      <c r="B234" s="4">
        <v>1</v>
      </c>
      <c r="C234" s="2">
        <v>2</v>
      </c>
    </row>
    <row r="235" spans="1:5" x14ac:dyDescent="0.25">
      <c r="A235">
        <v>234</v>
      </c>
      <c r="B235" s="4">
        <v>1</v>
      </c>
    </row>
    <row r="236" spans="1:5" x14ac:dyDescent="0.25">
      <c r="A236">
        <v>235</v>
      </c>
      <c r="B236" s="4">
        <v>1</v>
      </c>
    </row>
    <row r="237" spans="1:5" x14ac:dyDescent="0.25">
      <c r="A237">
        <v>236</v>
      </c>
      <c r="B237" s="4">
        <v>1</v>
      </c>
    </row>
    <row r="238" spans="1:5" x14ac:dyDescent="0.25">
      <c r="A238">
        <v>237</v>
      </c>
      <c r="B238" s="4">
        <v>1</v>
      </c>
    </row>
    <row r="239" spans="1:5" x14ac:dyDescent="0.25">
      <c r="A239">
        <v>238</v>
      </c>
      <c r="B239" s="4">
        <v>1</v>
      </c>
    </row>
    <row r="240" spans="1:5" x14ac:dyDescent="0.25">
      <c r="A240">
        <v>239</v>
      </c>
      <c r="B240" s="4">
        <v>1</v>
      </c>
      <c r="D240" s="3">
        <v>3</v>
      </c>
      <c r="E240" s="5">
        <v>4</v>
      </c>
    </row>
    <row r="241" spans="1:5" x14ac:dyDescent="0.25">
      <c r="A241">
        <v>240</v>
      </c>
      <c r="D241" s="3">
        <v>3</v>
      </c>
      <c r="E241" s="5">
        <v>4</v>
      </c>
    </row>
    <row r="242" spans="1:5" x14ac:dyDescent="0.25">
      <c r="A242">
        <v>241</v>
      </c>
      <c r="D242" s="3">
        <v>3</v>
      </c>
      <c r="E242" s="5">
        <v>4</v>
      </c>
    </row>
    <row r="243" spans="1:5" x14ac:dyDescent="0.25">
      <c r="A243">
        <v>242</v>
      </c>
      <c r="D243" s="3">
        <v>3</v>
      </c>
      <c r="E243" s="5">
        <v>4</v>
      </c>
    </row>
    <row r="244" spans="1:5" x14ac:dyDescent="0.25">
      <c r="A244">
        <v>243</v>
      </c>
      <c r="D244" s="3">
        <v>3</v>
      </c>
      <c r="E244" s="5">
        <v>4</v>
      </c>
    </row>
    <row r="245" spans="1:5" x14ac:dyDescent="0.25">
      <c r="A245">
        <v>244</v>
      </c>
      <c r="D245" s="3">
        <v>3</v>
      </c>
      <c r="E245" s="5">
        <v>4</v>
      </c>
    </row>
    <row r="246" spans="1:5" x14ac:dyDescent="0.25">
      <c r="A246">
        <v>245</v>
      </c>
      <c r="D246" s="3">
        <v>3</v>
      </c>
      <c r="E246" s="5">
        <v>4</v>
      </c>
    </row>
    <row r="247" spans="1:5" x14ac:dyDescent="0.25">
      <c r="A247">
        <v>246</v>
      </c>
      <c r="D247" s="3">
        <v>3</v>
      </c>
    </row>
    <row r="248" spans="1:5" x14ac:dyDescent="0.25">
      <c r="A248">
        <v>247</v>
      </c>
      <c r="D248" s="3">
        <v>3</v>
      </c>
    </row>
    <row r="249" spans="1:5" x14ac:dyDescent="0.25">
      <c r="A249">
        <v>248</v>
      </c>
    </row>
    <row r="250" spans="1:5" x14ac:dyDescent="0.25">
      <c r="A250">
        <v>249</v>
      </c>
      <c r="C250" s="2">
        <v>2</v>
      </c>
    </row>
    <row r="251" spans="1:5" x14ac:dyDescent="0.25">
      <c r="A251">
        <v>250</v>
      </c>
      <c r="C251" s="2">
        <v>2</v>
      </c>
    </row>
    <row r="252" spans="1:5" x14ac:dyDescent="0.25">
      <c r="A252">
        <v>251</v>
      </c>
      <c r="C252" s="2">
        <v>2</v>
      </c>
    </row>
    <row r="253" spans="1:5" x14ac:dyDescent="0.25">
      <c r="A253">
        <v>252</v>
      </c>
      <c r="C253" s="2">
        <v>2</v>
      </c>
    </row>
    <row r="254" spans="1:5" x14ac:dyDescent="0.25">
      <c r="A254">
        <v>253</v>
      </c>
      <c r="C254" s="2">
        <v>2</v>
      </c>
    </row>
    <row r="255" spans="1:5" x14ac:dyDescent="0.25">
      <c r="A255">
        <v>254</v>
      </c>
      <c r="B255" s="4">
        <v>1</v>
      </c>
      <c r="C255" s="2">
        <v>2</v>
      </c>
    </row>
    <row r="256" spans="1:5" x14ac:dyDescent="0.25">
      <c r="A256">
        <v>255</v>
      </c>
      <c r="B256" s="4">
        <v>1</v>
      </c>
      <c r="C256" s="2">
        <v>2</v>
      </c>
    </row>
    <row r="257" spans="1:5" x14ac:dyDescent="0.25">
      <c r="A257">
        <v>256</v>
      </c>
      <c r="B257" s="4">
        <v>1</v>
      </c>
    </row>
    <row r="258" spans="1:5" x14ac:dyDescent="0.25">
      <c r="A258">
        <v>257</v>
      </c>
      <c r="B258" s="4">
        <v>1</v>
      </c>
    </row>
    <row r="259" spans="1:5" x14ac:dyDescent="0.25">
      <c r="A259">
        <v>258</v>
      </c>
      <c r="B259" s="4">
        <v>1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  <c r="E262" s="5">
        <v>4</v>
      </c>
    </row>
    <row r="263" spans="1:5" x14ac:dyDescent="0.25">
      <c r="A263">
        <v>262</v>
      </c>
      <c r="D263" s="3">
        <v>3</v>
      </c>
      <c r="E263" s="5">
        <v>4</v>
      </c>
    </row>
    <row r="264" spans="1:5" x14ac:dyDescent="0.25">
      <c r="A264">
        <v>263</v>
      </c>
      <c r="D264" s="3">
        <v>3</v>
      </c>
      <c r="E264" s="5">
        <v>4</v>
      </c>
    </row>
    <row r="265" spans="1:5" x14ac:dyDescent="0.25">
      <c r="A265">
        <v>264</v>
      </c>
      <c r="D265" s="3">
        <v>3</v>
      </c>
      <c r="E265" s="5">
        <v>4</v>
      </c>
    </row>
    <row r="266" spans="1:5" x14ac:dyDescent="0.25">
      <c r="A266">
        <v>265</v>
      </c>
      <c r="D266" s="3">
        <v>3</v>
      </c>
      <c r="E266" s="5">
        <v>4</v>
      </c>
    </row>
    <row r="267" spans="1:5" x14ac:dyDescent="0.25">
      <c r="A267">
        <v>266</v>
      </c>
      <c r="D267" s="3">
        <v>3</v>
      </c>
    </row>
    <row r="268" spans="1:5" x14ac:dyDescent="0.25">
      <c r="A268">
        <v>267</v>
      </c>
    </row>
    <row r="269" spans="1:5" x14ac:dyDescent="0.25">
      <c r="A269">
        <v>268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C271" s="2">
        <v>2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C273" s="2">
        <v>2</v>
      </c>
    </row>
    <row r="274" spans="1:5" x14ac:dyDescent="0.25">
      <c r="A274">
        <v>273</v>
      </c>
      <c r="C274" s="2">
        <v>2</v>
      </c>
    </row>
    <row r="275" spans="1:5" x14ac:dyDescent="0.25">
      <c r="A275">
        <v>274</v>
      </c>
      <c r="B275" s="4">
        <v>1</v>
      </c>
      <c r="C275" s="2">
        <v>2</v>
      </c>
    </row>
    <row r="276" spans="1:5" x14ac:dyDescent="0.25">
      <c r="A276">
        <v>275</v>
      </c>
      <c r="B276" s="4">
        <v>1</v>
      </c>
      <c r="C276" s="2">
        <v>2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</row>
    <row r="279" spans="1:5" x14ac:dyDescent="0.25">
      <c r="A279">
        <v>278</v>
      </c>
      <c r="B279" s="4">
        <v>1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D282" s="3">
        <v>3</v>
      </c>
      <c r="E282" s="5">
        <v>4</v>
      </c>
    </row>
    <row r="283" spans="1:5" x14ac:dyDescent="0.25">
      <c r="A283">
        <v>282</v>
      </c>
      <c r="D283" s="3">
        <v>3</v>
      </c>
      <c r="E283" s="5">
        <v>4</v>
      </c>
    </row>
    <row r="284" spans="1:5" x14ac:dyDescent="0.25">
      <c r="A284">
        <v>283</v>
      </c>
      <c r="D284" s="3">
        <v>3</v>
      </c>
      <c r="E284" s="5">
        <v>4</v>
      </c>
    </row>
    <row r="285" spans="1:5" x14ac:dyDescent="0.25">
      <c r="A285">
        <v>284</v>
      </c>
      <c r="D285" s="3">
        <v>3</v>
      </c>
      <c r="E285" s="5">
        <v>4</v>
      </c>
    </row>
    <row r="286" spans="1:5" x14ac:dyDescent="0.25">
      <c r="A286">
        <v>285</v>
      </c>
      <c r="D286" s="3">
        <v>3</v>
      </c>
      <c r="E286" s="5">
        <v>4</v>
      </c>
    </row>
    <row r="287" spans="1:5" x14ac:dyDescent="0.25">
      <c r="A287">
        <v>286</v>
      </c>
      <c r="D287" s="3">
        <v>3</v>
      </c>
    </row>
    <row r="288" spans="1:5" x14ac:dyDescent="0.25">
      <c r="A288">
        <v>287</v>
      </c>
      <c r="C288" s="2">
        <v>2</v>
      </c>
      <c r="D288" s="3">
        <v>3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C290" s="2">
        <v>2</v>
      </c>
    </row>
    <row r="291" spans="1:5" x14ac:dyDescent="0.25">
      <c r="A291">
        <v>290</v>
      </c>
      <c r="C291" s="2">
        <v>2</v>
      </c>
    </row>
    <row r="292" spans="1:5" x14ac:dyDescent="0.25">
      <c r="A292">
        <v>291</v>
      </c>
      <c r="C292" s="2">
        <v>2</v>
      </c>
    </row>
    <row r="293" spans="1:5" x14ac:dyDescent="0.25">
      <c r="A293">
        <v>292</v>
      </c>
      <c r="B293" s="4">
        <v>1</v>
      </c>
      <c r="C293" s="2">
        <v>2</v>
      </c>
    </row>
    <row r="294" spans="1:5" x14ac:dyDescent="0.25">
      <c r="A294">
        <v>293</v>
      </c>
      <c r="B294" s="4">
        <v>1</v>
      </c>
      <c r="C294" s="2">
        <v>2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B297" s="4">
        <v>1</v>
      </c>
    </row>
    <row r="298" spans="1:5" x14ac:dyDescent="0.25">
      <c r="A298">
        <v>297</v>
      </c>
      <c r="B298" s="4">
        <v>1</v>
      </c>
      <c r="D298" s="3">
        <v>3</v>
      </c>
    </row>
    <row r="299" spans="1:5" x14ac:dyDescent="0.25">
      <c r="A299">
        <v>298</v>
      </c>
      <c r="D299" s="3">
        <v>3</v>
      </c>
      <c r="E299" s="5">
        <v>4</v>
      </c>
    </row>
    <row r="300" spans="1:5" x14ac:dyDescent="0.25">
      <c r="A300">
        <v>299</v>
      </c>
      <c r="D300" s="3">
        <v>3</v>
      </c>
      <c r="E300" s="5">
        <v>4</v>
      </c>
    </row>
    <row r="301" spans="1:5" x14ac:dyDescent="0.25">
      <c r="A301">
        <v>300</v>
      </c>
      <c r="D301" s="3">
        <v>3</v>
      </c>
      <c r="E301" s="5">
        <v>4</v>
      </c>
    </row>
    <row r="302" spans="1:5" x14ac:dyDescent="0.25">
      <c r="A302">
        <v>301</v>
      </c>
      <c r="D302" s="3">
        <v>3</v>
      </c>
      <c r="E302" s="5">
        <v>4</v>
      </c>
    </row>
    <row r="303" spans="1:5" x14ac:dyDescent="0.25">
      <c r="A303">
        <v>302</v>
      </c>
      <c r="D303" s="3">
        <v>3</v>
      </c>
      <c r="E303" s="5">
        <v>4</v>
      </c>
    </row>
    <row r="304" spans="1:5" x14ac:dyDescent="0.25">
      <c r="A304">
        <v>303</v>
      </c>
      <c r="D304" s="3">
        <v>3</v>
      </c>
      <c r="E304" s="5">
        <v>4</v>
      </c>
    </row>
    <row r="305" spans="1:5" x14ac:dyDescent="0.25">
      <c r="A305">
        <v>304</v>
      </c>
      <c r="D305" s="3">
        <v>3</v>
      </c>
    </row>
    <row r="306" spans="1:5" x14ac:dyDescent="0.25">
      <c r="A306">
        <v>305</v>
      </c>
      <c r="D306" s="3">
        <v>3</v>
      </c>
    </row>
    <row r="307" spans="1:5" x14ac:dyDescent="0.25">
      <c r="A307">
        <v>306</v>
      </c>
    </row>
    <row r="308" spans="1:5" x14ac:dyDescent="0.25">
      <c r="A308">
        <v>307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  <c r="C311" s="2">
        <v>2</v>
      </c>
    </row>
    <row r="312" spans="1:5" x14ac:dyDescent="0.25">
      <c r="A312">
        <v>311</v>
      </c>
      <c r="C312" s="2">
        <v>2</v>
      </c>
    </row>
    <row r="313" spans="1:5" x14ac:dyDescent="0.25">
      <c r="A313">
        <v>312</v>
      </c>
      <c r="C313" s="2">
        <v>2</v>
      </c>
    </row>
    <row r="314" spans="1:5" x14ac:dyDescent="0.25">
      <c r="A314">
        <v>313</v>
      </c>
      <c r="B314" s="4">
        <v>1</v>
      </c>
      <c r="C314" s="2">
        <v>2</v>
      </c>
    </row>
    <row r="315" spans="1:5" x14ac:dyDescent="0.25">
      <c r="A315">
        <v>314</v>
      </c>
      <c r="B315" s="4">
        <v>1</v>
      </c>
      <c r="C315" s="2">
        <v>2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  <c r="B318" s="4">
        <v>1</v>
      </c>
    </row>
    <row r="319" spans="1:5" x14ac:dyDescent="0.25">
      <c r="A319">
        <v>318</v>
      </c>
      <c r="B319" s="4">
        <v>1</v>
      </c>
    </row>
    <row r="320" spans="1:5" x14ac:dyDescent="0.25">
      <c r="A320">
        <v>319</v>
      </c>
      <c r="E320" s="5">
        <v>4</v>
      </c>
    </row>
    <row r="321" spans="1:5" x14ac:dyDescent="0.25">
      <c r="A321">
        <v>320</v>
      </c>
      <c r="D321" s="3">
        <v>3</v>
      </c>
      <c r="E321" s="5">
        <v>4</v>
      </c>
    </row>
    <row r="322" spans="1:5" x14ac:dyDescent="0.25">
      <c r="A322">
        <v>321</v>
      </c>
      <c r="D322" s="3">
        <v>3</v>
      </c>
      <c r="E322" s="5">
        <v>4</v>
      </c>
    </row>
    <row r="323" spans="1:5" x14ac:dyDescent="0.25">
      <c r="A323">
        <v>322</v>
      </c>
      <c r="D323" s="3">
        <v>3</v>
      </c>
      <c r="E323" s="5">
        <v>4</v>
      </c>
    </row>
    <row r="324" spans="1:5" x14ac:dyDescent="0.25">
      <c r="A324">
        <v>323</v>
      </c>
      <c r="D324" s="3">
        <v>3</v>
      </c>
      <c r="E324" s="5">
        <v>4</v>
      </c>
    </row>
    <row r="325" spans="1:5" x14ac:dyDescent="0.25">
      <c r="A325">
        <v>324</v>
      </c>
      <c r="D325" s="3">
        <v>3</v>
      </c>
      <c r="E325" s="5">
        <v>4</v>
      </c>
    </row>
    <row r="326" spans="1:5" x14ac:dyDescent="0.25">
      <c r="A326">
        <v>325</v>
      </c>
      <c r="D326" s="3">
        <v>3</v>
      </c>
      <c r="E326" s="5">
        <v>4</v>
      </c>
    </row>
    <row r="327" spans="1:5" x14ac:dyDescent="0.25">
      <c r="A327">
        <v>326</v>
      </c>
      <c r="D327" s="3">
        <v>3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B333" s="4">
        <v>1</v>
      </c>
      <c r="C333" s="2">
        <v>2</v>
      </c>
    </row>
    <row r="334" spans="1:5" x14ac:dyDescent="0.25">
      <c r="A334">
        <v>333</v>
      </c>
      <c r="B334" s="4">
        <v>1</v>
      </c>
      <c r="C334" s="2">
        <v>2</v>
      </c>
    </row>
    <row r="335" spans="1:5" x14ac:dyDescent="0.25">
      <c r="A335">
        <v>334</v>
      </c>
      <c r="B335" s="4">
        <v>1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3">
        <v>3</v>
      </c>
      <c r="E341" s="5">
        <v>4</v>
      </c>
    </row>
    <row r="342" spans="1:5" x14ac:dyDescent="0.25">
      <c r="A342">
        <v>341</v>
      </c>
      <c r="D342" s="3">
        <v>3</v>
      </c>
      <c r="E342" s="5">
        <v>4</v>
      </c>
    </row>
    <row r="343" spans="1:5" x14ac:dyDescent="0.25">
      <c r="A343">
        <v>342</v>
      </c>
      <c r="D343" s="3">
        <v>3</v>
      </c>
      <c r="E343" s="5">
        <v>4</v>
      </c>
    </row>
    <row r="344" spans="1:5" x14ac:dyDescent="0.25">
      <c r="A344">
        <v>343</v>
      </c>
      <c r="D344" s="3">
        <v>3</v>
      </c>
      <c r="E344" s="5">
        <v>4</v>
      </c>
    </row>
    <row r="345" spans="1:5" x14ac:dyDescent="0.25">
      <c r="A345">
        <v>344</v>
      </c>
      <c r="D345" s="3">
        <v>3</v>
      </c>
      <c r="E345" s="5">
        <v>4</v>
      </c>
    </row>
    <row r="346" spans="1:5" x14ac:dyDescent="0.25">
      <c r="A346">
        <v>345</v>
      </c>
      <c r="D346" s="3">
        <v>3</v>
      </c>
    </row>
    <row r="347" spans="1:5" x14ac:dyDescent="0.25">
      <c r="A347">
        <v>346</v>
      </c>
      <c r="C347" s="2">
        <v>2</v>
      </c>
      <c r="D347" s="3">
        <v>3</v>
      </c>
    </row>
    <row r="348" spans="1:5" x14ac:dyDescent="0.25">
      <c r="A348">
        <v>347</v>
      </c>
      <c r="C348" s="2">
        <v>2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B352" s="4">
        <v>1</v>
      </c>
      <c r="C352" s="2">
        <v>2</v>
      </c>
    </row>
    <row r="353" spans="1:5" x14ac:dyDescent="0.25">
      <c r="A353">
        <v>352</v>
      </c>
      <c r="B353" s="4">
        <v>1</v>
      </c>
      <c r="C353" s="2">
        <v>2</v>
      </c>
    </row>
    <row r="354" spans="1:5" x14ac:dyDescent="0.25">
      <c r="A354">
        <v>353</v>
      </c>
      <c r="B354" s="4">
        <v>1</v>
      </c>
    </row>
    <row r="355" spans="1:5" x14ac:dyDescent="0.25">
      <c r="A355">
        <v>354</v>
      </c>
      <c r="B355" s="4">
        <v>1</v>
      </c>
    </row>
    <row r="356" spans="1:5" x14ac:dyDescent="0.25">
      <c r="A356">
        <v>355</v>
      </c>
      <c r="B356" s="4">
        <v>1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  <c r="E358" s="5">
        <v>4</v>
      </c>
    </row>
    <row r="359" spans="1:5" x14ac:dyDescent="0.25">
      <c r="A359">
        <v>358</v>
      </c>
      <c r="D359" s="3">
        <v>3</v>
      </c>
      <c r="E359" s="5">
        <v>4</v>
      </c>
    </row>
    <row r="360" spans="1:5" x14ac:dyDescent="0.25">
      <c r="A360">
        <v>359</v>
      </c>
      <c r="D360" s="3">
        <v>3</v>
      </c>
      <c r="E360" s="5">
        <v>4</v>
      </c>
    </row>
    <row r="361" spans="1:5" x14ac:dyDescent="0.25">
      <c r="A361">
        <v>360</v>
      </c>
      <c r="D361" s="3">
        <v>3</v>
      </c>
      <c r="E361" s="5">
        <v>4</v>
      </c>
    </row>
    <row r="362" spans="1:5" x14ac:dyDescent="0.25">
      <c r="A362">
        <v>361</v>
      </c>
      <c r="D362" s="3">
        <v>3</v>
      </c>
      <c r="E362" s="5">
        <v>4</v>
      </c>
    </row>
    <row r="363" spans="1:5" x14ac:dyDescent="0.25">
      <c r="A363">
        <v>362</v>
      </c>
      <c r="D363" s="3">
        <v>3</v>
      </c>
      <c r="E363" s="5">
        <v>4</v>
      </c>
    </row>
    <row r="364" spans="1:5" x14ac:dyDescent="0.25">
      <c r="A364">
        <v>363</v>
      </c>
      <c r="D364" s="3">
        <v>3</v>
      </c>
      <c r="E364" s="5">
        <v>4</v>
      </c>
    </row>
    <row r="365" spans="1:5" x14ac:dyDescent="0.25">
      <c r="A365">
        <v>364</v>
      </c>
      <c r="D365" s="3">
        <v>3</v>
      </c>
      <c r="E365" s="5">
        <v>4</v>
      </c>
    </row>
    <row r="366" spans="1:5" x14ac:dyDescent="0.25">
      <c r="A366">
        <v>365</v>
      </c>
      <c r="C366" s="2">
        <v>2</v>
      </c>
      <c r="D366" s="3">
        <v>3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C371" s="2">
        <v>2</v>
      </c>
    </row>
    <row r="372" spans="1:5" x14ac:dyDescent="0.25">
      <c r="A372">
        <v>371</v>
      </c>
      <c r="B372" s="4">
        <v>1</v>
      </c>
      <c r="C372" s="2">
        <v>2</v>
      </c>
    </row>
    <row r="373" spans="1:5" x14ac:dyDescent="0.25">
      <c r="A373">
        <v>372</v>
      </c>
      <c r="B373" s="4">
        <v>1</v>
      </c>
      <c r="C373" s="2">
        <v>2</v>
      </c>
    </row>
    <row r="374" spans="1:5" x14ac:dyDescent="0.25">
      <c r="A374">
        <v>373</v>
      </c>
      <c r="B374" s="4">
        <v>1</v>
      </c>
    </row>
    <row r="375" spans="1:5" x14ac:dyDescent="0.25">
      <c r="A375">
        <v>374</v>
      </c>
      <c r="B375" s="4">
        <v>1</v>
      </c>
    </row>
    <row r="376" spans="1:5" x14ac:dyDescent="0.25">
      <c r="A376">
        <v>375</v>
      </c>
      <c r="B376" s="4">
        <v>1</v>
      </c>
    </row>
    <row r="377" spans="1:5" x14ac:dyDescent="0.25">
      <c r="A377">
        <v>376</v>
      </c>
      <c r="B377" s="4">
        <v>1</v>
      </c>
    </row>
    <row r="378" spans="1:5" x14ac:dyDescent="0.25">
      <c r="A378">
        <v>377</v>
      </c>
      <c r="B378" s="4">
        <v>1</v>
      </c>
    </row>
    <row r="379" spans="1:5" x14ac:dyDescent="0.25">
      <c r="A379">
        <v>378</v>
      </c>
      <c r="E379" s="5">
        <v>4</v>
      </c>
    </row>
    <row r="380" spans="1:5" x14ac:dyDescent="0.25">
      <c r="A380">
        <v>379</v>
      </c>
      <c r="D380" s="3">
        <v>3</v>
      </c>
      <c r="E380" s="5">
        <v>4</v>
      </c>
    </row>
    <row r="381" spans="1:5" x14ac:dyDescent="0.25">
      <c r="A381">
        <v>380</v>
      </c>
      <c r="D381" s="3">
        <v>3</v>
      </c>
      <c r="E381" s="5">
        <v>4</v>
      </c>
    </row>
    <row r="382" spans="1:5" x14ac:dyDescent="0.25">
      <c r="A382">
        <v>381</v>
      </c>
      <c r="D382" s="3">
        <v>3</v>
      </c>
      <c r="E382" s="5">
        <v>4</v>
      </c>
    </row>
    <row r="383" spans="1:5" x14ac:dyDescent="0.25">
      <c r="A383">
        <v>382</v>
      </c>
      <c r="D383" s="3">
        <v>3</v>
      </c>
      <c r="E383" s="5">
        <v>4</v>
      </c>
    </row>
    <row r="384" spans="1:5" x14ac:dyDescent="0.25">
      <c r="A384">
        <v>383</v>
      </c>
      <c r="D384" s="3">
        <v>3</v>
      </c>
      <c r="E384" s="5">
        <v>4</v>
      </c>
    </row>
    <row r="385" spans="1:6" x14ac:dyDescent="0.25">
      <c r="A385">
        <v>384</v>
      </c>
      <c r="D385" s="3">
        <v>3</v>
      </c>
      <c r="E385" s="5">
        <v>4</v>
      </c>
    </row>
    <row r="386" spans="1:6" x14ac:dyDescent="0.25">
      <c r="A386">
        <v>385</v>
      </c>
      <c r="C386" s="2">
        <v>2</v>
      </c>
      <c r="D386" s="3">
        <v>3</v>
      </c>
      <c r="E386" s="5">
        <v>4</v>
      </c>
    </row>
    <row r="387" spans="1:6" x14ac:dyDescent="0.25">
      <c r="A387">
        <v>386</v>
      </c>
      <c r="C387" s="2">
        <v>2</v>
      </c>
      <c r="D387" s="3">
        <v>3</v>
      </c>
    </row>
    <row r="388" spans="1:6" x14ac:dyDescent="0.25">
      <c r="A388">
        <v>387</v>
      </c>
      <c r="C388" s="2">
        <v>2</v>
      </c>
      <c r="D388" s="3">
        <v>3</v>
      </c>
    </row>
    <row r="389" spans="1:6" x14ac:dyDescent="0.25">
      <c r="A389">
        <v>388</v>
      </c>
      <c r="C389" s="2">
        <v>2</v>
      </c>
    </row>
    <row r="390" spans="1:6" x14ac:dyDescent="0.25">
      <c r="A390">
        <v>389</v>
      </c>
      <c r="C390" s="2">
        <v>2</v>
      </c>
      <c r="F390" t="s">
        <v>22</v>
      </c>
    </row>
    <row r="391" spans="1:6" x14ac:dyDescent="0.25">
      <c r="A391">
        <v>390</v>
      </c>
    </row>
    <row r="392" spans="1:6" x14ac:dyDescent="0.25">
      <c r="A392">
        <v>391</v>
      </c>
      <c r="F392" t="s">
        <v>22</v>
      </c>
    </row>
    <row r="393" spans="1:6" x14ac:dyDescent="0.25">
      <c r="A393">
        <v>392</v>
      </c>
      <c r="B393" s="4">
        <v>1</v>
      </c>
    </row>
    <row r="394" spans="1:6" x14ac:dyDescent="0.25">
      <c r="A394">
        <v>393</v>
      </c>
      <c r="B394" s="4">
        <v>1</v>
      </c>
    </row>
    <row r="395" spans="1:6" x14ac:dyDescent="0.25">
      <c r="A395">
        <v>394</v>
      </c>
      <c r="B395" s="4">
        <v>1</v>
      </c>
    </row>
    <row r="396" spans="1:6" x14ac:dyDescent="0.25">
      <c r="A396">
        <v>395</v>
      </c>
      <c r="B396" s="4">
        <v>1</v>
      </c>
    </row>
    <row r="397" spans="1:6" x14ac:dyDescent="0.25">
      <c r="A397">
        <v>396</v>
      </c>
      <c r="B397" s="4">
        <v>1</v>
      </c>
      <c r="E397" s="5">
        <v>4</v>
      </c>
    </row>
    <row r="398" spans="1:6" x14ac:dyDescent="0.25">
      <c r="A398">
        <v>397</v>
      </c>
      <c r="B398" s="4">
        <v>1</v>
      </c>
      <c r="E398" s="5">
        <v>4</v>
      </c>
    </row>
    <row r="399" spans="1:6" x14ac:dyDescent="0.25">
      <c r="A399">
        <v>398</v>
      </c>
      <c r="B399" s="4">
        <v>1</v>
      </c>
      <c r="E399" s="5">
        <v>4</v>
      </c>
    </row>
    <row r="400" spans="1:6" x14ac:dyDescent="0.25">
      <c r="A400">
        <v>399</v>
      </c>
      <c r="B400" s="4">
        <v>1</v>
      </c>
      <c r="E400" s="5">
        <v>4</v>
      </c>
    </row>
    <row r="401" spans="1:5" x14ac:dyDescent="0.25">
      <c r="A401">
        <v>400</v>
      </c>
      <c r="B401" s="4">
        <v>1</v>
      </c>
      <c r="E401" s="5">
        <v>4</v>
      </c>
    </row>
    <row r="402" spans="1:5" x14ac:dyDescent="0.25">
      <c r="A402">
        <v>401</v>
      </c>
      <c r="B402" s="4">
        <v>1</v>
      </c>
      <c r="E402" s="5">
        <v>4</v>
      </c>
    </row>
    <row r="403" spans="1:5" x14ac:dyDescent="0.25">
      <c r="A403">
        <v>402</v>
      </c>
      <c r="B403" s="4">
        <v>1</v>
      </c>
      <c r="E403" s="5">
        <v>4</v>
      </c>
    </row>
    <row r="404" spans="1:5" x14ac:dyDescent="0.25">
      <c r="A404">
        <v>403</v>
      </c>
      <c r="B404" s="4">
        <v>1</v>
      </c>
      <c r="E404" s="5">
        <v>4</v>
      </c>
    </row>
    <row r="405" spans="1:5" x14ac:dyDescent="0.25">
      <c r="A405">
        <v>404</v>
      </c>
      <c r="E405" s="5">
        <v>4</v>
      </c>
    </row>
    <row r="406" spans="1:5" x14ac:dyDescent="0.25">
      <c r="A406">
        <v>405</v>
      </c>
      <c r="C406" s="2">
        <v>2</v>
      </c>
      <c r="D406" s="3">
        <v>3</v>
      </c>
      <c r="E406" s="5">
        <v>4</v>
      </c>
    </row>
    <row r="407" spans="1:5" x14ac:dyDescent="0.25">
      <c r="A407">
        <v>406</v>
      </c>
      <c r="C407" s="2">
        <v>2</v>
      </c>
      <c r="D407" s="3">
        <v>3</v>
      </c>
      <c r="E407" s="5">
        <v>4</v>
      </c>
    </row>
    <row r="408" spans="1:5" x14ac:dyDescent="0.25">
      <c r="A408">
        <v>407</v>
      </c>
      <c r="C408" s="2">
        <v>2</v>
      </c>
      <c r="D408" s="3">
        <v>3</v>
      </c>
      <c r="E408" s="5">
        <v>4</v>
      </c>
    </row>
    <row r="409" spans="1:5" x14ac:dyDescent="0.25">
      <c r="A409">
        <v>408</v>
      </c>
      <c r="C409" s="2">
        <v>2</v>
      </c>
      <c r="D409" s="3">
        <v>3</v>
      </c>
    </row>
    <row r="410" spans="1:5" x14ac:dyDescent="0.25">
      <c r="A410">
        <v>409</v>
      </c>
      <c r="C410" s="2">
        <v>2</v>
      </c>
      <c r="D410" s="3">
        <v>3</v>
      </c>
    </row>
    <row r="411" spans="1:5" x14ac:dyDescent="0.25">
      <c r="A411">
        <v>410</v>
      </c>
      <c r="C411" s="2">
        <v>2</v>
      </c>
      <c r="D411" s="3">
        <v>3</v>
      </c>
    </row>
    <row r="412" spans="1:5" x14ac:dyDescent="0.25">
      <c r="A412">
        <v>411</v>
      </c>
      <c r="C412" s="2">
        <v>2</v>
      </c>
      <c r="D412" s="3">
        <v>3</v>
      </c>
    </row>
    <row r="413" spans="1:5" x14ac:dyDescent="0.25">
      <c r="A413">
        <v>412</v>
      </c>
      <c r="C413" s="2">
        <v>2</v>
      </c>
      <c r="D413" s="3">
        <v>3</v>
      </c>
    </row>
    <row r="414" spans="1:5" x14ac:dyDescent="0.25">
      <c r="A414">
        <v>413</v>
      </c>
      <c r="C414" s="2">
        <v>2</v>
      </c>
      <c r="D414" s="3">
        <v>3</v>
      </c>
    </row>
    <row r="415" spans="1:5" x14ac:dyDescent="0.25">
      <c r="A415">
        <v>414</v>
      </c>
      <c r="C415" s="2">
        <v>2</v>
      </c>
      <c r="D415" s="3">
        <v>3</v>
      </c>
    </row>
    <row r="416" spans="1:5" x14ac:dyDescent="0.25">
      <c r="A416">
        <v>415</v>
      </c>
      <c r="C416" s="2">
        <v>2</v>
      </c>
      <c r="D416" s="3">
        <v>3</v>
      </c>
    </row>
    <row r="417" spans="1:5" x14ac:dyDescent="0.25">
      <c r="A417">
        <v>416</v>
      </c>
      <c r="C417" s="2">
        <v>2</v>
      </c>
      <c r="D417" s="3">
        <v>3</v>
      </c>
    </row>
    <row r="418" spans="1:5" x14ac:dyDescent="0.25">
      <c r="A418">
        <v>417</v>
      </c>
      <c r="C418" s="2">
        <v>2</v>
      </c>
      <c r="D418" s="3">
        <v>3</v>
      </c>
    </row>
    <row r="419" spans="1:5" x14ac:dyDescent="0.25">
      <c r="A419">
        <v>418</v>
      </c>
      <c r="B419" s="4">
        <v>1</v>
      </c>
      <c r="C419" s="2">
        <v>2</v>
      </c>
    </row>
    <row r="420" spans="1:5" x14ac:dyDescent="0.25">
      <c r="A420">
        <v>419</v>
      </c>
      <c r="B420" s="4">
        <v>1</v>
      </c>
      <c r="C420" s="2">
        <v>2</v>
      </c>
    </row>
    <row r="421" spans="1:5" x14ac:dyDescent="0.25">
      <c r="A421">
        <v>420</v>
      </c>
      <c r="B421" s="4">
        <v>1</v>
      </c>
      <c r="E421" s="5">
        <v>4</v>
      </c>
    </row>
    <row r="422" spans="1:5" x14ac:dyDescent="0.25">
      <c r="A422">
        <v>421</v>
      </c>
      <c r="B422" s="4">
        <v>1</v>
      </c>
      <c r="E422" s="5">
        <v>4</v>
      </c>
    </row>
    <row r="423" spans="1:5" x14ac:dyDescent="0.25">
      <c r="A423">
        <v>422</v>
      </c>
      <c r="B423" s="4">
        <v>1</v>
      </c>
      <c r="E423" s="5">
        <v>4</v>
      </c>
    </row>
    <row r="424" spans="1:5" x14ac:dyDescent="0.25">
      <c r="A424">
        <v>423</v>
      </c>
      <c r="B424" s="4">
        <v>1</v>
      </c>
      <c r="E424" s="5">
        <v>4</v>
      </c>
    </row>
    <row r="425" spans="1:5" x14ac:dyDescent="0.25">
      <c r="A425">
        <v>424</v>
      </c>
      <c r="B425" s="4">
        <v>1</v>
      </c>
      <c r="E425" s="5">
        <v>4</v>
      </c>
    </row>
    <row r="426" spans="1:5" x14ac:dyDescent="0.25">
      <c r="A426">
        <v>425</v>
      </c>
      <c r="B426" s="4">
        <v>1</v>
      </c>
      <c r="E426" s="5">
        <v>4</v>
      </c>
    </row>
    <row r="427" spans="1:5" x14ac:dyDescent="0.25">
      <c r="A427">
        <v>426</v>
      </c>
      <c r="B427" s="4">
        <v>1</v>
      </c>
      <c r="E427" s="5">
        <v>4</v>
      </c>
    </row>
    <row r="428" spans="1:5" x14ac:dyDescent="0.25">
      <c r="A428">
        <v>427</v>
      </c>
      <c r="B428" s="4">
        <v>1</v>
      </c>
      <c r="E428" s="5">
        <v>4</v>
      </c>
    </row>
    <row r="429" spans="1:5" x14ac:dyDescent="0.25">
      <c r="A429">
        <v>428</v>
      </c>
      <c r="B429" s="4">
        <v>1</v>
      </c>
      <c r="E429" s="5">
        <v>4</v>
      </c>
    </row>
    <row r="430" spans="1:5" x14ac:dyDescent="0.25">
      <c r="A430">
        <v>429</v>
      </c>
      <c r="D430" s="3">
        <v>3</v>
      </c>
      <c r="E430" s="5">
        <v>4</v>
      </c>
    </row>
    <row r="431" spans="1:5" x14ac:dyDescent="0.25">
      <c r="A431">
        <v>430</v>
      </c>
      <c r="D431" s="3">
        <v>3</v>
      </c>
      <c r="E431" s="5">
        <v>4</v>
      </c>
    </row>
    <row r="432" spans="1:5" x14ac:dyDescent="0.25">
      <c r="A432">
        <v>431</v>
      </c>
      <c r="D432" s="3">
        <v>3</v>
      </c>
    </row>
    <row r="433" spans="1:5" x14ac:dyDescent="0.25">
      <c r="A433">
        <v>432</v>
      </c>
      <c r="D433" s="3">
        <v>3</v>
      </c>
    </row>
    <row r="434" spans="1:5" x14ac:dyDescent="0.25">
      <c r="A434">
        <v>433</v>
      </c>
      <c r="D434" s="3">
        <v>3</v>
      </c>
    </row>
    <row r="435" spans="1:5" x14ac:dyDescent="0.25">
      <c r="A435">
        <v>434</v>
      </c>
      <c r="C435" s="2">
        <v>2</v>
      </c>
      <c r="D435" s="3">
        <v>3</v>
      </c>
    </row>
    <row r="436" spans="1:5" x14ac:dyDescent="0.25">
      <c r="A436">
        <v>435</v>
      </c>
      <c r="C436" s="2">
        <v>2</v>
      </c>
      <c r="D436" s="3">
        <v>3</v>
      </c>
    </row>
    <row r="437" spans="1:5" x14ac:dyDescent="0.25">
      <c r="A437">
        <v>436</v>
      </c>
      <c r="C437" s="2">
        <v>2</v>
      </c>
      <c r="D437" s="3">
        <v>3</v>
      </c>
    </row>
    <row r="438" spans="1:5" x14ac:dyDescent="0.25">
      <c r="A438">
        <v>437</v>
      </c>
      <c r="C438" s="2">
        <v>2</v>
      </c>
      <c r="D438" s="3">
        <v>3</v>
      </c>
    </row>
    <row r="439" spans="1:5" x14ac:dyDescent="0.25">
      <c r="A439">
        <v>438</v>
      </c>
      <c r="C439" s="2">
        <v>2</v>
      </c>
      <c r="D439" s="3">
        <v>3</v>
      </c>
    </row>
    <row r="440" spans="1:5" x14ac:dyDescent="0.25">
      <c r="A440">
        <v>439</v>
      </c>
      <c r="C440" s="2">
        <v>2</v>
      </c>
    </row>
    <row r="441" spans="1:5" x14ac:dyDescent="0.25">
      <c r="A441">
        <v>440</v>
      </c>
      <c r="C441" s="2">
        <v>2</v>
      </c>
    </row>
    <row r="442" spans="1:5" x14ac:dyDescent="0.25">
      <c r="A442">
        <v>441</v>
      </c>
      <c r="C442" s="2">
        <v>2</v>
      </c>
    </row>
    <row r="443" spans="1:5" x14ac:dyDescent="0.25">
      <c r="A443">
        <v>442</v>
      </c>
      <c r="B443" s="4">
        <v>1</v>
      </c>
      <c r="C443" s="2">
        <v>2</v>
      </c>
    </row>
    <row r="444" spans="1:5" x14ac:dyDescent="0.25">
      <c r="A444">
        <v>443</v>
      </c>
      <c r="B444" s="4">
        <v>1</v>
      </c>
      <c r="C444" s="2">
        <v>2</v>
      </c>
    </row>
    <row r="445" spans="1:5" x14ac:dyDescent="0.25">
      <c r="A445">
        <v>444</v>
      </c>
      <c r="B445" s="4">
        <v>1</v>
      </c>
      <c r="C445" s="2">
        <v>2</v>
      </c>
    </row>
    <row r="446" spans="1:5" x14ac:dyDescent="0.25">
      <c r="A446">
        <v>445</v>
      </c>
      <c r="B446" s="4">
        <v>1</v>
      </c>
    </row>
    <row r="447" spans="1:5" x14ac:dyDescent="0.25">
      <c r="A447">
        <v>446</v>
      </c>
      <c r="B447" s="4">
        <v>1</v>
      </c>
    </row>
    <row r="448" spans="1:5" x14ac:dyDescent="0.25">
      <c r="A448">
        <v>447</v>
      </c>
      <c r="B448" s="4">
        <v>1</v>
      </c>
      <c r="E448" s="5">
        <v>4</v>
      </c>
    </row>
    <row r="449" spans="1:5" x14ac:dyDescent="0.25">
      <c r="A449">
        <v>448</v>
      </c>
      <c r="B449" s="4">
        <v>1</v>
      </c>
      <c r="E449" s="5">
        <v>4</v>
      </c>
    </row>
    <row r="450" spans="1:5" x14ac:dyDescent="0.25">
      <c r="A450">
        <v>449</v>
      </c>
      <c r="B450" s="4">
        <v>1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  <c r="D453" s="3">
        <v>3</v>
      </c>
      <c r="E453" s="5">
        <v>4</v>
      </c>
    </row>
    <row r="454" spans="1:5" x14ac:dyDescent="0.25">
      <c r="A454">
        <v>453</v>
      </c>
      <c r="D454" s="3">
        <v>3</v>
      </c>
      <c r="E454" s="5">
        <v>4</v>
      </c>
    </row>
    <row r="455" spans="1:5" x14ac:dyDescent="0.25">
      <c r="A455">
        <v>454</v>
      </c>
      <c r="D455" s="3">
        <v>3</v>
      </c>
      <c r="E455" s="5">
        <v>4</v>
      </c>
    </row>
    <row r="456" spans="1:5" x14ac:dyDescent="0.25">
      <c r="A456">
        <v>455</v>
      </c>
      <c r="D456" s="3">
        <v>3</v>
      </c>
      <c r="E456" s="5">
        <v>4</v>
      </c>
    </row>
    <row r="457" spans="1:5" x14ac:dyDescent="0.25">
      <c r="A457">
        <v>456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C459" s="2">
        <v>2</v>
      </c>
    </row>
    <row r="460" spans="1:5" x14ac:dyDescent="0.25">
      <c r="A460">
        <v>459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C463" s="2">
        <v>2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</row>
    <row r="466" spans="1:5" x14ac:dyDescent="0.25">
      <c r="A466">
        <v>465</v>
      </c>
      <c r="B466" s="4">
        <v>1</v>
      </c>
      <c r="C466" s="2">
        <v>2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  <c r="D473" s="3">
        <v>3</v>
      </c>
      <c r="E473" s="5">
        <v>4</v>
      </c>
    </row>
    <row r="474" spans="1:5" x14ac:dyDescent="0.25">
      <c r="A474">
        <v>473</v>
      </c>
      <c r="D474" s="3">
        <v>3</v>
      </c>
      <c r="E474" s="5">
        <v>4</v>
      </c>
    </row>
    <row r="475" spans="1:5" x14ac:dyDescent="0.25">
      <c r="A475">
        <v>474</v>
      </c>
      <c r="D475" s="3">
        <v>3</v>
      </c>
      <c r="E475" s="5">
        <v>4</v>
      </c>
    </row>
    <row r="476" spans="1:5" x14ac:dyDescent="0.25">
      <c r="A476">
        <v>475</v>
      </c>
      <c r="D476" s="3">
        <v>3</v>
      </c>
      <c r="E476" s="5">
        <v>4</v>
      </c>
    </row>
    <row r="477" spans="1:5" x14ac:dyDescent="0.25">
      <c r="A477">
        <v>476</v>
      </c>
      <c r="D477" s="3">
        <v>3</v>
      </c>
      <c r="E477" s="5">
        <v>4</v>
      </c>
    </row>
    <row r="478" spans="1:5" x14ac:dyDescent="0.25">
      <c r="A478">
        <v>477</v>
      </c>
      <c r="C478" s="2">
        <v>2</v>
      </c>
      <c r="D478" s="3">
        <v>3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C480" s="2">
        <v>2</v>
      </c>
    </row>
    <row r="481" spans="1:5" x14ac:dyDescent="0.25">
      <c r="A481">
        <v>480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B484" s="4">
        <v>1</v>
      </c>
      <c r="C484" s="2">
        <v>2</v>
      </c>
    </row>
    <row r="485" spans="1:5" x14ac:dyDescent="0.25">
      <c r="A485">
        <v>484</v>
      </c>
      <c r="B485" s="4">
        <v>1</v>
      </c>
      <c r="C485" s="2">
        <v>2</v>
      </c>
    </row>
    <row r="486" spans="1:5" x14ac:dyDescent="0.25">
      <c r="A486">
        <v>485</v>
      </c>
      <c r="B486" s="4">
        <v>1</v>
      </c>
    </row>
    <row r="487" spans="1:5" x14ac:dyDescent="0.25">
      <c r="A487">
        <v>486</v>
      </c>
      <c r="B487" s="4">
        <v>1</v>
      </c>
    </row>
    <row r="488" spans="1:5" x14ac:dyDescent="0.25">
      <c r="A488">
        <v>487</v>
      </c>
      <c r="B488" s="4">
        <v>1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D494" s="3">
        <v>3</v>
      </c>
      <c r="E494" s="5">
        <v>4</v>
      </c>
    </row>
    <row r="495" spans="1:5" x14ac:dyDescent="0.25">
      <c r="A495">
        <v>494</v>
      </c>
      <c r="D495" s="3">
        <v>3</v>
      </c>
      <c r="E495" s="5">
        <v>4</v>
      </c>
    </row>
    <row r="496" spans="1:5" x14ac:dyDescent="0.25">
      <c r="A496">
        <v>495</v>
      </c>
      <c r="D496" s="3">
        <v>3</v>
      </c>
      <c r="E496" s="5">
        <v>4</v>
      </c>
    </row>
    <row r="497" spans="1:5" x14ac:dyDescent="0.25">
      <c r="A497">
        <v>496</v>
      </c>
      <c r="C497" s="2">
        <v>2</v>
      </c>
      <c r="D497" s="3">
        <v>3</v>
      </c>
    </row>
    <row r="498" spans="1:5" x14ac:dyDescent="0.25">
      <c r="A498">
        <v>497</v>
      </c>
      <c r="C498" s="2">
        <v>2</v>
      </c>
      <c r="D498" s="3">
        <v>3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B504" s="4">
        <v>1</v>
      </c>
      <c r="C504" s="2">
        <v>2</v>
      </c>
    </row>
    <row r="505" spans="1:5" x14ac:dyDescent="0.25">
      <c r="A505">
        <v>504</v>
      </c>
      <c r="B505" s="4">
        <v>1</v>
      </c>
    </row>
    <row r="506" spans="1:5" x14ac:dyDescent="0.25">
      <c r="A506">
        <v>505</v>
      </c>
      <c r="B506" s="4">
        <v>1</v>
      </c>
    </row>
    <row r="507" spans="1:5" x14ac:dyDescent="0.25">
      <c r="A507">
        <v>506</v>
      </c>
      <c r="B507" s="4">
        <v>1</v>
      </c>
    </row>
    <row r="508" spans="1:5" x14ac:dyDescent="0.25">
      <c r="A508">
        <v>507</v>
      </c>
      <c r="B508" s="4">
        <v>1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D510" s="3">
        <v>3</v>
      </c>
      <c r="E510" s="5">
        <v>4</v>
      </c>
    </row>
    <row r="511" spans="1:5" x14ac:dyDescent="0.25">
      <c r="A511">
        <v>510</v>
      </c>
      <c r="D511" s="3">
        <v>3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D514" s="3">
        <v>3</v>
      </c>
      <c r="E514" s="5">
        <v>4</v>
      </c>
    </row>
    <row r="515" spans="1:5" x14ac:dyDescent="0.25">
      <c r="A515">
        <v>514</v>
      </c>
      <c r="D515" s="3">
        <v>3</v>
      </c>
      <c r="E515" s="5">
        <v>4</v>
      </c>
    </row>
    <row r="516" spans="1:5" x14ac:dyDescent="0.25">
      <c r="A516">
        <v>515</v>
      </c>
      <c r="D516" s="3">
        <v>3</v>
      </c>
      <c r="E516" s="5">
        <v>4</v>
      </c>
    </row>
    <row r="517" spans="1:5" x14ac:dyDescent="0.25">
      <c r="A517">
        <v>516</v>
      </c>
      <c r="D517" s="3">
        <v>3</v>
      </c>
    </row>
    <row r="518" spans="1:5" x14ac:dyDescent="0.25">
      <c r="A518">
        <v>517</v>
      </c>
    </row>
    <row r="519" spans="1:5" x14ac:dyDescent="0.25">
      <c r="A519">
        <v>518</v>
      </c>
      <c r="C519" s="2">
        <v>2</v>
      </c>
    </row>
    <row r="520" spans="1:5" x14ac:dyDescent="0.25">
      <c r="A520">
        <v>519</v>
      </c>
      <c r="C520" s="2">
        <v>2</v>
      </c>
    </row>
    <row r="521" spans="1:5" x14ac:dyDescent="0.25">
      <c r="A521">
        <v>520</v>
      </c>
      <c r="C521" s="2">
        <v>2</v>
      </c>
    </row>
    <row r="522" spans="1:5" x14ac:dyDescent="0.25">
      <c r="A522">
        <v>521</v>
      </c>
      <c r="C522" s="2">
        <v>2</v>
      </c>
    </row>
    <row r="523" spans="1:5" x14ac:dyDescent="0.25">
      <c r="A523">
        <v>522</v>
      </c>
      <c r="C523" s="2">
        <v>2</v>
      </c>
    </row>
    <row r="524" spans="1:5" x14ac:dyDescent="0.25">
      <c r="A524">
        <v>523</v>
      </c>
      <c r="B524" s="4">
        <v>1</v>
      </c>
      <c r="C524" s="2">
        <v>2</v>
      </c>
    </row>
    <row r="525" spans="1:5" x14ac:dyDescent="0.25">
      <c r="A525">
        <v>524</v>
      </c>
      <c r="B525" s="4">
        <v>1</v>
      </c>
      <c r="C525" s="2">
        <v>2</v>
      </c>
    </row>
    <row r="526" spans="1:5" x14ac:dyDescent="0.25">
      <c r="A526">
        <v>525</v>
      </c>
      <c r="B526" s="4">
        <v>1</v>
      </c>
    </row>
    <row r="527" spans="1:5" x14ac:dyDescent="0.25">
      <c r="A527">
        <v>526</v>
      </c>
      <c r="B527" s="4">
        <v>1</v>
      </c>
    </row>
    <row r="528" spans="1:5" x14ac:dyDescent="0.25">
      <c r="A528">
        <v>527</v>
      </c>
      <c r="B528" s="4">
        <v>1</v>
      </c>
    </row>
    <row r="529" spans="1:5" x14ac:dyDescent="0.25">
      <c r="A529">
        <v>528</v>
      </c>
      <c r="B529" s="4">
        <v>1</v>
      </c>
      <c r="E529" s="5">
        <v>4</v>
      </c>
    </row>
    <row r="530" spans="1:5" x14ac:dyDescent="0.25">
      <c r="A530">
        <v>529</v>
      </c>
      <c r="D530" s="3">
        <v>3</v>
      </c>
      <c r="E530" s="5">
        <v>4</v>
      </c>
    </row>
    <row r="531" spans="1:5" x14ac:dyDescent="0.25">
      <c r="A531">
        <v>530</v>
      </c>
      <c r="D531" s="3">
        <v>3</v>
      </c>
      <c r="E531" s="5">
        <v>4</v>
      </c>
    </row>
    <row r="532" spans="1:5" x14ac:dyDescent="0.25">
      <c r="A532">
        <v>531</v>
      </c>
      <c r="D532" s="3">
        <v>3</v>
      </c>
      <c r="E532" s="5">
        <v>4</v>
      </c>
    </row>
    <row r="533" spans="1:5" x14ac:dyDescent="0.25">
      <c r="A533">
        <v>532</v>
      </c>
      <c r="D533" s="3">
        <v>3</v>
      </c>
      <c r="E533" s="5">
        <v>4</v>
      </c>
    </row>
    <row r="534" spans="1:5" x14ac:dyDescent="0.25">
      <c r="A534">
        <v>533</v>
      </c>
      <c r="D534" s="3">
        <v>3</v>
      </c>
      <c r="E534" s="5">
        <v>4</v>
      </c>
    </row>
    <row r="535" spans="1:5" x14ac:dyDescent="0.25">
      <c r="A535">
        <v>534</v>
      </c>
      <c r="D535" s="3">
        <v>3</v>
      </c>
      <c r="E535" s="5">
        <v>4</v>
      </c>
    </row>
    <row r="536" spans="1:5" x14ac:dyDescent="0.25">
      <c r="A536">
        <v>535</v>
      </c>
      <c r="D536" s="3">
        <v>3</v>
      </c>
    </row>
    <row r="537" spans="1:5" x14ac:dyDescent="0.25">
      <c r="A537">
        <v>536</v>
      </c>
      <c r="D537" s="3">
        <v>3</v>
      </c>
    </row>
    <row r="538" spans="1:5" x14ac:dyDescent="0.25">
      <c r="A538">
        <v>537</v>
      </c>
      <c r="C538" s="2">
        <v>2</v>
      </c>
    </row>
    <row r="539" spans="1:5" x14ac:dyDescent="0.25">
      <c r="A539">
        <v>538</v>
      </c>
      <c r="C539" s="2">
        <v>2</v>
      </c>
    </row>
    <row r="540" spans="1:5" x14ac:dyDescent="0.25">
      <c r="A540">
        <v>539</v>
      </c>
      <c r="C540" s="2">
        <v>2</v>
      </c>
    </row>
    <row r="541" spans="1:5" x14ac:dyDescent="0.25">
      <c r="A541">
        <v>540</v>
      </c>
      <c r="C541" s="2">
        <v>2</v>
      </c>
    </row>
    <row r="542" spans="1:5" x14ac:dyDescent="0.25">
      <c r="A542">
        <v>541</v>
      </c>
      <c r="C542" s="2">
        <v>2</v>
      </c>
    </row>
    <row r="543" spans="1:5" x14ac:dyDescent="0.25">
      <c r="A543">
        <v>542</v>
      </c>
      <c r="C543" s="2">
        <v>2</v>
      </c>
    </row>
    <row r="544" spans="1:5" x14ac:dyDescent="0.25">
      <c r="A544">
        <v>543</v>
      </c>
      <c r="B544" s="4">
        <v>1</v>
      </c>
      <c r="C544" s="2">
        <v>2</v>
      </c>
    </row>
    <row r="545" spans="1:5" x14ac:dyDescent="0.25">
      <c r="A545">
        <v>544</v>
      </c>
      <c r="B545" s="4">
        <v>1</v>
      </c>
      <c r="C545" s="2">
        <v>2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</row>
    <row r="548" spans="1:5" x14ac:dyDescent="0.25">
      <c r="A548">
        <v>547</v>
      </c>
      <c r="B548" s="4">
        <v>1</v>
      </c>
    </row>
    <row r="549" spans="1:5" x14ac:dyDescent="0.25">
      <c r="A549">
        <v>548</v>
      </c>
      <c r="B549" s="4">
        <v>1</v>
      </c>
    </row>
    <row r="550" spans="1:5" x14ac:dyDescent="0.25">
      <c r="A550">
        <v>549</v>
      </c>
      <c r="D550" s="3">
        <v>3</v>
      </c>
      <c r="E550" s="5">
        <v>4</v>
      </c>
    </row>
    <row r="551" spans="1:5" x14ac:dyDescent="0.25">
      <c r="A551">
        <v>550</v>
      </c>
      <c r="D551" s="3">
        <v>3</v>
      </c>
      <c r="E551" s="5">
        <v>4</v>
      </c>
    </row>
    <row r="552" spans="1:5" x14ac:dyDescent="0.25">
      <c r="A552">
        <v>551</v>
      </c>
      <c r="D552" s="3">
        <v>3</v>
      </c>
      <c r="E552" s="5">
        <v>4</v>
      </c>
    </row>
    <row r="553" spans="1:5" x14ac:dyDescent="0.25">
      <c r="A553">
        <v>552</v>
      </c>
      <c r="D553" s="3">
        <v>3</v>
      </c>
      <c r="E553" s="5">
        <v>4</v>
      </c>
    </row>
    <row r="554" spans="1:5" x14ac:dyDescent="0.25">
      <c r="A554">
        <v>553</v>
      </c>
      <c r="D554" s="3">
        <v>3</v>
      </c>
      <c r="E554" s="5">
        <v>4</v>
      </c>
    </row>
    <row r="555" spans="1:5" x14ac:dyDescent="0.25">
      <c r="A555">
        <v>554</v>
      </c>
      <c r="D555" s="3">
        <v>3</v>
      </c>
      <c r="E555" s="5">
        <v>4</v>
      </c>
    </row>
    <row r="556" spans="1:5" x14ac:dyDescent="0.25">
      <c r="A556">
        <v>555</v>
      </c>
      <c r="D556" s="3">
        <v>3</v>
      </c>
      <c r="E556" s="5">
        <v>4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B563" s="4">
        <v>1</v>
      </c>
      <c r="C563" s="2">
        <v>2</v>
      </c>
    </row>
    <row r="564" spans="1:5" x14ac:dyDescent="0.25">
      <c r="A564">
        <v>563</v>
      </c>
      <c r="B564" s="4">
        <v>1</v>
      </c>
      <c r="C564" s="2">
        <v>2</v>
      </c>
    </row>
    <row r="565" spans="1:5" x14ac:dyDescent="0.25">
      <c r="A565">
        <v>564</v>
      </c>
      <c r="B565" s="4">
        <v>1</v>
      </c>
    </row>
    <row r="566" spans="1:5" x14ac:dyDescent="0.25">
      <c r="A566">
        <v>565</v>
      </c>
      <c r="B566" s="4">
        <v>1</v>
      </c>
    </row>
    <row r="567" spans="1:5" x14ac:dyDescent="0.25">
      <c r="A567">
        <v>566</v>
      </c>
      <c r="B567" s="4">
        <v>1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B569" s="4">
        <v>1</v>
      </c>
    </row>
    <row r="570" spans="1:5" x14ac:dyDescent="0.25">
      <c r="A570">
        <v>569</v>
      </c>
      <c r="E570" s="5">
        <v>4</v>
      </c>
    </row>
    <row r="571" spans="1:5" x14ac:dyDescent="0.25">
      <c r="A571">
        <v>570</v>
      </c>
      <c r="D571" s="3">
        <v>3</v>
      </c>
      <c r="E571" s="5">
        <v>4</v>
      </c>
    </row>
    <row r="572" spans="1:5" x14ac:dyDescent="0.25">
      <c r="A572">
        <v>571</v>
      </c>
      <c r="D572" s="3">
        <v>3</v>
      </c>
      <c r="E572" s="5">
        <v>4</v>
      </c>
    </row>
    <row r="573" spans="1:5" x14ac:dyDescent="0.25">
      <c r="A573">
        <v>572</v>
      </c>
      <c r="D573" s="3">
        <v>3</v>
      </c>
      <c r="E573" s="5">
        <v>4</v>
      </c>
    </row>
    <row r="574" spans="1:5" x14ac:dyDescent="0.25">
      <c r="A574">
        <v>573</v>
      </c>
      <c r="D574" s="3">
        <v>3</v>
      </c>
      <c r="E574" s="5">
        <v>4</v>
      </c>
    </row>
    <row r="575" spans="1:5" x14ac:dyDescent="0.25">
      <c r="A575">
        <v>574</v>
      </c>
      <c r="D575" s="3">
        <v>3</v>
      </c>
      <c r="E575" s="5">
        <v>4</v>
      </c>
    </row>
    <row r="576" spans="1:5" x14ac:dyDescent="0.25">
      <c r="A576">
        <v>575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  <c r="D577" s="3">
        <v>3</v>
      </c>
    </row>
    <row r="578" spans="1:5" x14ac:dyDescent="0.25">
      <c r="A578">
        <v>577</v>
      </c>
      <c r="C578" s="2">
        <v>2</v>
      </c>
      <c r="D578" s="3">
        <v>3</v>
      </c>
    </row>
    <row r="579" spans="1:5" x14ac:dyDescent="0.25">
      <c r="A579">
        <v>578</v>
      </c>
      <c r="C579" s="2">
        <v>2</v>
      </c>
      <c r="D579" s="3">
        <v>3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B582" s="4">
        <v>1</v>
      </c>
      <c r="C582" s="2">
        <v>2</v>
      </c>
    </row>
    <row r="583" spans="1:5" x14ac:dyDescent="0.25">
      <c r="A583">
        <v>582</v>
      </c>
      <c r="B583" s="4">
        <v>1</v>
      </c>
      <c r="C583" s="2">
        <v>2</v>
      </c>
    </row>
    <row r="584" spans="1:5" x14ac:dyDescent="0.25">
      <c r="A584">
        <v>583</v>
      </c>
      <c r="B584" s="4">
        <v>1</v>
      </c>
      <c r="C584" s="2">
        <v>2</v>
      </c>
    </row>
    <row r="585" spans="1:5" x14ac:dyDescent="0.25">
      <c r="A585">
        <v>584</v>
      </c>
      <c r="B585" s="4">
        <v>1</v>
      </c>
    </row>
    <row r="586" spans="1:5" x14ac:dyDescent="0.25">
      <c r="A586">
        <v>585</v>
      </c>
      <c r="B586" s="4">
        <v>1</v>
      </c>
    </row>
    <row r="587" spans="1:5" x14ac:dyDescent="0.25">
      <c r="A587">
        <v>586</v>
      </c>
      <c r="B587" s="4">
        <v>1</v>
      </c>
    </row>
    <row r="588" spans="1:5" x14ac:dyDescent="0.25">
      <c r="A588">
        <v>587</v>
      </c>
      <c r="B588" s="4">
        <v>1</v>
      </c>
    </row>
    <row r="589" spans="1:5" x14ac:dyDescent="0.25">
      <c r="A589">
        <v>588</v>
      </c>
      <c r="B589" s="4">
        <v>1</v>
      </c>
      <c r="E589" s="5">
        <v>4</v>
      </c>
    </row>
    <row r="590" spans="1:5" x14ac:dyDescent="0.25">
      <c r="A590">
        <v>589</v>
      </c>
      <c r="B590" s="4">
        <v>1</v>
      </c>
      <c r="E590" s="5">
        <v>4</v>
      </c>
    </row>
    <row r="591" spans="1:5" x14ac:dyDescent="0.25">
      <c r="A591">
        <v>590</v>
      </c>
      <c r="B591" s="4">
        <v>1</v>
      </c>
      <c r="D591" s="3">
        <v>3</v>
      </c>
      <c r="E591" s="5">
        <v>4</v>
      </c>
    </row>
    <row r="592" spans="1:5" x14ac:dyDescent="0.25">
      <c r="A592">
        <v>591</v>
      </c>
      <c r="D592" s="3">
        <v>3</v>
      </c>
      <c r="E592" s="5">
        <v>4</v>
      </c>
    </row>
    <row r="593" spans="1:6" x14ac:dyDescent="0.25">
      <c r="A593">
        <v>592</v>
      </c>
      <c r="D593" s="3">
        <v>3</v>
      </c>
      <c r="E593" s="5">
        <v>4</v>
      </c>
      <c r="F593" t="s">
        <v>22</v>
      </c>
    </row>
    <row r="594" spans="1:6" x14ac:dyDescent="0.25">
      <c r="A594">
        <v>593</v>
      </c>
    </row>
    <row r="595" spans="1:6" x14ac:dyDescent="0.25">
      <c r="A595">
        <v>594</v>
      </c>
      <c r="F595" t="s">
        <v>22</v>
      </c>
    </row>
    <row r="596" spans="1:6" x14ac:dyDescent="0.25">
      <c r="A596">
        <v>595</v>
      </c>
      <c r="C596" s="2">
        <v>2</v>
      </c>
    </row>
    <row r="597" spans="1:6" x14ac:dyDescent="0.25">
      <c r="A597">
        <v>596</v>
      </c>
      <c r="C597" s="2">
        <v>2</v>
      </c>
    </row>
    <row r="598" spans="1:6" x14ac:dyDescent="0.25">
      <c r="A598">
        <v>597</v>
      </c>
      <c r="C598" s="2">
        <v>2</v>
      </c>
    </row>
    <row r="599" spans="1:6" x14ac:dyDescent="0.25">
      <c r="A599">
        <v>598</v>
      </c>
      <c r="C599" s="2">
        <v>2</v>
      </c>
    </row>
    <row r="600" spans="1:6" x14ac:dyDescent="0.25">
      <c r="A600">
        <v>599</v>
      </c>
      <c r="C600" s="2">
        <v>2</v>
      </c>
    </row>
    <row r="601" spans="1:6" x14ac:dyDescent="0.25">
      <c r="A601">
        <v>600</v>
      </c>
      <c r="C601" s="2">
        <v>2</v>
      </c>
    </row>
    <row r="602" spans="1:6" x14ac:dyDescent="0.25">
      <c r="A602">
        <v>601</v>
      </c>
      <c r="C602" s="2">
        <v>2</v>
      </c>
    </row>
    <row r="603" spans="1:6" x14ac:dyDescent="0.25">
      <c r="A603">
        <v>602</v>
      </c>
      <c r="C603" s="2">
        <v>2</v>
      </c>
    </row>
    <row r="604" spans="1:6" x14ac:dyDescent="0.25">
      <c r="A604">
        <v>603</v>
      </c>
      <c r="C604" s="2">
        <v>2</v>
      </c>
    </row>
    <row r="605" spans="1:6" x14ac:dyDescent="0.25">
      <c r="A605">
        <v>604</v>
      </c>
      <c r="C605" s="2">
        <v>2</v>
      </c>
    </row>
    <row r="606" spans="1:6" x14ac:dyDescent="0.25">
      <c r="A606">
        <v>605</v>
      </c>
      <c r="C606" s="2">
        <v>2</v>
      </c>
    </row>
    <row r="607" spans="1:6" x14ac:dyDescent="0.25">
      <c r="A607">
        <v>606</v>
      </c>
    </row>
    <row r="608" spans="1:6" x14ac:dyDescent="0.25">
      <c r="A608">
        <v>607</v>
      </c>
      <c r="B608" s="4">
        <v>1</v>
      </c>
    </row>
    <row r="609" spans="1:5" x14ac:dyDescent="0.25">
      <c r="A609">
        <v>608</v>
      </c>
      <c r="B609" s="4">
        <v>1</v>
      </c>
      <c r="E609" s="5">
        <v>4</v>
      </c>
    </row>
    <row r="610" spans="1:5" x14ac:dyDescent="0.25">
      <c r="A610">
        <v>609</v>
      </c>
      <c r="B610" s="4">
        <v>1</v>
      </c>
      <c r="E610" s="5">
        <v>4</v>
      </c>
    </row>
    <row r="611" spans="1:5" x14ac:dyDescent="0.25">
      <c r="A611">
        <v>610</v>
      </c>
      <c r="B611" s="4">
        <v>1</v>
      </c>
      <c r="E611" s="5">
        <v>4</v>
      </c>
    </row>
    <row r="612" spans="1:5" x14ac:dyDescent="0.25">
      <c r="A612">
        <v>611</v>
      </c>
      <c r="B612" s="4">
        <v>1</v>
      </c>
      <c r="E612" s="5">
        <v>4</v>
      </c>
    </row>
    <row r="613" spans="1:5" x14ac:dyDescent="0.25">
      <c r="A613">
        <v>612</v>
      </c>
      <c r="B613" s="4">
        <v>1</v>
      </c>
      <c r="E613" s="5">
        <v>4</v>
      </c>
    </row>
    <row r="614" spans="1:5" x14ac:dyDescent="0.25">
      <c r="A614">
        <v>613</v>
      </c>
      <c r="B614" s="4">
        <v>1</v>
      </c>
      <c r="E614" s="5">
        <v>4</v>
      </c>
    </row>
    <row r="615" spans="1:5" x14ac:dyDescent="0.25">
      <c r="A615">
        <v>614</v>
      </c>
      <c r="B615" s="4">
        <v>1</v>
      </c>
      <c r="E615" s="5">
        <v>4</v>
      </c>
    </row>
    <row r="616" spans="1:5" x14ac:dyDescent="0.25">
      <c r="A616">
        <v>615</v>
      </c>
      <c r="B616" s="4">
        <v>1</v>
      </c>
      <c r="E616" s="5">
        <v>4</v>
      </c>
    </row>
    <row r="617" spans="1:5" x14ac:dyDescent="0.25">
      <c r="A617">
        <v>616</v>
      </c>
      <c r="B617" s="4">
        <v>1</v>
      </c>
      <c r="E617" s="5">
        <v>4</v>
      </c>
    </row>
    <row r="618" spans="1:5" x14ac:dyDescent="0.25">
      <c r="A618">
        <v>617</v>
      </c>
      <c r="E618" s="5">
        <v>4</v>
      </c>
    </row>
    <row r="619" spans="1:5" x14ac:dyDescent="0.25">
      <c r="A619">
        <v>618</v>
      </c>
      <c r="D619" s="3">
        <v>3</v>
      </c>
    </row>
    <row r="620" spans="1:5" x14ac:dyDescent="0.25">
      <c r="A620">
        <v>619</v>
      </c>
      <c r="C620" s="2">
        <v>2</v>
      </c>
      <c r="D620" s="3">
        <v>3</v>
      </c>
    </row>
    <row r="621" spans="1:5" x14ac:dyDescent="0.25">
      <c r="A621">
        <v>620</v>
      </c>
      <c r="C621" s="2">
        <v>2</v>
      </c>
      <c r="D621" s="3">
        <v>3</v>
      </c>
    </row>
    <row r="622" spans="1:5" x14ac:dyDescent="0.25">
      <c r="A622">
        <v>621</v>
      </c>
      <c r="C622" s="2">
        <v>2</v>
      </c>
      <c r="D622" s="3">
        <v>3</v>
      </c>
    </row>
    <row r="623" spans="1:5" x14ac:dyDescent="0.25">
      <c r="A623">
        <v>622</v>
      </c>
      <c r="C623" s="2">
        <v>2</v>
      </c>
      <c r="D623" s="3">
        <v>3</v>
      </c>
    </row>
    <row r="624" spans="1:5" x14ac:dyDescent="0.25">
      <c r="A624">
        <v>623</v>
      </c>
      <c r="C624" s="2">
        <v>2</v>
      </c>
      <c r="D624" s="3">
        <v>3</v>
      </c>
    </row>
    <row r="625" spans="1:5" x14ac:dyDescent="0.25">
      <c r="A625">
        <v>624</v>
      </c>
      <c r="C625" s="2">
        <v>2</v>
      </c>
      <c r="D625" s="3">
        <v>3</v>
      </c>
    </row>
    <row r="626" spans="1:5" x14ac:dyDescent="0.25">
      <c r="A626">
        <v>625</v>
      </c>
      <c r="C626" s="2">
        <v>2</v>
      </c>
      <c r="D626" s="3">
        <v>3</v>
      </c>
    </row>
    <row r="627" spans="1:5" x14ac:dyDescent="0.25">
      <c r="A627">
        <v>626</v>
      </c>
      <c r="C627" s="2">
        <v>2</v>
      </c>
      <c r="D627" s="3">
        <v>3</v>
      </c>
    </row>
    <row r="628" spans="1:5" x14ac:dyDescent="0.25">
      <c r="A628">
        <v>627</v>
      </c>
      <c r="C628" s="2">
        <v>2</v>
      </c>
    </row>
    <row r="629" spans="1:5" x14ac:dyDescent="0.25">
      <c r="A629">
        <v>628</v>
      </c>
      <c r="C629" s="2">
        <v>2</v>
      </c>
    </row>
    <row r="630" spans="1:5" x14ac:dyDescent="0.25">
      <c r="A630">
        <v>629</v>
      </c>
      <c r="B630" s="4">
        <v>1</v>
      </c>
    </row>
    <row r="631" spans="1:5" x14ac:dyDescent="0.25">
      <c r="A631">
        <v>630</v>
      </c>
      <c r="B631" s="4">
        <v>1</v>
      </c>
    </row>
    <row r="632" spans="1:5" x14ac:dyDescent="0.25">
      <c r="A632">
        <v>631</v>
      </c>
      <c r="B632" s="4">
        <v>1</v>
      </c>
    </row>
    <row r="633" spans="1:5" x14ac:dyDescent="0.25">
      <c r="A633">
        <v>632</v>
      </c>
      <c r="B633" s="4">
        <v>1</v>
      </c>
    </row>
    <row r="634" spans="1:5" x14ac:dyDescent="0.25">
      <c r="A634">
        <v>633</v>
      </c>
      <c r="B634" s="4">
        <v>1</v>
      </c>
      <c r="E634" s="5">
        <v>4</v>
      </c>
    </row>
    <row r="635" spans="1:5" x14ac:dyDescent="0.25">
      <c r="A635">
        <v>634</v>
      </c>
      <c r="B635" s="4">
        <v>1</v>
      </c>
      <c r="E635" s="5">
        <v>4</v>
      </c>
    </row>
    <row r="636" spans="1:5" x14ac:dyDescent="0.25">
      <c r="A636">
        <v>635</v>
      </c>
      <c r="B636" s="4">
        <v>1</v>
      </c>
      <c r="E636" s="5">
        <v>4</v>
      </c>
    </row>
    <row r="637" spans="1:5" x14ac:dyDescent="0.25">
      <c r="A637">
        <v>636</v>
      </c>
      <c r="B637" s="4">
        <v>1</v>
      </c>
      <c r="E637" s="5">
        <v>4</v>
      </c>
    </row>
    <row r="638" spans="1:5" x14ac:dyDescent="0.25">
      <c r="A638">
        <v>637</v>
      </c>
      <c r="B638" s="4">
        <v>1</v>
      </c>
      <c r="D638" s="3">
        <v>3</v>
      </c>
      <c r="E638" s="5">
        <v>4</v>
      </c>
    </row>
    <row r="639" spans="1:5" x14ac:dyDescent="0.25">
      <c r="A639">
        <v>638</v>
      </c>
      <c r="D639" s="3">
        <v>3</v>
      </c>
      <c r="E639" s="5">
        <v>4</v>
      </c>
    </row>
    <row r="640" spans="1:5" x14ac:dyDescent="0.25">
      <c r="A640">
        <v>639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</row>
    <row r="643" spans="1:5" x14ac:dyDescent="0.25">
      <c r="A643">
        <v>642</v>
      </c>
      <c r="C643" s="2">
        <v>2</v>
      </c>
      <c r="D643" s="3">
        <v>3</v>
      </c>
    </row>
    <row r="644" spans="1:5" x14ac:dyDescent="0.25">
      <c r="A644">
        <v>643</v>
      </c>
      <c r="C644" s="2">
        <v>2</v>
      </c>
      <c r="D644" s="3">
        <v>3</v>
      </c>
    </row>
    <row r="645" spans="1:5" x14ac:dyDescent="0.25">
      <c r="A645">
        <v>644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C648" s="2">
        <v>2</v>
      </c>
    </row>
    <row r="649" spans="1:5" x14ac:dyDescent="0.25">
      <c r="A649">
        <v>648</v>
      </c>
      <c r="C649" s="2">
        <v>2</v>
      </c>
    </row>
    <row r="650" spans="1:5" x14ac:dyDescent="0.25">
      <c r="A650">
        <v>649</v>
      </c>
      <c r="B650" s="4">
        <v>1</v>
      </c>
      <c r="C650" s="2">
        <v>2</v>
      </c>
    </row>
    <row r="651" spans="1:5" x14ac:dyDescent="0.25">
      <c r="A651">
        <v>650</v>
      </c>
      <c r="B651" s="4">
        <v>1</v>
      </c>
      <c r="C651" s="2">
        <v>2</v>
      </c>
    </row>
    <row r="652" spans="1:5" x14ac:dyDescent="0.25">
      <c r="A652">
        <v>651</v>
      </c>
      <c r="B652" s="4">
        <v>1</v>
      </c>
    </row>
    <row r="653" spans="1:5" x14ac:dyDescent="0.25">
      <c r="A653">
        <v>652</v>
      </c>
      <c r="B653" s="4">
        <v>1</v>
      </c>
    </row>
    <row r="654" spans="1:5" x14ac:dyDescent="0.25">
      <c r="A654">
        <v>653</v>
      </c>
      <c r="B654" s="4">
        <v>1</v>
      </c>
    </row>
    <row r="655" spans="1:5" x14ac:dyDescent="0.25">
      <c r="A655">
        <v>654</v>
      </c>
      <c r="B655" s="4">
        <v>1</v>
      </c>
      <c r="D655" s="3">
        <v>3</v>
      </c>
      <c r="E655" s="5">
        <v>4</v>
      </c>
    </row>
    <row r="656" spans="1:5" x14ac:dyDescent="0.25">
      <c r="A656">
        <v>655</v>
      </c>
      <c r="D656" s="3">
        <v>3</v>
      </c>
      <c r="E656" s="5">
        <v>4</v>
      </c>
    </row>
    <row r="657" spans="1:5" x14ac:dyDescent="0.25">
      <c r="A657">
        <v>656</v>
      </c>
      <c r="D657" s="3">
        <v>3</v>
      </c>
      <c r="E657" s="5">
        <v>4</v>
      </c>
    </row>
    <row r="658" spans="1:5" x14ac:dyDescent="0.25">
      <c r="A658">
        <v>657</v>
      </c>
      <c r="D658" s="3">
        <v>3</v>
      </c>
      <c r="E658" s="5">
        <v>4</v>
      </c>
    </row>
    <row r="659" spans="1:5" x14ac:dyDescent="0.25">
      <c r="A659">
        <v>658</v>
      </c>
      <c r="D659" s="3">
        <v>3</v>
      </c>
      <c r="E659" s="5">
        <v>4</v>
      </c>
    </row>
    <row r="660" spans="1:5" x14ac:dyDescent="0.25">
      <c r="A660">
        <v>659</v>
      </c>
      <c r="D660" s="3">
        <v>3</v>
      </c>
      <c r="E660" s="5">
        <v>4</v>
      </c>
    </row>
    <row r="661" spans="1:5" x14ac:dyDescent="0.25">
      <c r="A661">
        <v>660</v>
      </c>
      <c r="D661" s="3">
        <v>3</v>
      </c>
      <c r="E661" s="5">
        <v>4</v>
      </c>
    </row>
    <row r="662" spans="1:5" x14ac:dyDescent="0.25">
      <c r="A662">
        <v>661</v>
      </c>
      <c r="D662" s="3">
        <v>3</v>
      </c>
    </row>
    <row r="663" spans="1:5" x14ac:dyDescent="0.25">
      <c r="A663">
        <v>662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C665" s="2">
        <v>2</v>
      </c>
    </row>
    <row r="666" spans="1:5" x14ac:dyDescent="0.25">
      <c r="A666">
        <v>665</v>
      </c>
      <c r="C666" s="2">
        <v>2</v>
      </c>
    </row>
    <row r="667" spans="1:5" x14ac:dyDescent="0.25">
      <c r="A667">
        <v>666</v>
      </c>
      <c r="C667" s="2">
        <v>2</v>
      </c>
    </row>
    <row r="668" spans="1:5" x14ac:dyDescent="0.25">
      <c r="A668">
        <v>667</v>
      </c>
      <c r="B668" s="4">
        <v>1</v>
      </c>
      <c r="C668" s="2">
        <v>2</v>
      </c>
    </row>
    <row r="669" spans="1:5" x14ac:dyDescent="0.25">
      <c r="A669">
        <v>668</v>
      </c>
      <c r="B669" s="4">
        <v>1</v>
      </c>
      <c r="C669" s="2">
        <v>2</v>
      </c>
    </row>
    <row r="670" spans="1:5" x14ac:dyDescent="0.25">
      <c r="A670">
        <v>669</v>
      </c>
      <c r="B670" s="4">
        <v>1</v>
      </c>
      <c r="C670" s="2">
        <v>2</v>
      </c>
    </row>
    <row r="671" spans="1:5" x14ac:dyDescent="0.25">
      <c r="A671">
        <v>670</v>
      </c>
      <c r="B671" s="4">
        <v>1</v>
      </c>
    </row>
    <row r="672" spans="1:5" x14ac:dyDescent="0.25">
      <c r="A672">
        <v>671</v>
      </c>
      <c r="B672" s="4">
        <v>1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D675" s="3">
        <v>3</v>
      </c>
      <c r="E675" s="5">
        <v>4</v>
      </c>
    </row>
    <row r="676" spans="1:5" x14ac:dyDescent="0.25">
      <c r="A676">
        <v>675</v>
      </c>
      <c r="D676" s="3">
        <v>3</v>
      </c>
      <c r="E676" s="5">
        <v>4</v>
      </c>
    </row>
    <row r="677" spans="1:5" x14ac:dyDescent="0.25">
      <c r="A677">
        <v>676</v>
      </c>
      <c r="D677" s="3">
        <v>3</v>
      </c>
      <c r="E677" s="5">
        <v>4</v>
      </c>
    </row>
    <row r="678" spans="1:5" x14ac:dyDescent="0.25">
      <c r="A678">
        <v>677</v>
      </c>
      <c r="D678" s="3">
        <v>3</v>
      </c>
      <c r="E678" s="5">
        <v>4</v>
      </c>
    </row>
    <row r="679" spans="1:5" x14ac:dyDescent="0.25">
      <c r="A679">
        <v>678</v>
      </c>
      <c r="D679" s="3">
        <v>3</v>
      </c>
      <c r="E679" s="5">
        <v>4</v>
      </c>
    </row>
    <row r="680" spans="1:5" x14ac:dyDescent="0.25">
      <c r="A680">
        <v>679</v>
      </c>
      <c r="D680" s="3">
        <v>3</v>
      </c>
      <c r="E680" s="5">
        <v>4</v>
      </c>
    </row>
    <row r="681" spans="1:5" x14ac:dyDescent="0.25">
      <c r="A681">
        <v>680</v>
      </c>
      <c r="D681" s="3">
        <v>3</v>
      </c>
    </row>
    <row r="682" spans="1:5" x14ac:dyDescent="0.25">
      <c r="A682">
        <v>681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</row>
    <row r="686" spans="1:5" x14ac:dyDescent="0.25">
      <c r="A686">
        <v>685</v>
      </c>
      <c r="B686" s="4">
        <v>1</v>
      </c>
      <c r="C686" s="2">
        <v>2</v>
      </c>
    </row>
    <row r="687" spans="1:5" x14ac:dyDescent="0.25">
      <c r="A687">
        <v>686</v>
      </c>
      <c r="B687" s="4">
        <v>1</v>
      </c>
      <c r="C687" s="2">
        <v>2</v>
      </c>
    </row>
    <row r="688" spans="1:5" x14ac:dyDescent="0.25">
      <c r="A688">
        <v>687</v>
      </c>
      <c r="B688" s="4">
        <v>1</v>
      </c>
      <c r="C688" s="2">
        <v>2</v>
      </c>
    </row>
    <row r="689" spans="1:5" x14ac:dyDescent="0.25">
      <c r="A689">
        <v>688</v>
      </c>
      <c r="B689" s="4">
        <v>1</v>
      </c>
      <c r="C689" s="2">
        <v>2</v>
      </c>
    </row>
    <row r="690" spans="1:5" x14ac:dyDescent="0.25">
      <c r="A690">
        <v>689</v>
      </c>
      <c r="B690" s="4">
        <v>1</v>
      </c>
    </row>
    <row r="691" spans="1:5" x14ac:dyDescent="0.25">
      <c r="A691">
        <v>690</v>
      </c>
      <c r="B691" s="4">
        <v>1</v>
      </c>
    </row>
    <row r="692" spans="1:5" x14ac:dyDescent="0.25">
      <c r="A692">
        <v>691</v>
      </c>
    </row>
    <row r="693" spans="1:5" x14ac:dyDescent="0.25">
      <c r="A693">
        <v>692</v>
      </c>
      <c r="D693" s="3">
        <v>3</v>
      </c>
      <c r="E693" s="5">
        <v>4</v>
      </c>
    </row>
    <row r="694" spans="1:5" x14ac:dyDescent="0.25">
      <c r="A694">
        <v>693</v>
      </c>
      <c r="D694" s="3">
        <v>3</v>
      </c>
      <c r="E694" s="5">
        <v>4</v>
      </c>
    </row>
    <row r="695" spans="1:5" x14ac:dyDescent="0.25">
      <c r="A695">
        <v>694</v>
      </c>
      <c r="D695" s="3">
        <v>3</v>
      </c>
      <c r="E695" s="5">
        <v>4</v>
      </c>
    </row>
    <row r="696" spans="1:5" x14ac:dyDescent="0.25">
      <c r="A696">
        <v>695</v>
      </c>
      <c r="D696" s="3">
        <v>3</v>
      </c>
      <c r="E696" s="5">
        <v>4</v>
      </c>
    </row>
    <row r="697" spans="1:5" x14ac:dyDescent="0.25">
      <c r="A697">
        <v>696</v>
      </c>
      <c r="D697" s="3">
        <v>3</v>
      </c>
      <c r="E697" s="5">
        <v>4</v>
      </c>
    </row>
    <row r="698" spans="1:5" x14ac:dyDescent="0.25">
      <c r="A698">
        <v>697</v>
      </c>
      <c r="D698" s="3">
        <v>3</v>
      </c>
      <c r="E698" s="5">
        <v>4</v>
      </c>
    </row>
    <row r="699" spans="1:5" x14ac:dyDescent="0.25">
      <c r="A699">
        <v>698</v>
      </c>
      <c r="D699" s="3">
        <v>3</v>
      </c>
      <c r="E699" s="5">
        <v>4</v>
      </c>
    </row>
    <row r="700" spans="1:5" x14ac:dyDescent="0.25">
      <c r="A700">
        <v>699</v>
      </c>
    </row>
    <row r="701" spans="1:5" x14ac:dyDescent="0.25">
      <c r="A701">
        <v>700</v>
      </c>
    </row>
    <row r="702" spans="1:5" x14ac:dyDescent="0.25">
      <c r="A702">
        <v>701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B706" s="4">
        <v>1</v>
      </c>
      <c r="C706" s="2">
        <v>2</v>
      </c>
    </row>
    <row r="707" spans="1:5" x14ac:dyDescent="0.25">
      <c r="A707">
        <v>706</v>
      </c>
      <c r="B707" s="4">
        <v>1</v>
      </c>
      <c r="C707" s="2">
        <v>2</v>
      </c>
    </row>
    <row r="708" spans="1:5" x14ac:dyDescent="0.25">
      <c r="A708">
        <v>707</v>
      </c>
      <c r="B708" s="4">
        <v>1</v>
      </c>
      <c r="C708" s="2">
        <v>2</v>
      </c>
    </row>
    <row r="709" spans="1:5" x14ac:dyDescent="0.25">
      <c r="A709">
        <v>708</v>
      </c>
      <c r="B709" s="4">
        <v>1</v>
      </c>
      <c r="C709" s="2">
        <v>2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</row>
    <row r="712" spans="1:5" x14ac:dyDescent="0.25">
      <c r="A712">
        <v>711</v>
      </c>
      <c r="B712" s="4">
        <v>1</v>
      </c>
    </row>
    <row r="713" spans="1:5" x14ac:dyDescent="0.25">
      <c r="A713">
        <v>712</v>
      </c>
      <c r="D713" s="3">
        <v>3</v>
      </c>
      <c r="E713" s="5">
        <v>4</v>
      </c>
    </row>
    <row r="714" spans="1:5" x14ac:dyDescent="0.25">
      <c r="A714">
        <v>713</v>
      </c>
      <c r="D714" s="3">
        <v>3</v>
      </c>
      <c r="E714" s="5">
        <v>4</v>
      </c>
    </row>
    <row r="715" spans="1:5" x14ac:dyDescent="0.25">
      <c r="A715">
        <v>714</v>
      </c>
      <c r="D715" s="3">
        <v>3</v>
      </c>
      <c r="E715" s="5">
        <v>4</v>
      </c>
    </row>
    <row r="716" spans="1:5" x14ac:dyDescent="0.25">
      <c r="A716">
        <v>715</v>
      </c>
      <c r="D716" s="3">
        <v>3</v>
      </c>
      <c r="E716" s="5">
        <v>4</v>
      </c>
    </row>
    <row r="717" spans="1:5" x14ac:dyDescent="0.25">
      <c r="A717">
        <v>716</v>
      </c>
      <c r="D717" s="3">
        <v>3</v>
      </c>
      <c r="E717" s="5">
        <v>4</v>
      </c>
    </row>
    <row r="718" spans="1:5" x14ac:dyDescent="0.25">
      <c r="A718">
        <v>717</v>
      </c>
      <c r="D718" s="3">
        <v>3</v>
      </c>
      <c r="E718" s="5">
        <v>4</v>
      </c>
    </row>
    <row r="719" spans="1:5" x14ac:dyDescent="0.25">
      <c r="A719">
        <v>718</v>
      </c>
      <c r="D719" s="3">
        <v>3</v>
      </c>
      <c r="E719" s="5">
        <v>4</v>
      </c>
    </row>
    <row r="720" spans="1:5" x14ac:dyDescent="0.25">
      <c r="A720">
        <v>719</v>
      </c>
      <c r="D720" s="3">
        <v>3</v>
      </c>
    </row>
    <row r="721" spans="1:5" x14ac:dyDescent="0.25">
      <c r="A721">
        <v>720</v>
      </c>
      <c r="C721" s="2">
        <v>2</v>
      </c>
    </row>
    <row r="722" spans="1:5" x14ac:dyDescent="0.25">
      <c r="A722">
        <v>721</v>
      </c>
      <c r="C722" s="2">
        <v>2</v>
      </c>
    </row>
    <row r="723" spans="1:5" x14ac:dyDescent="0.25">
      <c r="A723">
        <v>722</v>
      </c>
      <c r="C723" s="2">
        <v>2</v>
      </c>
    </row>
    <row r="724" spans="1:5" x14ac:dyDescent="0.25">
      <c r="A724">
        <v>723</v>
      </c>
      <c r="C724" s="2">
        <v>2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B726" s="4">
        <v>1</v>
      </c>
      <c r="C726" s="2">
        <v>2</v>
      </c>
    </row>
    <row r="727" spans="1:5" x14ac:dyDescent="0.25">
      <c r="A727">
        <v>726</v>
      </c>
      <c r="B727" s="4">
        <v>1</v>
      </c>
      <c r="C727" s="2">
        <v>2</v>
      </c>
    </row>
    <row r="728" spans="1:5" x14ac:dyDescent="0.25">
      <c r="A728">
        <v>727</v>
      </c>
      <c r="B728" s="4">
        <v>1</v>
      </c>
    </row>
    <row r="729" spans="1:5" x14ac:dyDescent="0.25">
      <c r="A729">
        <v>728</v>
      </c>
      <c r="B729" s="4">
        <v>1</v>
      </c>
    </row>
    <row r="730" spans="1:5" x14ac:dyDescent="0.25">
      <c r="A730">
        <v>729</v>
      </c>
      <c r="B730" s="4">
        <v>1</v>
      </c>
    </row>
    <row r="731" spans="1:5" x14ac:dyDescent="0.25">
      <c r="A731">
        <v>730</v>
      </c>
      <c r="B731" s="4">
        <v>1</v>
      </c>
    </row>
    <row r="732" spans="1:5" x14ac:dyDescent="0.25">
      <c r="A732">
        <v>731</v>
      </c>
      <c r="B732" s="4">
        <v>1</v>
      </c>
      <c r="E732" s="5">
        <v>4</v>
      </c>
    </row>
    <row r="733" spans="1:5" x14ac:dyDescent="0.25">
      <c r="A733">
        <v>732</v>
      </c>
      <c r="E733" s="5">
        <v>4</v>
      </c>
    </row>
    <row r="734" spans="1:5" x14ac:dyDescent="0.25">
      <c r="A734">
        <v>733</v>
      </c>
      <c r="D734" s="3">
        <v>3</v>
      </c>
      <c r="E734" s="5">
        <v>4</v>
      </c>
    </row>
    <row r="735" spans="1:5" x14ac:dyDescent="0.25">
      <c r="A735">
        <v>734</v>
      </c>
      <c r="D735" s="3">
        <v>3</v>
      </c>
      <c r="E735" s="5">
        <v>4</v>
      </c>
    </row>
    <row r="736" spans="1:5" x14ac:dyDescent="0.25">
      <c r="A736">
        <v>735</v>
      </c>
      <c r="D736" s="3">
        <v>3</v>
      </c>
      <c r="E736" s="5">
        <v>4</v>
      </c>
    </row>
    <row r="737" spans="1:5" x14ac:dyDescent="0.25">
      <c r="A737">
        <v>736</v>
      </c>
      <c r="D737" s="3">
        <v>3</v>
      </c>
      <c r="E737" s="5">
        <v>4</v>
      </c>
    </row>
    <row r="738" spans="1:5" x14ac:dyDescent="0.25">
      <c r="A738">
        <v>737</v>
      </c>
      <c r="D738" s="3">
        <v>3</v>
      </c>
      <c r="E738" s="5">
        <v>4</v>
      </c>
    </row>
    <row r="739" spans="1:5" x14ac:dyDescent="0.25">
      <c r="A739">
        <v>738</v>
      </c>
      <c r="C739" s="2">
        <v>2</v>
      </c>
      <c r="D739" s="3">
        <v>3</v>
      </c>
    </row>
    <row r="740" spans="1:5" x14ac:dyDescent="0.25">
      <c r="A740">
        <v>739</v>
      </c>
      <c r="C740" s="2">
        <v>2</v>
      </c>
      <c r="D740" s="3">
        <v>3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B744" s="4">
        <v>1</v>
      </c>
      <c r="C744" s="2">
        <v>2</v>
      </c>
    </row>
    <row r="745" spans="1:5" x14ac:dyDescent="0.25">
      <c r="A745">
        <v>744</v>
      </c>
      <c r="B745" s="4">
        <v>1</v>
      </c>
      <c r="C745" s="2">
        <v>2</v>
      </c>
    </row>
    <row r="746" spans="1:5" x14ac:dyDescent="0.25">
      <c r="A746">
        <v>745</v>
      </c>
      <c r="B746" s="4">
        <v>1</v>
      </c>
      <c r="C746" s="2">
        <v>2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</row>
    <row r="750" spans="1:5" x14ac:dyDescent="0.25">
      <c r="A750">
        <v>749</v>
      </c>
      <c r="B750" s="4">
        <v>1</v>
      </c>
    </row>
    <row r="751" spans="1:5" x14ac:dyDescent="0.25">
      <c r="A751">
        <v>750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D753" s="3">
        <v>3</v>
      </c>
      <c r="E753" s="5">
        <v>4</v>
      </c>
    </row>
    <row r="754" spans="1:5" x14ac:dyDescent="0.25">
      <c r="A754">
        <v>753</v>
      </c>
      <c r="D754" s="3">
        <v>3</v>
      </c>
      <c r="E754" s="5">
        <v>4</v>
      </c>
    </row>
    <row r="755" spans="1:5" x14ac:dyDescent="0.25">
      <c r="A755">
        <v>754</v>
      </c>
      <c r="D755" s="3">
        <v>3</v>
      </c>
      <c r="E755" s="5">
        <v>4</v>
      </c>
    </row>
    <row r="756" spans="1:5" x14ac:dyDescent="0.25">
      <c r="A756">
        <v>755</v>
      </c>
      <c r="D756" s="3">
        <v>3</v>
      </c>
      <c r="E756" s="5">
        <v>4</v>
      </c>
    </row>
    <row r="757" spans="1:5" x14ac:dyDescent="0.25">
      <c r="A757">
        <v>756</v>
      </c>
      <c r="D757" s="3">
        <v>3</v>
      </c>
      <c r="E757" s="5">
        <v>4</v>
      </c>
    </row>
    <row r="758" spans="1:5" x14ac:dyDescent="0.25">
      <c r="A758">
        <v>757</v>
      </c>
      <c r="C758" s="2">
        <v>2</v>
      </c>
      <c r="D758" s="3">
        <v>3</v>
      </c>
      <c r="E758" s="5">
        <v>4</v>
      </c>
    </row>
    <row r="759" spans="1:5" x14ac:dyDescent="0.25">
      <c r="A759">
        <v>758</v>
      </c>
      <c r="C759" s="2">
        <v>2</v>
      </c>
      <c r="D759" s="3">
        <v>3</v>
      </c>
    </row>
    <row r="760" spans="1:5" x14ac:dyDescent="0.25">
      <c r="A760">
        <v>759</v>
      </c>
      <c r="C760" s="2">
        <v>2</v>
      </c>
    </row>
    <row r="761" spans="1:5" x14ac:dyDescent="0.25">
      <c r="A761">
        <v>760</v>
      </c>
      <c r="C761" s="2">
        <v>2</v>
      </c>
    </row>
    <row r="762" spans="1:5" x14ac:dyDescent="0.25">
      <c r="A762">
        <v>761</v>
      </c>
      <c r="C762" s="2">
        <v>2</v>
      </c>
    </row>
    <row r="763" spans="1:5" x14ac:dyDescent="0.25">
      <c r="A763">
        <v>762</v>
      </c>
      <c r="C763" s="2">
        <v>2</v>
      </c>
    </row>
    <row r="764" spans="1:5" x14ac:dyDescent="0.25">
      <c r="A764">
        <v>763</v>
      </c>
      <c r="B764" s="4">
        <v>1</v>
      </c>
      <c r="C764" s="2">
        <v>2</v>
      </c>
    </row>
    <row r="765" spans="1:5" x14ac:dyDescent="0.25">
      <c r="A765">
        <v>764</v>
      </c>
      <c r="B765" s="4">
        <v>1</v>
      </c>
      <c r="C765" s="2">
        <v>2</v>
      </c>
    </row>
    <row r="766" spans="1:5" x14ac:dyDescent="0.25">
      <c r="A766">
        <v>765</v>
      </c>
      <c r="B766" s="4">
        <v>1</v>
      </c>
      <c r="C766" s="2">
        <v>2</v>
      </c>
    </row>
    <row r="767" spans="1:5" x14ac:dyDescent="0.25">
      <c r="A767">
        <v>766</v>
      </c>
      <c r="B767" s="4">
        <v>1</v>
      </c>
    </row>
    <row r="768" spans="1:5" x14ac:dyDescent="0.25">
      <c r="A768">
        <v>767</v>
      </c>
      <c r="B768" s="4">
        <v>1</v>
      </c>
    </row>
    <row r="769" spans="1:6" x14ac:dyDescent="0.25">
      <c r="A769">
        <v>768</v>
      </c>
      <c r="B769" s="4">
        <v>1</v>
      </c>
    </row>
    <row r="770" spans="1:6" x14ac:dyDescent="0.25">
      <c r="A770">
        <v>769</v>
      </c>
      <c r="B770" s="4">
        <v>1</v>
      </c>
    </row>
    <row r="771" spans="1:6" x14ac:dyDescent="0.25">
      <c r="A771">
        <v>770</v>
      </c>
      <c r="B771" s="4">
        <v>1</v>
      </c>
      <c r="E771" s="5">
        <v>4</v>
      </c>
    </row>
    <row r="772" spans="1:6" x14ac:dyDescent="0.25">
      <c r="A772">
        <v>771</v>
      </c>
      <c r="B772" s="4">
        <v>1</v>
      </c>
      <c r="E772" s="5">
        <v>4</v>
      </c>
    </row>
    <row r="773" spans="1:6" x14ac:dyDescent="0.25">
      <c r="A773">
        <v>772</v>
      </c>
      <c r="D773" s="3">
        <v>3</v>
      </c>
      <c r="E773" s="5">
        <v>4</v>
      </c>
    </row>
    <row r="774" spans="1:6" x14ac:dyDescent="0.25">
      <c r="A774">
        <v>773</v>
      </c>
      <c r="D774" s="3">
        <v>3</v>
      </c>
      <c r="E774" s="5">
        <v>4</v>
      </c>
      <c r="F774" t="s">
        <v>22</v>
      </c>
    </row>
    <row r="775" spans="1:6" x14ac:dyDescent="0.25">
      <c r="A775">
        <v>774</v>
      </c>
    </row>
    <row r="776" spans="1:6" x14ac:dyDescent="0.25">
      <c r="A776">
        <v>775</v>
      </c>
      <c r="F776" t="s">
        <v>22</v>
      </c>
    </row>
    <row r="777" spans="1:6" x14ac:dyDescent="0.25">
      <c r="A777">
        <v>776</v>
      </c>
      <c r="B777" s="4">
        <v>1</v>
      </c>
    </row>
    <row r="778" spans="1:6" x14ac:dyDescent="0.25">
      <c r="A778">
        <v>777</v>
      </c>
      <c r="B778" s="4">
        <v>1</v>
      </c>
    </row>
    <row r="779" spans="1:6" x14ac:dyDescent="0.25">
      <c r="A779">
        <v>778</v>
      </c>
      <c r="B779" s="4">
        <v>1</v>
      </c>
      <c r="E779" s="5">
        <v>4</v>
      </c>
    </row>
    <row r="780" spans="1:6" x14ac:dyDescent="0.25">
      <c r="A780">
        <v>779</v>
      </c>
      <c r="B780" s="4">
        <v>1</v>
      </c>
      <c r="E780" s="5">
        <v>4</v>
      </c>
    </row>
    <row r="781" spans="1:6" x14ac:dyDescent="0.25">
      <c r="A781">
        <v>780</v>
      </c>
      <c r="B781" s="4">
        <v>1</v>
      </c>
      <c r="E781" s="5">
        <v>4</v>
      </c>
    </row>
    <row r="782" spans="1:6" x14ac:dyDescent="0.25">
      <c r="A782">
        <v>781</v>
      </c>
      <c r="B782" s="4">
        <v>1</v>
      </c>
      <c r="E782" s="5">
        <v>4</v>
      </c>
    </row>
    <row r="783" spans="1:6" x14ac:dyDescent="0.25">
      <c r="A783">
        <v>782</v>
      </c>
      <c r="B783" s="4">
        <v>1</v>
      </c>
      <c r="E783" s="5">
        <v>4</v>
      </c>
    </row>
    <row r="784" spans="1:6" x14ac:dyDescent="0.25">
      <c r="A784">
        <v>783</v>
      </c>
      <c r="B784" s="4">
        <v>1</v>
      </c>
      <c r="E784" s="5">
        <v>4</v>
      </c>
    </row>
    <row r="785" spans="1:5" x14ac:dyDescent="0.25">
      <c r="A785">
        <v>784</v>
      </c>
      <c r="B785" s="4">
        <v>1</v>
      </c>
      <c r="E785" s="5">
        <v>4</v>
      </c>
    </row>
    <row r="786" spans="1:5" x14ac:dyDescent="0.25">
      <c r="A786">
        <v>785</v>
      </c>
      <c r="B786" s="4">
        <v>1</v>
      </c>
      <c r="E786" s="5">
        <v>4</v>
      </c>
    </row>
    <row r="787" spans="1:5" x14ac:dyDescent="0.25">
      <c r="A787">
        <v>786</v>
      </c>
      <c r="B787" s="4">
        <v>1</v>
      </c>
      <c r="E787" s="5">
        <v>4</v>
      </c>
    </row>
    <row r="788" spans="1:5" x14ac:dyDescent="0.25">
      <c r="A788">
        <v>787</v>
      </c>
      <c r="B788" s="4">
        <v>1</v>
      </c>
      <c r="E788" s="5">
        <v>4</v>
      </c>
    </row>
    <row r="789" spans="1:5" x14ac:dyDescent="0.25">
      <c r="A789">
        <v>788</v>
      </c>
      <c r="B789" s="4">
        <v>1</v>
      </c>
      <c r="E789" s="5">
        <v>4</v>
      </c>
    </row>
    <row r="790" spans="1:5" x14ac:dyDescent="0.25">
      <c r="A790">
        <v>789</v>
      </c>
      <c r="B790" s="4">
        <v>1</v>
      </c>
      <c r="E790" s="5">
        <v>4</v>
      </c>
    </row>
    <row r="791" spans="1:5" x14ac:dyDescent="0.25">
      <c r="A791">
        <v>790</v>
      </c>
      <c r="B791" s="4">
        <v>1</v>
      </c>
      <c r="E791" s="5">
        <v>4</v>
      </c>
    </row>
    <row r="792" spans="1:5" x14ac:dyDescent="0.25">
      <c r="A792">
        <v>791</v>
      </c>
      <c r="B792" s="4">
        <v>1</v>
      </c>
      <c r="C792" s="2">
        <v>2</v>
      </c>
      <c r="D792" s="3">
        <v>3</v>
      </c>
      <c r="E792" s="5">
        <v>4</v>
      </c>
    </row>
    <row r="793" spans="1:5" x14ac:dyDescent="0.25">
      <c r="A793">
        <v>792</v>
      </c>
      <c r="B793" s="4">
        <v>1</v>
      </c>
      <c r="C793" s="2">
        <v>2</v>
      </c>
      <c r="D793" s="3">
        <v>3</v>
      </c>
      <c r="E793" s="5">
        <v>4</v>
      </c>
    </row>
    <row r="794" spans="1:5" x14ac:dyDescent="0.25">
      <c r="A794">
        <v>793</v>
      </c>
      <c r="C794" s="2">
        <v>2</v>
      </c>
      <c r="D794" s="3">
        <v>3</v>
      </c>
      <c r="E794" s="5">
        <v>4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C800" s="2">
        <v>2</v>
      </c>
      <c r="D800" s="3">
        <v>3</v>
      </c>
    </row>
    <row r="801" spans="1:5" x14ac:dyDescent="0.25">
      <c r="A801">
        <v>800</v>
      </c>
      <c r="C801" s="2">
        <v>2</v>
      </c>
      <c r="D801" s="3">
        <v>3</v>
      </c>
    </row>
    <row r="802" spans="1:5" x14ac:dyDescent="0.25">
      <c r="A802">
        <v>801</v>
      </c>
      <c r="C802" s="2">
        <v>2</v>
      </c>
      <c r="D802" s="3">
        <v>3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C805" s="2">
        <v>2</v>
      </c>
      <c r="D805" s="3">
        <v>3</v>
      </c>
    </row>
    <row r="806" spans="1:5" x14ac:dyDescent="0.25">
      <c r="A806">
        <v>805</v>
      </c>
      <c r="B806" s="4">
        <v>1</v>
      </c>
      <c r="C806" s="2">
        <v>2</v>
      </c>
      <c r="D806" s="3">
        <v>3</v>
      </c>
    </row>
    <row r="807" spans="1:5" x14ac:dyDescent="0.25">
      <c r="A807">
        <v>806</v>
      </c>
      <c r="B807" s="4">
        <v>1</v>
      </c>
      <c r="C807" s="2">
        <v>2</v>
      </c>
      <c r="D807" s="3">
        <v>3</v>
      </c>
    </row>
    <row r="808" spans="1:5" x14ac:dyDescent="0.25">
      <c r="A808">
        <v>807</v>
      </c>
      <c r="B808" s="4">
        <v>1</v>
      </c>
    </row>
    <row r="809" spans="1:5" x14ac:dyDescent="0.25">
      <c r="A809">
        <v>808</v>
      </c>
      <c r="B809" s="4">
        <v>1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  <c r="E812" s="5">
        <v>4</v>
      </c>
    </row>
    <row r="813" spans="1:5" x14ac:dyDescent="0.25">
      <c r="A813">
        <v>812</v>
      </c>
      <c r="B813" s="4">
        <v>1</v>
      </c>
      <c r="E813" s="5">
        <v>4</v>
      </c>
    </row>
    <row r="814" spans="1:5" x14ac:dyDescent="0.25">
      <c r="A814">
        <v>813</v>
      </c>
      <c r="B814" s="4">
        <v>1</v>
      </c>
      <c r="E814" s="5">
        <v>4</v>
      </c>
    </row>
    <row r="815" spans="1:5" x14ac:dyDescent="0.25">
      <c r="A815">
        <v>814</v>
      </c>
      <c r="B815" s="4">
        <v>1</v>
      </c>
      <c r="E815" s="5">
        <v>4</v>
      </c>
    </row>
    <row r="816" spans="1:5" x14ac:dyDescent="0.25">
      <c r="A816">
        <v>815</v>
      </c>
      <c r="B816" s="4">
        <v>1</v>
      </c>
      <c r="E816" s="5">
        <v>4</v>
      </c>
    </row>
    <row r="817" spans="1:5" x14ac:dyDescent="0.25">
      <c r="A817">
        <v>816</v>
      </c>
      <c r="B817" s="4">
        <v>1</v>
      </c>
      <c r="E817" s="5">
        <v>4</v>
      </c>
    </row>
    <row r="818" spans="1:5" x14ac:dyDescent="0.25">
      <c r="A818">
        <v>817</v>
      </c>
      <c r="B818" s="4">
        <v>1</v>
      </c>
      <c r="E818" s="5">
        <v>4</v>
      </c>
    </row>
    <row r="819" spans="1:5" x14ac:dyDescent="0.25">
      <c r="A819">
        <v>818</v>
      </c>
      <c r="D819" s="3">
        <v>3</v>
      </c>
      <c r="E819" s="5">
        <v>4</v>
      </c>
    </row>
    <row r="820" spans="1:5" x14ac:dyDescent="0.25">
      <c r="A820">
        <v>819</v>
      </c>
      <c r="D820" s="3">
        <v>3</v>
      </c>
      <c r="E820" s="5">
        <v>4</v>
      </c>
    </row>
    <row r="821" spans="1:5" x14ac:dyDescent="0.25">
      <c r="A821">
        <v>820</v>
      </c>
      <c r="D821" s="3">
        <v>3</v>
      </c>
      <c r="E821" s="5">
        <v>4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C827" s="2">
        <v>2</v>
      </c>
      <c r="D827" s="3">
        <v>3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</row>
    <row r="831" spans="1:5" x14ac:dyDescent="0.25">
      <c r="A831">
        <v>830</v>
      </c>
      <c r="B831" s="4">
        <v>1</v>
      </c>
      <c r="C831" s="2">
        <v>2</v>
      </c>
    </row>
    <row r="832" spans="1:5" x14ac:dyDescent="0.25">
      <c r="A832">
        <v>831</v>
      </c>
      <c r="B832" s="4">
        <v>1</v>
      </c>
      <c r="C832" s="2">
        <v>2</v>
      </c>
    </row>
    <row r="833" spans="1:5" x14ac:dyDescent="0.25">
      <c r="A833">
        <v>832</v>
      </c>
      <c r="B833" s="4">
        <v>1</v>
      </c>
    </row>
    <row r="834" spans="1:5" x14ac:dyDescent="0.25">
      <c r="A834">
        <v>833</v>
      </c>
      <c r="B834" s="4">
        <v>1</v>
      </c>
    </row>
    <row r="835" spans="1:5" x14ac:dyDescent="0.25">
      <c r="A835">
        <v>834</v>
      </c>
      <c r="B835" s="4">
        <v>1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  <c r="E838" s="5">
        <v>4</v>
      </c>
    </row>
    <row r="839" spans="1:5" x14ac:dyDescent="0.25">
      <c r="A839">
        <v>838</v>
      </c>
      <c r="B839" s="4">
        <v>1</v>
      </c>
      <c r="E839" s="5">
        <v>4</v>
      </c>
    </row>
    <row r="840" spans="1:5" x14ac:dyDescent="0.25">
      <c r="A840">
        <v>839</v>
      </c>
      <c r="B840" s="4">
        <v>1</v>
      </c>
      <c r="E840" s="5">
        <v>4</v>
      </c>
    </row>
    <row r="841" spans="1:5" x14ac:dyDescent="0.25">
      <c r="A841">
        <v>840</v>
      </c>
      <c r="D841" s="3">
        <v>3</v>
      </c>
      <c r="E841" s="5">
        <v>4</v>
      </c>
    </row>
    <row r="842" spans="1:5" x14ac:dyDescent="0.25">
      <c r="A842">
        <v>841</v>
      </c>
      <c r="D842" s="3">
        <v>3</v>
      </c>
      <c r="E842" s="5">
        <v>4</v>
      </c>
    </row>
    <row r="843" spans="1:5" x14ac:dyDescent="0.25">
      <c r="A843">
        <v>842</v>
      </c>
      <c r="D843" s="3">
        <v>3</v>
      </c>
      <c r="E843" s="5">
        <v>4</v>
      </c>
    </row>
    <row r="844" spans="1:5" x14ac:dyDescent="0.25">
      <c r="A844">
        <v>843</v>
      </c>
      <c r="D844" s="3">
        <v>3</v>
      </c>
      <c r="E844" s="5">
        <v>4</v>
      </c>
    </row>
    <row r="845" spans="1:5" x14ac:dyDescent="0.25">
      <c r="A845">
        <v>844</v>
      </c>
      <c r="C845" s="2">
        <v>2</v>
      </c>
      <c r="D845" s="3">
        <v>3</v>
      </c>
      <c r="E845" s="5">
        <v>4</v>
      </c>
    </row>
    <row r="846" spans="1:5" x14ac:dyDescent="0.25">
      <c r="A846">
        <v>845</v>
      </c>
      <c r="C846" s="2">
        <v>2</v>
      </c>
      <c r="D846" s="3">
        <v>3</v>
      </c>
      <c r="E846" s="5">
        <v>4</v>
      </c>
    </row>
    <row r="847" spans="1:5" x14ac:dyDescent="0.25">
      <c r="A847">
        <v>846</v>
      </c>
      <c r="C847" s="2">
        <v>2</v>
      </c>
      <c r="D847" s="3">
        <v>3</v>
      </c>
    </row>
    <row r="848" spans="1:5" x14ac:dyDescent="0.25">
      <c r="A848">
        <v>847</v>
      </c>
      <c r="C848" s="2">
        <v>2</v>
      </c>
      <c r="D848" s="3">
        <v>3</v>
      </c>
    </row>
    <row r="849" spans="1:5" x14ac:dyDescent="0.25">
      <c r="A849">
        <v>848</v>
      </c>
      <c r="C849" s="2">
        <v>2</v>
      </c>
      <c r="D849" s="3">
        <v>3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C852" s="2">
        <v>2</v>
      </c>
    </row>
    <row r="853" spans="1:5" x14ac:dyDescent="0.25">
      <c r="A853">
        <v>852</v>
      </c>
      <c r="B853" s="4">
        <v>1</v>
      </c>
      <c r="C853" s="2">
        <v>2</v>
      </c>
    </row>
    <row r="854" spans="1:5" x14ac:dyDescent="0.25">
      <c r="A854">
        <v>853</v>
      </c>
      <c r="B854" s="4">
        <v>1</v>
      </c>
      <c r="C854" s="2">
        <v>2</v>
      </c>
    </row>
    <row r="855" spans="1:5" x14ac:dyDescent="0.25">
      <c r="A855">
        <v>854</v>
      </c>
      <c r="B855" s="4">
        <v>1</v>
      </c>
    </row>
    <row r="856" spans="1:5" x14ac:dyDescent="0.25">
      <c r="A856">
        <v>855</v>
      </c>
      <c r="B856" s="4">
        <v>1</v>
      </c>
    </row>
    <row r="857" spans="1:5" x14ac:dyDescent="0.25">
      <c r="A857">
        <v>856</v>
      </c>
      <c r="B857" s="4">
        <v>1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  <c r="E859" s="5">
        <v>4</v>
      </c>
    </row>
    <row r="860" spans="1:5" x14ac:dyDescent="0.25">
      <c r="A860">
        <v>859</v>
      </c>
      <c r="B860" s="4">
        <v>1</v>
      </c>
      <c r="D860" s="3">
        <v>3</v>
      </c>
      <c r="E860" s="5">
        <v>4</v>
      </c>
    </row>
    <row r="861" spans="1:5" x14ac:dyDescent="0.25">
      <c r="A861">
        <v>860</v>
      </c>
      <c r="B861" s="4">
        <v>1</v>
      </c>
      <c r="D861" s="3">
        <v>3</v>
      </c>
      <c r="E861" s="5">
        <v>4</v>
      </c>
    </row>
    <row r="862" spans="1:5" x14ac:dyDescent="0.25">
      <c r="A862">
        <v>861</v>
      </c>
      <c r="D862" s="3">
        <v>3</v>
      </c>
      <c r="E862" s="5">
        <v>4</v>
      </c>
    </row>
    <row r="863" spans="1:5" x14ac:dyDescent="0.25">
      <c r="A863">
        <v>862</v>
      </c>
      <c r="D863" s="3">
        <v>3</v>
      </c>
      <c r="E863" s="5">
        <v>4</v>
      </c>
    </row>
    <row r="864" spans="1:5" x14ac:dyDescent="0.25">
      <c r="A864">
        <v>863</v>
      </c>
      <c r="D864" s="3">
        <v>3</v>
      </c>
      <c r="E864" s="5">
        <v>4</v>
      </c>
    </row>
    <row r="865" spans="1:5" x14ac:dyDescent="0.25">
      <c r="A865">
        <v>864</v>
      </c>
      <c r="D865" s="3">
        <v>3</v>
      </c>
      <c r="E865" s="5">
        <v>4</v>
      </c>
    </row>
    <row r="866" spans="1:5" x14ac:dyDescent="0.25">
      <c r="A866">
        <v>865</v>
      </c>
      <c r="D866" s="3">
        <v>3</v>
      </c>
      <c r="E866" s="5">
        <v>4</v>
      </c>
    </row>
    <row r="867" spans="1:5" x14ac:dyDescent="0.25">
      <c r="A867">
        <v>866</v>
      </c>
      <c r="D867" s="3">
        <v>3</v>
      </c>
      <c r="E867" s="5">
        <v>4</v>
      </c>
    </row>
    <row r="868" spans="1:5" x14ac:dyDescent="0.25">
      <c r="A868">
        <v>867</v>
      </c>
      <c r="C868" s="2">
        <v>2</v>
      </c>
      <c r="D868" s="3">
        <v>3</v>
      </c>
    </row>
    <row r="869" spans="1:5" x14ac:dyDescent="0.25">
      <c r="A869">
        <v>868</v>
      </c>
      <c r="C869" s="2">
        <v>2</v>
      </c>
    </row>
    <row r="870" spans="1:5" x14ac:dyDescent="0.25">
      <c r="A870">
        <v>869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B874" s="4">
        <v>1</v>
      </c>
      <c r="C874" s="2">
        <v>2</v>
      </c>
    </row>
    <row r="875" spans="1:5" x14ac:dyDescent="0.25">
      <c r="A875">
        <v>874</v>
      </c>
      <c r="B875" s="4">
        <v>1</v>
      </c>
      <c r="C875" s="2">
        <v>2</v>
      </c>
    </row>
    <row r="876" spans="1:5" x14ac:dyDescent="0.25">
      <c r="A876">
        <v>875</v>
      </c>
      <c r="B876" s="4">
        <v>1</v>
      </c>
    </row>
    <row r="877" spans="1:5" x14ac:dyDescent="0.25">
      <c r="A877">
        <v>876</v>
      </c>
      <c r="B877" s="4">
        <v>1</v>
      </c>
    </row>
    <row r="878" spans="1:5" x14ac:dyDescent="0.25">
      <c r="A878">
        <v>877</v>
      </c>
      <c r="B878" s="4">
        <v>1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  <c r="E880" s="5">
        <v>4</v>
      </c>
    </row>
    <row r="881" spans="1:5" x14ac:dyDescent="0.25">
      <c r="A881">
        <v>880</v>
      </c>
      <c r="D881" s="3">
        <v>3</v>
      </c>
      <c r="E881" s="5">
        <v>4</v>
      </c>
    </row>
    <row r="882" spans="1:5" x14ac:dyDescent="0.25">
      <c r="A882">
        <v>881</v>
      </c>
      <c r="D882" s="3">
        <v>3</v>
      </c>
      <c r="E882" s="5">
        <v>4</v>
      </c>
    </row>
    <row r="883" spans="1:5" x14ac:dyDescent="0.25">
      <c r="A883">
        <v>882</v>
      </c>
      <c r="D883" s="3">
        <v>3</v>
      </c>
      <c r="E883" s="5">
        <v>4</v>
      </c>
    </row>
    <row r="884" spans="1:5" x14ac:dyDescent="0.25">
      <c r="A884">
        <v>883</v>
      </c>
      <c r="D884" s="3">
        <v>3</v>
      </c>
      <c r="E884" s="5">
        <v>4</v>
      </c>
    </row>
    <row r="885" spans="1:5" x14ac:dyDescent="0.25">
      <c r="A885">
        <v>884</v>
      </c>
      <c r="D885" s="3">
        <v>3</v>
      </c>
      <c r="E885" s="5">
        <v>4</v>
      </c>
    </row>
    <row r="886" spans="1:5" x14ac:dyDescent="0.25">
      <c r="A886">
        <v>885</v>
      </c>
      <c r="D886" s="3">
        <v>3</v>
      </c>
      <c r="E886" s="5">
        <v>4</v>
      </c>
    </row>
    <row r="887" spans="1:5" x14ac:dyDescent="0.25">
      <c r="A887">
        <v>886</v>
      </c>
      <c r="C887" s="2">
        <v>2</v>
      </c>
      <c r="D887" s="3">
        <v>3</v>
      </c>
      <c r="E887" s="5">
        <v>4</v>
      </c>
    </row>
    <row r="888" spans="1:5" x14ac:dyDescent="0.25">
      <c r="A888">
        <v>887</v>
      </c>
      <c r="C888" s="2">
        <v>2</v>
      </c>
      <c r="D888" s="3">
        <v>3</v>
      </c>
    </row>
    <row r="889" spans="1:5" x14ac:dyDescent="0.25">
      <c r="A889">
        <v>888</v>
      </c>
      <c r="C889" s="2">
        <v>2</v>
      </c>
      <c r="D889" s="3">
        <v>3</v>
      </c>
    </row>
    <row r="890" spans="1:5" x14ac:dyDescent="0.25">
      <c r="A890">
        <v>889</v>
      </c>
      <c r="C890" s="2">
        <v>2</v>
      </c>
    </row>
    <row r="891" spans="1:5" x14ac:dyDescent="0.25">
      <c r="A891">
        <v>890</v>
      </c>
      <c r="C891" s="2">
        <v>2</v>
      </c>
    </row>
    <row r="892" spans="1:5" x14ac:dyDescent="0.25">
      <c r="A892">
        <v>891</v>
      </c>
      <c r="C892" s="2">
        <v>2</v>
      </c>
    </row>
    <row r="893" spans="1:5" x14ac:dyDescent="0.25">
      <c r="A893">
        <v>892</v>
      </c>
      <c r="B893" s="4">
        <v>1</v>
      </c>
      <c r="C893" s="2">
        <v>2</v>
      </c>
    </row>
    <row r="894" spans="1:5" x14ac:dyDescent="0.25">
      <c r="A894">
        <v>893</v>
      </c>
      <c r="B894" s="4">
        <v>1</v>
      </c>
      <c r="C894" s="2">
        <v>2</v>
      </c>
    </row>
    <row r="895" spans="1:5" x14ac:dyDescent="0.25">
      <c r="A895">
        <v>894</v>
      </c>
      <c r="B895" s="4">
        <v>1</v>
      </c>
      <c r="C895" s="2">
        <v>2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</row>
    <row r="898" spans="1:5" x14ac:dyDescent="0.25">
      <c r="A898">
        <v>897</v>
      </c>
      <c r="B898" s="4">
        <v>1</v>
      </c>
    </row>
    <row r="899" spans="1:5" x14ac:dyDescent="0.25">
      <c r="A899">
        <v>898</v>
      </c>
      <c r="B899" s="4">
        <v>1</v>
      </c>
      <c r="E899" s="5">
        <v>4</v>
      </c>
    </row>
    <row r="900" spans="1:5" x14ac:dyDescent="0.25">
      <c r="A900">
        <v>899</v>
      </c>
      <c r="B900" s="4">
        <v>1</v>
      </c>
      <c r="D900" s="3">
        <v>3</v>
      </c>
      <c r="E900" s="5">
        <v>4</v>
      </c>
    </row>
    <row r="901" spans="1:5" x14ac:dyDescent="0.25">
      <c r="A901">
        <v>900</v>
      </c>
      <c r="D901" s="3">
        <v>3</v>
      </c>
      <c r="E901" s="5">
        <v>4</v>
      </c>
    </row>
    <row r="902" spans="1:5" x14ac:dyDescent="0.25">
      <c r="A902">
        <v>901</v>
      </c>
      <c r="D902" s="3">
        <v>3</v>
      </c>
      <c r="E902" s="5">
        <v>4</v>
      </c>
    </row>
    <row r="903" spans="1:5" x14ac:dyDescent="0.25">
      <c r="A903">
        <v>902</v>
      </c>
      <c r="D903" s="3">
        <v>3</v>
      </c>
      <c r="E903" s="5">
        <v>4</v>
      </c>
    </row>
    <row r="904" spans="1:5" x14ac:dyDescent="0.25">
      <c r="A904">
        <v>903</v>
      </c>
      <c r="D904" s="3">
        <v>3</v>
      </c>
      <c r="E904" s="5">
        <v>4</v>
      </c>
    </row>
    <row r="905" spans="1:5" x14ac:dyDescent="0.25">
      <c r="A905">
        <v>904</v>
      </c>
      <c r="D905" s="3">
        <v>3</v>
      </c>
    </row>
    <row r="906" spans="1:5" x14ac:dyDescent="0.25">
      <c r="A906">
        <v>905</v>
      </c>
      <c r="D906" s="3">
        <v>3</v>
      </c>
    </row>
    <row r="907" spans="1:5" x14ac:dyDescent="0.25">
      <c r="A907">
        <v>906</v>
      </c>
      <c r="C907" s="2">
        <v>2</v>
      </c>
      <c r="D907" s="3">
        <v>3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C909" s="2">
        <v>2</v>
      </c>
    </row>
    <row r="910" spans="1:5" x14ac:dyDescent="0.25">
      <c r="A910">
        <v>909</v>
      </c>
      <c r="C910" s="2">
        <v>2</v>
      </c>
    </row>
    <row r="911" spans="1:5" x14ac:dyDescent="0.25">
      <c r="A911">
        <v>910</v>
      </c>
      <c r="C911" s="2">
        <v>2</v>
      </c>
    </row>
    <row r="912" spans="1:5" x14ac:dyDescent="0.25">
      <c r="A912">
        <v>911</v>
      </c>
      <c r="C912" s="2">
        <v>2</v>
      </c>
    </row>
    <row r="913" spans="1:5" x14ac:dyDescent="0.25">
      <c r="A913">
        <v>912</v>
      </c>
      <c r="B913" s="4">
        <v>1</v>
      </c>
      <c r="C913" s="2">
        <v>2</v>
      </c>
    </row>
    <row r="914" spans="1:5" x14ac:dyDescent="0.25">
      <c r="A914">
        <v>913</v>
      </c>
      <c r="B914" s="4">
        <v>1</v>
      </c>
      <c r="C914" s="2">
        <v>2</v>
      </c>
    </row>
    <row r="915" spans="1:5" x14ac:dyDescent="0.25">
      <c r="A915">
        <v>914</v>
      </c>
      <c r="B915" s="4">
        <v>1</v>
      </c>
    </row>
    <row r="916" spans="1:5" x14ac:dyDescent="0.25">
      <c r="A916">
        <v>915</v>
      </c>
      <c r="B916" s="4">
        <v>1</v>
      </c>
    </row>
    <row r="917" spans="1:5" x14ac:dyDescent="0.25">
      <c r="A917">
        <v>916</v>
      </c>
      <c r="B917" s="4">
        <v>1</v>
      </c>
    </row>
    <row r="918" spans="1:5" x14ac:dyDescent="0.25">
      <c r="A918">
        <v>917</v>
      </c>
      <c r="B918" s="4">
        <v>1</v>
      </c>
    </row>
    <row r="919" spans="1:5" x14ac:dyDescent="0.25">
      <c r="A919">
        <v>918</v>
      </c>
      <c r="B919" s="4">
        <v>1</v>
      </c>
      <c r="E919" s="5">
        <v>4</v>
      </c>
    </row>
    <row r="920" spans="1:5" x14ac:dyDescent="0.25">
      <c r="A920">
        <v>919</v>
      </c>
      <c r="D920" s="3">
        <v>3</v>
      </c>
      <c r="E920" s="5">
        <v>4</v>
      </c>
    </row>
    <row r="921" spans="1:5" x14ac:dyDescent="0.25">
      <c r="A921">
        <v>920</v>
      </c>
      <c r="D921" s="3">
        <v>3</v>
      </c>
      <c r="E921" s="5">
        <v>4</v>
      </c>
    </row>
    <row r="922" spans="1:5" x14ac:dyDescent="0.25">
      <c r="A922">
        <v>921</v>
      </c>
      <c r="D922" s="3">
        <v>3</v>
      </c>
      <c r="E922" s="5">
        <v>4</v>
      </c>
    </row>
    <row r="923" spans="1:5" x14ac:dyDescent="0.25">
      <c r="A923">
        <v>922</v>
      </c>
      <c r="D923" s="3">
        <v>3</v>
      </c>
      <c r="E923" s="5">
        <v>4</v>
      </c>
    </row>
    <row r="924" spans="1:5" x14ac:dyDescent="0.25">
      <c r="A924">
        <v>923</v>
      </c>
      <c r="D924" s="3">
        <v>3</v>
      </c>
      <c r="E924" s="5">
        <v>4</v>
      </c>
    </row>
    <row r="925" spans="1:5" x14ac:dyDescent="0.25">
      <c r="A925">
        <v>924</v>
      </c>
      <c r="D925" s="3">
        <v>3</v>
      </c>
      <c r="E925" s="5">
        <v>4</v>
      </c>
    </row>
    <row r="926" spans="1:5" x14ac:dyDescent="0.25">
      <c r="A926">
        <v>925</v>
      </c>
      <c r="D926" s="3">
        <v>3</v>
      </c>
      <c r="E926" s="5">
        <v>4</v>
      </c>
    </row>
    <row r="927" spans="1:5" x14ac:dyDescent="0.25">
      <c r="A927">
        <v>926</v>
      </c>
      <c r="D927" s="3">
        <v>3</v>
      </c>
    </row>
    <row r="928" spans="1:5" x14ac:dyDescent="0.25">
      <c r="A928">
        <v>927</v>
      </c>
    </row>
    <row r="929" spans="1:5" x14ac:dyDescent="0.25">
      <c r="A929">
        <v>928</v>
      </c>
      <c r="C929" s="2">
        <v>2</v>
      </c>
    </row>
    <row r="930" spans="1:5" x14ac:dyDescent="0.25">
      <c r="A930">
        <v>929</v>
      </c>
      <c r="C930" s="2">
        <v>2</v>
      </c>
    </row>
    <row r="931" spans="1:5" x14ac:dyDescent="0.25">
      <c r="A931">
        <v>930</v>
      </c>
      <c r="C931" s="2">
        <v>2</v>
      </c>
    </row>
    <row r="932" spans="1:5" x14ac:dyDescent="0.25">
      <c r="A932">
        <v>931</v>
      </c>
      <c r="C932" s="2">
        <v>2</v>
      </c>
    </row>
    <row r="933" spans="1:5" x14ac:dyDescent="0.25">
      <c r="A933">
        <v>932</v>
      </c>
      <c r="B933" s="4">
        <v>1</v>
      </c>
      <c r="C933" s="2">
        <v>2</v>
      </c>
    </row>
    <row r="934" spans="1:5" x14ac:dyDescent="0.25">
      <c r="A934">
        <v>933</v>
      </c>
      <c r="B934" s="4">
        <v>1</v>
      </c>
      <c r="C934" s="2">
        <v>2</v>
      </c>
    </row>
    <row r="935" spans="1:5" x14ac:dyDescent="0.25">
      <c r="A935">
        <v>934</v>
      </c>
      <c r="B935" s="4">
        <v>1</v>
      </c>
      <c r="C935" s="2">
        <v>2</v>
      </c>
    </row>
    <row r="936" spans="1:5" x14ac:dyDescent="0.25">
      <c r="A936">
        <v>935</v>
      </c>
      <c r="B936" s="4">
        <v>1</v>
      </c>
    </row>
    <row r="937" spans="1:5" x14ac:dyDescent="0.25">
      <c r="A937">
        <v>936</v>
      </c>
      <c r="B937" s="4">
        <v>1</v>
      </c>
    </row>
    <row r="938" spans="1:5" x14ac:dyDescent="0.25">
      <c r="A938">
        <v>937</v>
      </c>
      <c r="B938" s="4">
        <v>1</v>
      </c>
    </row>
    <row r="939" spans="1:5" x14ac:dyDescent="0.25">
      <c r="A939">
        <v>938</v>
      </c>
      <c r="E939" s="5">
        <v>4</v>
      </c>
    </row>
    <row r="940" spans="1:5" x14ac:dyDescent="0.25">
      <c r="A940">
        <v>939</v>
      </c>
      <c r="D940" s="3">
        <v>3</v>
      </c>
      <c r="E940" s="5">
        <v>4</v>
      </c>
    </row>
    <row r="941" spans="1:5" x14ac:dyDescent="0.25">
      <c r="A941">
        <v>940</v>
      </c>
      <c r="D941" s="3">
        <v>3</v>
      </c>
      <c r="E941" s="5">
        <v>4</v>
      </c>
    </row>
    <row r="942" spans="1:5" x14ac:dyDescent="0.25">
      <c r="A942">
        <v>941</v>
      </c>
      <c r="D942" s="3">
        <v>3</v>
      </c>
      <c r="E942" s="5">
        <v>4</v>
      </c>
    </row>
    <row r="943" spans="1:5" x14ac:dyDescent="0.25">
      <c r="A943">
        <v>942</v>
      </c>
      <c r="D943" s="3">
        <v>3</v>
      </c>
      <c r="E943" s="5">
        <v>4</v>
      </c>
    </row>
    <row r="944" spans="1:5" x14ac:dyDescent="0.25">
      <c r="A944">
        <v>943</v>
      </c>
      <c r="D944" s="3">
        <v>3</v>
      </c>
      <c r="E944" s="5">
        <v>4</v>
      </c>
    </row>
    <row r="945" spans="1:5" x14ac:dyDescent="0.25">
      <c r="A945">
        <v>944</v>
      </c>
      <c r="D945" s="3">
        <v>3</v>
      </c>
      <c r="E945" s="5">
        <v>4</v>
      </c>
    </row>
    <row r="946" spans="1:5" x14ac:dyDescent="0.25">
      <c r="A946">
        <v>945</v>
      </c>
      <c r="D946" s="3">
        <v>3</v>
      </c>
    </row>
    <row r="947" spans="1:5" x14ac:dyDescent="0.25">
      <c r="A947">
        <v>946</v>
      </c>
      <c r="C947" s="2">
        <v>2</v>
      </c>
      <c r="D947" s="3">
        <v>3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B952" s="4">
        <v>1</v>
      </c>
      <c r="C952" s="2">
        <v>2</v>
      </c>
    </row>
    <row r="953" spans="1:5" x14ac:dyDescent="0.25">
      <c r="A953">
        <v>952</v>
      </c>
      <c r="B953" s="4">
        <v>1</v>
      </c>
      <c r="C953" s="2">
        <v>2</v>
      </c>
    </row>
    <row r="954" spans="1:5" x14ac:dyDescent="0.25">
      <c r="A954">
        <v>953</v>
      </c>
      <c r="B954" s="4">
        <v>1</v>
      </c>
      <c r="C954" s="2">
        <v>2</v>
      </c>
    </row>
    <row r="955" spans="1:5" x14ac:dyDescent="0.25">
      <c r="A955">
        <v>954</v>
      </c>
      <c r="B955" s="4">
        <v>1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</row>
    <row r="958" spans="1:5" x14ac:dyDescent="0.25">
      <c r="A958">
        <v>957</v>
      </c>
      <c r="B958" s="4">
        <v>1</v>
      </c>
    </row>
    <row r="959" spans="1:5" x14ac:dyDescent="0.25">
      <c r="A959">
        <v>958</v>
      </c>
      <c r="D959" s="3">
        <v>3</v>
      </c>
      <c r="E959" s="5">
        <v>4</v>
      </c>
    </row>
    <row r="960" spans="1:5" x14ac:dyDescent="0.25">
      <c r="A960">
        <v>959</v>
      </c>
      <c r="D960" s="3">
        <v>3</v>
      </c>
      <c r="E960" s="5">
        <v>4</v>
      </c>
    </row>
    <row r="961" spans="1:5" x14ac:dyDescent="0.25">
      <c r="A961">
        <v>960</v>
      </c>
      <c r="D961" s="3">
        <v>3</v>
      </c>
      <c r="E961" s="5">
        <v>4</v>
      </c>
    </row>
    <row r="962" spans="1:5" x14ac:dyDescent="0.25">
      <c r="A962">
        <v>961</v>
      </c>
      <c r="D962" s="3">
        <v>3</v>
      </c>
      <c r="E962" s="5">
        <v>4</v>
      </c>
    </row>
    <row r="963" spans="1:5" x14ac:dyDescent="0.25">
      <c r="A963">
        <v>962</v>
      </c>
      <c r="D963" s="3">
        <v>3</v>
      </c>
      <c r="E963" s="5">
        <v>4</v>
      </c>
    </row>
    <row r="964" spans="1:5" x14ac:dyDescent="0.25">
      <c r="A964">
        <v>963</v>
      </c>
      <c r="D964" s="3">
        <v>3</v>
      </c>
      <c r="E964" s="5">
        <v>4</v>
      </c>
    </row>
    <row r="965" spans="1:5" x14ac:dyDescent="0.25">
      <c r="A965">
        <v>964</v>
      </c>
      <c r="D965" s="3">
        <v>3</v>
      </c>
      <c r="E965" s="5">
        <v>4</v>
      </c>
    </row>
    <row r="966" spans="1:5" x14ac:dyDescent="0.25">
      <c r="A966">
        <v>965</v>
      </c>
      <c r="D966" s="3">
        <v>3</v>
      </c>
    </row>
    <row r="967" spans="1:5" x14ac:dyDescent="0.25">
      <c r="A967">
        <v>966</v>
      </c>
      <c r="C967" s="2">
        <v>2</v>
      </c>
    </row>
    <row r="968" spans="1:5" x14ac:dyDescent="0.25">
      <c r="A968">
        <v>967</v>
      </c>
      <c r="C968" s="2">
        <v>2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B972" s="4">
        <v>1</v>
      </c>
      <c r="C972" s="2">
        <v>2</v>
      </c>
    </row>
    <row r="973" spans="1:5" x14ac:dyDescent="0.25">
      <c r="A973">
        <v>972</v>
      </c>
      <c r="B973" s="4">
        <v>1</v>
      </c>
      <c r="C973" s="2">
        <v>2</v>
      </c>
    </row>
    <row r="974" spans="1:5" x14ac:dyDescent="0.25">
      <c r="A974">
        <v>973</v>
      </c>
      <c r="B974" s="4">
        <v>1</v>
      </c>
      <c r="C974" s="2">
        <v>2</v>
      </c>
    </row>
    <row r="975" spans="1:5" x14ac:dyDescent="0.25">
      <c r="A975">
        <v>974</v>
      </c>
      <c r="B975" s="4">
        <v>1</v>
      </c>
    </row>
    <row r="976" spans="1:5" x14ac:dyDescent="0.25">
      <c r="A976">
        <v>975</v>
      </c>
      <c r="B976" s="4">
        <v>1</v>
      </c>
    </row>
    <row r="977" spans="1:5" x14ac:dyDescent="0.25">
      <c r="A977">
        <v>976</v>
      </c>
      <c r="B977" s="4">
        <v>1</v>
      </c>
    </row>
    <row r="978" spans="1:5" x14ac:dyDescent="0.25">
      <c r="A978">
        <v>977</v>
      </c>
      <c r="B978" s="4">
        <v>1</v>
      </c>
    </row>
    <row r="979" spans="1:5" x14ac:dyDescent="0.25">
      <c r="A979">
        <v>978</v>
      </c>
      <c r="E979" s="5">
        <v>4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D983" s="3">
        <v>3</v>
      </c>
      <c r="E983" s="5">
        <v>4</v>
      </c>
    </row>
    <row r="984" spans="1:5" x14ac:dyDescent="0.25">
      <c r="A984">
        <v>983</v>
      </c>
      <c r="D984" s="3">
        <v>3</v>
      </c>
      <c r="E984" s="5">
        <v>4</v>
      </c>
    </row>
    <row r="985" spans="1:5" x14ac:dyDescent="0.25">
      <c r="A985">
        <v>984</v>
      </c>
      <c r="C985" s="2">
        <v>2</v>
      </c>
      <c r="D985" s="3">
        <v>3</v>
      </c>
      <c r="E985" s="5">
        <v>4</v>
      </c>
    </row>
    <row r="986" spans="1:5" x14ac:dyDescent="0.25">
      <c r="A986">
        <v>985</v>
      </c>
      <c r="C986" s="2">
        <v>2</v>
      </c>
      <c r="D986" s="3">
        <v>3</v>
      </c>
    </row>
    <row r="987" spans="1:5" x14ac:dyDescent="0.25">
      <c r="A987">
        <v>986</v>
      </c>
      <c r="C987" s="2">
        <v>2</v>
      </c>
      <c r="D987" s="3">
        <v>3</v>
      </c>
    </row>
    <row r="988" spans="1:5" x14ac:dyDescent="0.25">
      <c r="A988">
        <v>987</v>
      </c>
      <c r="C988" s="2">
        <v>2</v>
      </c>
    </row>
    <row r="989" spans="1:5" x14ac:dyDescent="0.25">
      <c r="A989">
        <v>988</v>
      </c>
      <c r="C989" s="2">
        <v>2</v>
      </c>
    </row>
    <row r="990" spans="1:5" x14ac:dyDescent="0.25">
      <c r="A990">
        <v>989</v>
      </c>
      <c r="C990" s="2">
        <v>2</v>
      </c>
    </row>
    <row r="991" spans="1:5" x14ac:dyDescent="0.25">
      <c r="A991">
        <v>990</v>
      </c>
      <c r="C991" s="2">
        <v>2</v>
      </c>
    </row>
    <row r="992" spans="1:5" x14ac:dyDescent="0.25">
      <c r="A992">
        <v>991</v>
      </c>
      <c r="B992" s="4">
        <v>1</v>
      </c>
      <c r="C992" s="2">
        <v>2</v>
      </c>
    </row>
    <row r="993" spans="1:6" x14ac:dyDescent="0.25">
      <c r="A993">
        <v>992</v>
      </c>
      <c r="B993" s="4">
        <v>1</v>
      </c>
      <c r="C993" s="2">
        <v>2</v>
      </c>
    </row>
    <row r="994" spans="1:6" x14ac:dyDescent="0.25">
      <c r="A994">
        <v>993</v>
      </c>
      <c r="B994" s="4">
        <v>1</v>
      </c>
    </row>
    <row r="995" spans="1:6" x14ac:dyDescent="0.25">
      <c r="A995">
        <v>994</v>
      </c>
      <c r="B995" s="4">
        <v>1</v>
      </c>
      <c r="F995" t="s">
        <v>22</v>
      </c>
    </row>
    <row r="996" spans="1:6" x14ac:dyDescent="0.25">
      <c r="A996">
        <v>995</v>
      </c>
    </row>
    <row r="997" spans="1:6" x14ac:dyDescent="0.25">
      <c r="A997">
        <v>996</v>
      </c>
      <c r="F997" t="s">
        <v>22</v>
      </c>
    </row>
    <row r="998" spans="1:6" x14ac:dyDescent="0.25">
      <c r="A998">
        <v>997</v>
      </c>
      <c r="B998" s="4">
        <v>1</v>
      </c>
    </row>
    <row r="999" spans="1:6" x14ac:dyDescent="0.25">
      <c r="A999">
        <v>998</v>
      </c>
      <c r="B999" s="4">
        <v>1</v>
      </c>
      <c r="E999" s="5">
        <v>4</v>
      </c>
    </row>
    <row r="1000" spans="1:6" x14ac:dyDescent="0.25">
      <c r="A1000">
        <v>999</v>
      </c>
      <c r="B1000" s="4">
        <v>1</v>
      </c>
      <c r="E1000" s="5">
        <v>4</v>
      </c>
    </row>
    <row r="1001" spans="1:6" x14ac:dyDescent="0.25">
      <c r="A1001">
        <v>1000</v>
      </c>
      <c r="B1001" s="4">
        <v>1</v>
      </c>
      <c r="E1001" s="5">
        <v>4</v>
      </c>
    </row>
    <row r="1002" spans="1:6" x14ac:dyDescent="0.25">
      <c r="A1002">
        <v>1001</v>
      </c>
      <c r="B1002" s="4">
        <v>1</v>
      </c>
      <c r="E1002" s="5">
        <v>4</v>
      </c>
    </row>
    <row r="1003" spans="1:6" x14ac:dyDescent="0.25">
      <c r="A1003">
        <v>1002</v>
      </c>
      <c r="B1003" s="4">
        <v>1</v>
      </c>
      <c r="E1003" s="5">
        <v>4</v>
      </c>
    </row>
    <row r="1004" spans="1:6" x14ac:dyDescent="0.25">
      <c r="A1004">
        <v>1003</v>
      </c>
      <c r="B1004" s="4">
        <v>1</v>
      </c>
      <c r="E1004" s="5">
        <v>4</v>
      </c>
    </row>
    <row r="1005" spans="1:6" x14ac:dyDescent="0.25">
      <c r="A1005">
        <v>1004</v>
      </c>
      <c r="B1005" s="4">
        <v>1</v>
      </c>
      <c r="E1005" s="5">
        <v>4</v>
      </c>
    </row>
    <row r="1006" spans="1:6" x14ac:dyDescent="0.25">
      <c r="A1006">
        <v>1005</v>
      </c>
      <c r="B1006" s="4">
        <v>1</v>
      </c>
      <c r="E1006" s="5">
        <v>4</v>
      </c>
    </row>
    <row r="1007" spans="1:6" x14ac:dyDescent="0.25">
      <c r="A1007">
        <v>1006</v>
      </c>
      <c r="B1007" s="4">
        <v>1</v>
      </c>
      <c r="E1007" s="5">
        <v>4</v>
      </c>
    </row>
    <row r="1008" spans="1:6" x14ac:dyDescent="0.25">
      <c r="A1008">
        <v>1007</v>
      </c>
      <c r="B1008" s="4">
        <v>1</v>
      </c>
      <c r="E1008" s="5">
        <v>4</v>
      </c>
    </row>
    <row r="1009" spans="1:5" x14ac:dyDescent="0.25">
      <c r="A1009">
        <v>1008</v>
      </c>
      <c r="B1009" s="4">
        <v>1</v>
      </c>
      <c r="E1009" s="5">
        <v>4</v>
      </c>
    </row>
    <row r="1010" spans="1:5" x14ac:dyDescent="0.25">
      <c r="A1010">
        <v>1009</v>
      </c>
      <c r="B1010" s="4">
        <v>1</v>
      </c>
      <c r="E1010" s="5">
        <v>4</v>
      </c>
    </row>
    <row r="1011" spans="1:5" x14ac:dyDescent="0.25">
      <c r="A1011">
        <v>1010</v>
      </c>
      <c r="C1011" s="2">
        <v>2</v>
      </c>
      <c r="E1011" s="5">
        <v>4</v>
      </c>
    </row>
    <row r="1012" spans="1:5" x14ac:dyDescent="0.25">
      <c r="A1012">
        <v>1011</v>
      </c>
      <c r="C1012" s="2">
        <v>2</v>
      </c>
    </row>
    <row r="1013" spans="1:5" x14ac:dyDescent="0.25">
      <c r="A1013">
        <v>1012</v>
      </c>
      <c r="C1013" s="2">
        <v>2</v>
      </c>
      <c r="D1013" s="3">
        <v>3</v>
      </c>
    </row>
    <row r="1014" spans="1:5" x14ac:dyDescent="0.25">
      <c r="A1014">
        <v>1013</v>
      </c>
      <c r="C1014" s="2">
        <v>2</v>
      </c>
      <c r="D1014" s="3">
        <v>3</v>
      </c>
    </row>
    <row r="1015" spans="1:5" x14ac:dyDescent="0.25">
      <c r="A1015">
        <v>1014</v>
      </c>
      <c r="C1015" s="2">
        <v>2</v>
      </c>
      <c r="D1015" s="3">
        <v>3</v>
      </c>
    </row>
    <row r="1016" spans="1:5" x14ac:dyDescent="0.25">
      <c r="A1016">
        <v>1015</v>
      </c>
      <c r="C1016" s="2">
        <v>2</v>
      </c>
      <c r="D1016" s="3">
        <v>3</v>
      </c>
    </row>
    <row r="1017" spans="1:5" x14ac:dyDescent="0.25">
      <c r="A1017">
        <v>1016</v>
      </c>
      <c r="C1017" s="2">
        <v>2</v>
      </c>
      <c r="D1017" s="3">
        <v>3</v>
      </c>
    </row>
    <row r="1018" spans="1:5" x14ac:dyDescent="0.25">
      <c r="A1018">
        <v>1017</v>
      </c>
      <c r="C1018" s="2">
        <v>2</v>
      </c>
      <c r="D1018" s="3">
        <v>3</v>
      </c>
    </row>
    <row r="1019" spans="1:5" x14ac:dyDescent="0.25">
      <c r="A1019">
        <v>1018</v>
      </c>
      <c r="C1019" s="2">
        <v>2</v>
      </c>
      <c r="D1019" s="3">
        <v>3</v>
      </c>
    </row>
    <row r="1020" spans="1:5" x14ac:dyDescent="0.25">
      <c r="A1020">
        <v>1019</v>
      </c>
      <c r="C1020" s="2">
        <v>2</v>
      </c>
      <c r="D1020" s="3">
        <v>3</v>
      </c>
    </row>
    <row r="1021" spans="1:5" x14ac:dyDescent="0.25">
      <c r="A1021">
        <v>1020</v>
      </c>
      <c r="C1021" s="2">
        <v>2</v>
      </c>
      <c r="D1021" s="3">
        <v>3</v>
      </c>
    </row>
    <row r="1022" spans="1:5" x14ac:dyDescent="0.25">
      <c r="A1022">
        <v>1021</v>
      </c>
      <c r="C1022" s="2">
        <v>2</v>
      </c>
      <c r="D1022" s="3">
        <v>3</v>
      </c>
    </row>
    <row r="1023" spans="1:5" x14ac:dyDescent="0.25">
      <c r="A1023">
        <v>1022</v>
      </c>
    </row>
    <row r="1024" spans="1:5" x14ac:dyDescent="0.25">
      <c r="A1024">
        <v>1023</v>
      </c>
      <c r="B1024" s="4">
        <v>1</v>
      </c>
    </row>
    <row r="1025" spans="1:5" x14ac:dyDescent="0.25">
      <c r="A1025">
        <v>1024</v>
      </c>
      <c r="B1025" s="4">
        <v>1</v>
      </c>
    </row>
    <row r="1026" spans="1:5" x14ac:dyDescent="0.25">
      <c r="A1026">
        <v>1025</v>
      </c>
      <c r="B1026" s="4">
        <v>1</v>
      </c>
      <c r="E1026" s="5">
        <v>4</v>
      </c>
    </row>
    <row r="1027" spans="1:5" x14ac:dyDescent="0.25">
      <c r="A1027">
        <v>1026</v>
      </c>
      <c r="B1027" s="4">
        <v>1</v>
      </c>
      <c r="E1027" s="5">
        <v>4</v>
      </c>
    </row>
    <row r="1028" spans="1:5" x14ac:dyDescent="0.25">
      <c r="A1028">
        <v>1027</v>
      </c>
      <c r="B1028" s="4">
        <v>1</v>
      </c>
      <c r="E1028" s="5">
        <v>4</v>
      </c>
    </row>
    <row r="1029" spans="1:5" x14ac:dyDescent="0.25">
      <c r="A1029">
        <v>1028</v>
      </c>
      <c r="B1029" s="4">
        <v>1</v>
      </c>
      <c r="E1029" s="5">
        <v>4</v>
      </c>
    </row>
    <row r="1030" spans="1:5" x14ac:dyDescent="0.25">
      <c r="A1030">
        <v>1029</v>
      </c>
      <c r="B1030" s="4">
        <v>1</v>
      </c>
      <c r="E1030" s="5">
        <v>4</v>
      </c>
    </row>
    <row r="1031" spans="1:5" x14ac:dyDescent="0.25">
      <c r="A1031">
        <v>1030</v>
      </c>
      <c r="B1031" s="4">
        <v>1</v>
      </c>
      <c r="E1031" s="5">
        <v>4</v>
      </c>
    </row>
    <row r="1032" spans="1:5" x14ac:dyDescent="0.25">
      <c r="A1032">
        <v>1031</v>
      </c>
      <c r="B1032" s="4">
        <v>1</v>
      </c>
      <c r="E1032" s="5">
        <v>4</v>
      </c>
    </row>
    <row r="1033" spans="1:5" x14ac:dyDescent="0.25">
      <c r="A1033">
        <v>1032</v>
      </c>
      <c r="B1033" s="4">
        <v>1</v>
      </c>
      <c r="E1033" s="5">
        <v>4</v>
      </c>
    </row>
    <row r="1034" spans="1:5" x14ac:dyDescent="0.25">
      <c r="A1034">
        <v>1033</v>
      </c>
      <c r="E1034" s="5">
        <v>4</v>
      </c>
    </row>
    <row r="1035" spans="1:5" x14ac:dyDescent="0.25">
      <c r="A1035">
        <v>1034</v>
      </c>
      <c r="E1035" s="5">
        <v>4</v>
      </c>
    </row>
    <row r="1036" spans="1:5" x14ac:dyDescent="0.25">
      <c r="A1036">
        <v>1035</v>
      </c>
      <c r="C1036" s="2">
        <v>2</v>
      </c>
      <c r="D1036" s="3">
        <v>3</v>
      </c>
    </row>
    <row r="1037" spans="1:5" x14ac:dyDescent="0.25">
      <c r="A1037">
        <v>1036</v>
      </c>
      <c r="C1037" s="2">
        <v>2</v>
      </c>
      <c r="D1037" s="3">
        <v>3</v>
      </c>
    </row>
    <row r="1038" spans="1:5" x14ac:dyDescent="0.25">
      <c r="A1038">
        <v>1037</v>
      </c>
      <c r="C1038" s="2">
        <v>2</v>
      </c>
      <c r="D1038" s="3">
        <v>3</v>
      </c>
    </row>
    <row r="1039" spans="1:5" x14ac:dyDescent="0.25">
      <c r="A1039">
        <v>1038</v>
      </c>
      <c r="C1039" s="2">
        <v>2</v>
      </c>
      <c r="D1039" s="3">
        <v>3</v>
      </c>
    </row>
    <row r="1040" spans="1:5" x14ac:dyDescent="0.25">
      <c r="A1040">
        <v>1039</v>
      </c>
      <c r="C1040" s="2">
        <v>2</v>
      </c>
      <c r="D1040" s="3">
        <v>3</v>
      </c>
    </row>
    <row r="1041" spans="1:5" x14ac:dyDescent="0.25">
      <c r="A1041">
        <v>1040</v>
      </c>
      <c r="C1041" s="2">
        <v>2</v>
      </c>
      <c r="D1041" s="3">
        <v>3</v>
      </c>
    </row>
    <row r="1042" spans="1:5" x14ac:dyDescent="0.25">
      <c r="A1042">
        <v>1041</v>
      </c>
      <c r="C1042" s="2">
        <v>2</v>
      </c>
      <c r="D1042" s="3">
        <v>3</v>
      </c>
    </row>
    <row r="1043" spans="1:5" x14ac:dyDescent="0.25">
      <c r="A1043">
        <v>1042</v>
      </c>
      <c r="C1043" s="2">
        <v>2</v>
      </c>
      <c r="D1043" s="3">
        <v>3</v>
      </c>
    </row>
    <row r="1044" spans="1:5" x14ac:dyDescent="0.25">
      <c r="A1044">
        <v>1043</v>
      </c>
      <c r="C1044" s="2">
        <v>2</v>
      </c>
      <c r="D1044" s="3">
        <v>3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B1047" s="4">
        <v>1</v>
      </c>
      <c r="C1047" s="2">
        <v>2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5">
        <v>4</v>
      </c>
    </row>
    <row r="1050" spans="1:5" x14ac:dyDescent="0.25">
      <c r="A1050">
        <v>1049</v>
      </c>
      <c r="B1050" s="4">
        <v>1</v>
      </c>
      <c r="E1050" s="5">
        <v>4</v>
      </c>
    </row>
    <row r="1051" spans="1:5" x14ac:dyDescent="0.25">
      <c r="A1051">
        <v>1050</v>
      </c>
      <c r="B1051" s="4">
        <v>1</v>
      </c>
      <c r="E1051" s="5">
        <v>4</v>
      </c>
    </row>
    <row r="1052" spans="1:5" x14ac:dyDescent="0.25">
      <c r="A1052">
        <v>1051</v>
      </c>
      <c r="B1052" s="4">
        <v>1</v>
      </c>
      <c r="E1052" s="5">
        <v>4</v>
      </c>
    </row>
    <row r="1053" spans="1:5" x14ac:dyDescent="0.25">
      <c r="A1053">
        <v>1052</v>
      </c>
      <c r="B1053" s="4">
        <v>1</v>
      </c>
      <c r="E1053" s="5">
        <v>4</v>
      </c>
    </row>
    <row r="1054" spans="1:5" x14ac:dyDescent="0.25">
      <c r="A1054">
        <v>1053</v>
      </c>
      <c r="B1054" s="4">
        <v>1</v>
      </c>
      <c r="E1054" s="5">
        <v>4</v>
      </c>
    </row>
    <row r="1055" spans="1:5" x14ac:dyDescent="0.25">
      <c r="A1055">
        <v>1054</v>
      </c>
      <c r="B1055" s="4">
        <v>1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  <c r="D1065" s="3">
        <v>3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B1069" s="4">
        <v>1</v>
      </c>
    </row>
    <row r="1070" spans="1:5" x14ac:dyDescent="0.25">
      <c r="A1070">
        <v>1069</v>
      </c>
      <c r="B1070" s="4">
        <v>1</v>
      </c>
    </row>
    <row r="1071" spans="1:5" x14ac:dyDescent="0.25">
      <c r="A1071">
        <v>1070</v>
      </c>
      <c r="B1071" s="4">
        <v>1</v>
      </c>
    </row>
    <row r="1072" spans="1:5" x14ac:dyDescent="0.25">
      <c r="A1072">
        <v>1071</v>
      </c>
      <c r="B1072" s="4">
        <v>1</v>
      </c>
    </row>
    <row r="1073" spans="1:5" x14ac:dyDescent="0.25">
      <c r="A1073">
        <v>1072</v>
      </c>
      <c r="B1073" s="4">
        <v>1</v>
      </c>
      <c r="E1073" s="5">
        <v>4</v>
      </c>
    </row>
    <row r="1074" spans="1:5" x14ac:dyDescent="0.25">
      <c r="A1074">
        <v>1073</v>
      </c>
      <c r="B1074" s="4">
        <v>1</v>
      </c>
      <c r="E1074" s="5">
        <v>4</v>
      </c>
    </row>
    <row r="1075" spans="1:5" x14ac:dyDescent="0.25">
      <c r="A1075">
        <v>1074</v>
      </c>
      <c r="B1075" s="4">
        <v>1</v>
      </c>
      <c r="E1075" s="5">
        <v>4</v>
      </c>
    </row>
    <row r="1076" spans="1:5" x14ac:dyDescent="0.25">
      <c r="A1076">
        <v>1075</v>
      </c>
      <c r="B1076" s="4">
        <v>1</v>
      </c>
      <c r="D1076" s="3">
        <v>3</v>
      </c>
      <c r="E1076" s="5">
        <v>4</v>
      </c>
    </row>
    <row r="1077" spans="1:5" x14ac:dyDescent="0.25">
      <c r="A1077">
        <v>1076</v>
      </c>
      <c r="B1077" s="4">
        <v>1</v>
      </c>
      <c r="D1077" s="3">
        <v>3</v>
      </c>
      <c r="E1077" s="5">
        <v>4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C1082" s="2">
        <v>2</v>
      </c>
      <c r="D1082" s="3">
        <v>3</v>
      </c>
    </row>
    <row r="1083" spans="1:5" x14ac:dyDescent="0.25">
      <c r="A1083">
        <v>1082</v>
      </c>
      <c r="C1083" s="2">
        <v>2</v>
      </c>
      <c r="D1083" s="3">
        <v>3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</row>
    <row r="1086" spans="1:5" x14ac:dyDescent="0.25">
      <c r="A1086">
        <v>1085</v>
      </c>
      <c r="C1086" s="2">
        <v>2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B1088" s="4">
        <v>1</v>
      </c>
      <c r="C1088" s="2">
        <v>2</v>
      </c>
    </row>
    <row r="1089" spans="1:5" x14ac:dyDescent="0.25">
      <c r="A1089">
        <v>1088</v>
      </c>
      <c r="B1089" s="4">
        <v>1</v>
      </c>
      <c r="C1089" s="2">
        <v>2</v>
      </c>
    </row>
    <row r="1090" spans="1:5" x14ac:dyDescent="0.25">
      <c r="A1090">
        <v>1089</v>
      </c>
      <c r="B1090" s="4">
        <v>1</v>
      </c>
      <c r="C1090" s="2">
        <v>2</v>
      </c>
    </row>
    <row r="1091" spans="1:5" x14ac:dyDescent="0.25">
      <c r="A1091">
        <v>1090</v>
      </c>
      <c r="B1091" s="4">
        <v>1</v>
      </c>
    </row>
    <row r="1092" spans="1:5" x14ac:dyDescent="0.25">
      <c r="A1092">
        <v>1091</v>
      </c>
      <c r="B1092" s="4">
        <v>1</v>
      </c>
    </row>
    <row r="1093" spans="1:5" x14ac:dyDescent="0.25">
      <c r="A1093">
        <v>1092</v>
      </c>
      <c r="B1093" s="4">
        <v>1</v>
      </c>
    </row>
    <row r="1094" spans="1:5" x14ac:dyDescent="0.25">
      <c r="A1094">
        <v>1093</v>
      </c>
      <c r="B1094" s="4">
        <v>1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D1096" s="3">
        <v>3</v>
      </c>
      <c r="E1096" s="5">
        <v>4</v>
      </c>
    </row>
    <row r="1097" spans="1:5" x14ac:dyDescent="0.25">
      <c r="A1097">
        <v>1096</v>
      </c>
      <c r="D1097" s="3">
        <v>3</v>
      </c>
      <c r="E1097" s="5">
        <v>4</v>
      </c>
    </row>
    <row r="1098" spans="1:5" x14ac:dyDescent="0.25">
      <c r="A1098">
        <v>1097</v>
      </c>
      <c r="D1098" s="3">
        <v>3</v>
      </c>
      <c r="E1098" s="5">
        <v>4</v>
      </c>
    </row>
    <row r="1099" spans="1:5" x14ac:dyDescent="0.25">
      <c r="A1099">
        <v>1098</v>
      </c>
      <c r="D1099" s="3">
        <v>3</v>
      </c>
      <c r="E1099" s="5">
        <v>4</v>
      </c>
    </row>
    <row r="1100" spans="1:5" x14ac:dyDescent="0.25">
      <c r="A1100">
        <v>1099</v>
      </c>
      <c r="D1100" s="3">
        <v>3</v>
      </c>
      <c r="E1100" s="5">
        <v>4</v>
      </c>
    </row>
    <row r="1101" spans="1:5" x14ac:dyDescent="0.25">
      <c r="A1101">
        <v>1100</v>
      </c>
      <c r="D1101" s="3">
        <v>3</v>
      </c>
      <c r="E1101" s="5">
        <v>4</v>
      </c>
    </row>
    <row r="1102" spans="1:5" x14ac:dyDescent="0.25">
      <c r="A1102">
        <v>1101</v>
      </c>
      <c r="C1102" s="2">
        <v>2</v>
      </c>
      <c r="D1102" s="3">
        <v>3</v>
      </c>
      <c r="E1102" s="5">
        <v>4</v>
      </c>
    </row>
    <row r="1103" spans="1:5" x14ac:dyDescent="0.25">
      <c r="A1103">
        <v>1102</v>
      </c>
      <c r="C1103" s="2">
        <v>2</v>
      </c>
      <c r="D1103" s="3">
        <v>3</v>
      </c>
    </row>
    <row r="1104" spans="1:5" x14ac:dyDescent="0.25">
      <c r="A1104">
        <v>1103</v>
      </c>
      <c r="C1104" s="2">
        <v>2</v>
      </c>
      <c r="D1104" s="3">
        <v>3</v>
      </c>
    </row>
    <row r="1105" spans="1:5" x14ac:dyDescent="0.25">
      <c r="A1105">
        <v>1104</v>
      </c>
      <c r="C1105" s="2">
        <v>2</v>
      </c>
      <c r="D1105" s="3">
        <v>3</v>
      </c>
    </row>
    <row r="1106" spans="1:5" x14ac:dyDescent="0.25">
      <c r="A1106">
        <v>1105</v>
      </c>
      <c r="C1106" s="2">
        <v>2</v>
      </c>
    </row>
    <row r="1107" spans="1:5" x14ac:dyDescent="0.25">
      <c r="A1107">
        <v>1106</v>
      </c>
      <c r="C1107" s="2">
        <v>2</v>
      </c>
    </row>
    <row r="1108" spans="1:5" x14ac:dyDescent="0.25">
      <c r="A1108">
        <v>1107</v>
      </c>
      <c r="C1108" s="2">
        <v>2</v>
      </c>
    </row>
    <row r="1109" spans="1:5" x14ac:dyDescent="0.25">
      <c r="A1109">
        <v>1108</v>
      </c>
      <c r="B1109" s="4">
        <v>1</v>
      </c>
      <c r="C1109" s="2">
        <v>2</v>
      </c>
    </row>
    <row r="1110" spans="1:5" x14ac:dyDescent="0.25">
      <c r="A1110">
        <v>1109</v>
      </c>
      <c r="B1110" s="4">
        <v>1</v>
      </c>
      <c r="C1110" s="2">
        <v>2</v>
      </c>
    </row>
    <row r="1111" spans="1:5" x14ac:dyDescent="0.25">
      <c r="A1111">
        <v>1110</v>
      </c>
      <c r="B1111" s="4">
        <v>1</v>
      </c>
      <c r="C1111" s="2">
        <v>2</v>
      </c>
    </row>
    <row r="1112" spans="1:5" x14ac:dyDescent="0.25">
      <c r="A1112">
        <v>1111</v>
      </c>
      <c r="B1112" s="4">
        <v>1</v>
      </c>
    </row>
    <row r="1113" spans="1:5" x14ac:dyDescent="0.25">
      <c r="A1113">
        <v>1112</v>
      </c>
      <c r="B1113" s="4">
        <v>1</v>
      </c>
    </row>
    <row r="1114" spans="1:5" x14ac:dyDescent="0.25">
      <c r="A1114">
        <v>1113</v>
      </c>
      <c r="B1114" s="4">
        <v>1</v>
      </c>
    </row>
    <row r="1115" spans="1:5" x14ac:dyDescent="0.25">
      <c r="A1115">
        <v>1114</v>
      </c>
      <c r="B1115" s="4">
        <v>1</v>
      </c>
      <c r="E1115" s="5">
        <v>4</v>
      </c>
    </row>
    <row r="1116" spans="1:5" x14ac:dyDescent="0.25">
      <c r="A1116">
        <v>1115</v>
      </c>
      <c r="B1116" s="4">
        <v>1</v>
      </c>
      <c r="D1116" s="3">
        <v>3</v>
      </c>
      <c r="E1116" s="5">
        <v>4</v>
      </c>
    </row>
    <row r="1117" spans="1:5" x14ac:dyDescent="0.25">
      <c r="A1117">
        <v>1116</v>
      </c>
      <c r="D1117" s="3">
        <v>3</v>
      </c>
      <c r="E1117" s="5">
        <v>4</v>
      </c>
    </row>
    <row r="1118" spans="1:5" x14ac:dyDescent="0.25">
      <c r="A1118">
        <v>1117</v>
      </c>
      <c r="D1118" s="3">
        <v>3</v>
      </c>
      <c r="E1118" s="5">
        <v>4</v>
      </c>
    </row>
    <row r="1119" spans="1:5" x14ac:dyDescent="0.25">
      <c r="A1119">
        <v>1118</v>
      </c>
      <c r="D1119" s="3">
        <v>3</v>
      </c>
      <c r="E1119" s="5">
        <v>4</v>
      </c>
    </row>
    <row r="1120" spans="1:5" x14ac:dyDescent="0.25">
      <c r="A1120">
        <v>1119</v>
      </c>
      <c r="D1120" s="3">
        <v>3</v>
      </c>
      <c r="E1120" s="5">
        <v>4</v>
      </c>
    </row>
    <row r="1121" spans="1:5" x14ac:dyDescent="0.25">
      <c r="A1121">
        <v>1120</v>
      </c>
      <c r="D1121" s="3">
        <v>3</v>
      </c>
      <c r="E1121" s="5">
        <v>4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D1123" s="3">
        <v>3</v>
      </c>
    </row>
    <row r="1124" spans="1:5" x14ac:dyDescent="0.25">
      <c r="A1124">
        <v>1123</v>
      </c>
    </row>
    <row r="1125" spans="1:5" x14ac:dyDescent="0.25">
      <c r="A1125">
        <v>1124</v>
      </c>
      <c r="C1125" s="2">
        <v>2</v>
      </c>
    </row>
    <row r="1126" spans="1:5" x14ac:dyDescent="0.25">
      <c r="A1126">
        <v>1125</v>
      </c>
      <c r="C1126" s="2">
        <v>2</v>
      </c>
    </row>
    <row r="1127" spans="1:5" x14ac:dyDescent="0.25">
      <c r="A1127">
        <v>1126</v>
      </c>
      <c r="C1127" s="2">
        <v>2</v>
      </c>
    </row>
    <row r="1128" spans="1:5" x14ac:dyDescent="0.25">
      <c r="A1128">
        <v>1127</v>
      </c>
      <c r="C1128" s="2">
        <v>2</v>
      </c>
    </row>
    <row r="1129" spans="1:5" x14ac:dyDescent="0.25">
      <c r="A1129">
        <v>1128</v>
      </c>
      <c r="C1129" s="2">
        <v>2</v>
      </c>
    </row>
    <row r="1130" spans="1:5" x14ac:dyDescent="0.25">
      <c r="A1130">
        <v>1129</v>
      </c>
      <c r="B1130" s="4">
        <v>1</v>
      </c>
      <c r="C1130" s="2">
        <v>2</v>
      </c>
    </row>
    <row r="1131" spans="1:5" x14ac:dyDescent="0.25">
      <c r="A1131">
        <v>1130</v>
      </c>
      <c r="B1131" s="4">
        <v>1</v>
      </c>
      <c r="C1131" s="2">
        <v>2</v>
      </c>
    </row>
    <row r="1132" spans="1:5" x14ac:dyDescent="0.25">
      <c r="A1132">
        <v>1131</v>
      </c>
      <c r="B1132" s="4">
        <v>1</v>
      </c>
      <c r="C1132" s="2">
        <v>2</v>
      </c>
    </row>
    <row r="1133" spans="1:5" x14ac:dyDescent="0.25">
      <c r="A1133">
        <v>1132</v>
      </c>
      <c r="B1133" s="4">
        <v>1</v>
      </c>
    </row>
    <row r="1134" spans="1:5" x14ac:dyDescent="0.25">
      <c r="A1134">
        <v>1133</v>
      </c>
      <c r="B1134" s="4">
        <v>1</v>
      </c>
    </row>
    <row r="1135" spans="1:5" x14ac:dyDescent="0.25">
      <c r="A1135">
        <v>1134</v>
      </c>
      <c r="B1135" s="4">
        <v>1</v>
      </c>
    </row>
    <row r="1136" spans="1:5" x14ac:dyDescent="0.25">
      <c r="A1136">
        <v>1135</v>
      </c>
      <c r="E1136" s="5">
        <v>4</v>
      </c>
    </row>
    <row r="1137" spans="1:5" x14ac:dyDescent="0.25">
      <c r="A1137">
        <v>1136</v>
      </c>
      <c r="D1137" s="3">
        <v>3</v>
      </c>
      <c r="E1137" s="5">
        <v>4</v>
      </c>
    </row>
    <row r="1138" spans="1:5" x14ac:dyDescent="0.25">
      <c r="A1138">
        <v>1137</v>
      </c>
      <c r="D1138" s="3">
        <v>3</v>
      </c>
      <c r="E1138" s="5">
        <v>4</v>
      </c>
    </row>
    <row r="1139" spans="1:5" x14ac:dyDescent="0.25">
      <c r="A1139">
        <v>1138</v>
      </c>
      <c r="D1139" s="3">
        <v>3</v>
      </c>
      <c r="E1139" s="5">
        <v>4</v>
      </c>
    </row>
    <row r="1140" spans="1:5" x14ac:dyDescent="0.25">
      <c r="A1140">
        <v>1139</v>
      </c>
      <c r="D1140" s="3">
        <v>3</v>
      </c>
      <c r="E1140" s="5">
        <v>4</v>
      </c>
    </row>
    <row r="1141" spans="1:5" x14ac:dyDescent="0.25">
      <c r="A1141">
        <v>1140</v>
      </c>
      <c r="D1141" s="3">
        <v>3</v>
      </c>
      <c r="E1141" s="5">
        <v>4</v>
      </c>
    </row>
    <row r="1142" spans="1:5" x14ac:dyDescent="0.25">
      <c r="A1142">
        <v>1141</v>
      </c>
      <c r="D1142" s="3">
        <v>3</v>
      </c>
      <c r="E1142" s="5">
        <v>4</v>
      </c>
    </row>
    <row r="1143" spans="1:5" x14ac:dyDescent="0.25">
      <c r="A1143">
        <v>1142</v>
      </c>
      <c r="D1143" s="3">
        <v>3</v>
      </c>
    </row>
    <row r="1144" spans="1:5" x14ac:dyDescent="0.25">
      <c r="A1144">
        <v>1143</v>
      </c>
    </row>
    <row r="1145" spans="1:5" x14ac:dyDescent="0.25">
      <c r="A1145">
        <v>1144</v>
      </c>
    </row>
    <row r="1146" spans="1:5" x14ac:dyDescent="0.25">
      <c r="A1146">
        <v>1145</v>
      </c>
      <c r="C1146" s="2">
        <v>2</v>
      </c>
    </row>
    <row r="1147" spans="1:5" x14ac:dyDescent="0.25">
      <c r="A1147">
        <v>1146</v>
      </c>
      <c r="C1147" s="2">
        <v>2</v>
      </c>
    </row>
    <row r="1148" spans="1:5" x14ac:dyDescent="0.25">
      <c r="A1148">
        <v>1147</v>
      </c>
      <c r="C1148" s="2">
        <v>2</v>
      </c>
    </row>
    <row r="1149" spans="1:5" x14ac:dyDescent="0.25">
      <c r="A1149">
        <v>1148</v>
      </c>
      <c r="C1149" s="2">
        <v>2</v>
      </c>
    </row>
    <row r="1150" spans="1:5" x14ac:dyDescent="0.25">
      <c r="A1150">
        <v>1149</v>
      </c>
      <c r="B1150" s="4">
        <v>1</v>
      </c>
      <c r="C1150" s="2">
        <v>2</v>
      </c>
    </row>
    <row r="1151" spans="1:5" x14ac:dyDescent="0.25">
      <c r="A1151">
        <v>1150</v>
      </c>
      <c r="B1151" s="4">
        <v>1</v>
      </c>
      <c r="C1151" s="2">
        <v>2</v>
      </c>
    </row>
    <row r="1152" spans="1:5" x14ac:dyDescent="0.25">
      <c r="A1152">
        <v>1151</v>
      </c>
      <c r="B1152" s="4">
        <v>1</v>
      </c>
      <c r="C1152" s="2">
        <v>2</v>
      </c>
    </row>
    <row r="1153" spans="1:5" x14ac:dyDescent="0.25">
      <c r="A1153">
        <v>1152</v>
      </c>
      <c r="B1153" s="4">
        <v>1</v>
      </c>
    </row>
    <row r="1154" spans="1:5" x14ac:dyDescent="0.25">
      <c r="A1154">
        <v>1153</v>
      </c>
      <c r="B1154" s="4">
        <v>1</v>
      </c>
    </row>
    <row r="1155" spans="1:5" x14ac:dyDescent="0.25">
      <c r="A1155">
        <v>1154</v>
      </c>
      <c r="B1155" s="4">
        <v>1</v>
      </c>
      <c r="D1155" s="3">
        <v>3</v>
      </c>
    </row>
    <row r="1156" spans="1:5" x14ac:dyDescent="0.25">
      <c r="A1156">
        <v>1155</v>
      </c>
      <c r="B1156" s="4">
        <v>1</v>
      </c>
      <c r="D1156" s="3">
        <v>3</v>
      </c>
      <c r="E1156" s="5">
        <v>4</v>
      </c>
    </row>
    <row r="1157" spans="1:5" x14ac:dyDescent="0.25">
      <c r="A1157">
        <v>1156</v>
      </c>
      <c r="D1157" s="3">
        <v>3</v>
      </c>
      <c r="E1157" s="5">
        <v>4</v>
      </c>
    </row>
    <row r="1158" spans="1:5" x14ac:dyDescent="0.25">
      <c r="A1158">
        <v>1157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D1161" s="3">
        <v>3</v>
      </c>
      <c r="E1161" s="5">
        <v>4</v>
      </c>
    </row>
    <row r="1162" spans="1:5" x14ac:dyDescent="0.25">
      <c r="A1162">
        <v>1161</v>
      </c>
      <c r="D1162" s="3">
        <v>3</v>
      </c>
      <c r="E1162" s="5">
        <v>4</v>
      </c>
    </row>
    <row r="1163" spans="1:5" x14ac:dyDescent="0.25">
      <c r="A1163">
        <v>1162</v>
      </c>
    </row>
    <row r="1164" spans="1:5" x14ac:dyDescent="0.25">
      <c r="A1164">
        <v>1163</v>
      </c>
    </row>
    <row r="1165" spans="1:5" x14ac:dyDescent="0.25">
      <c r="A1165">
        <v>1164</v>
      </c>
      <c r="C1165" s="2">
        <v>2</v>
      </c>
    </row>
    <row r="1166" spans="1:5" x14ac:dyDescent="0.25">
      <c r="A1166">
        <v>1165</v>
      </c>
      <c r="C1166" s="2">
        <v>2</v>
      </c>
    </row>
    <row r="1167" spans="1:5" x14ac:dyDescent="0.25">
      <c r="A1167">
        <v>1166</v>
      </c>
      <c r="C1167" s="2">
        <v>2</v>
      </c>
    </row>
    <row r="1168" spans="1:5" x14ac:dyDescent="0.25">
      <c r="A1168">
        <v>1167</v>
      </c>
      <c r="C1168" s="2">
        <v>2</v>
      </c>
    </row>
    <row r="1169" spans="1:5" x14ac:dyDescent="0.25">
      <c r="A1169">
        <v>1168</v>
      </c>
      <c r="B1169" s="4">
        <v>1</v>
      </c>
      <c r="C1169" s="2">
        <v>2</v>
      </c>
    </row>
    <row r="1170" spans="1:5" x14ac:dyDescent="0.25">
      <c r="A1170">
        <v>1169</v>
      </c>
      <c r="B1170" s="4">
        <v>1</v>
      </c>
      <c r="C1170" s="2">
        <v>2</v>
      </c>
    </row>
    <row r="1171" spans="1:5" x14ac:dyDescent="0.25">
      <c r="A1171">
        <v>1170</v>
      </c>
      <c r="B1171" s="4">
        <v>1</v>
      </c>
      <c r="C1171" s="2">
        <v>2</v>
      </c>
    </row>
    <row r="1172" spans="1:5" x14ac:dyDescent="0.25">
      <c r="A1172">
        <v>1171</v>
      </c>
      <c r="B1172" s="4">
        <v>1</v>
      </c>
      <c r="C1172" s="2">
        <v>2</v>
      </c>
    </row>
    <row r="1173" spans="1:5" x14ac:dyDescent="0.25">
      <c r="A1173">
        <v>1172</v>
      </c>
      <c r="B1173" s="4">
        <v>1</v>
      </c>
    </row>
    <row r="1174" spans="1:5" x14ac:dyDescent="0.25">
      <c r="A1174">
        <v>1173</v>
      </c>
      <c r="B1174" s="4">
        <v>1</v>
      </c>
    </row>
    <row r="1175" spans="1:5" x14ac:dyDescent="0.25">
      <c r="A1175">
        <v>1174</v>
      </c>
      <c r="B1175" s="4">
        <v>1</v>
      </c>
      <c r="E1175" s="5">
        <v>4</v>
      </c>
    </row>
    <row r="1176" spans="1:5" x14ac:dyDescent="0.25">
      <c r="A1176">
        <v>1175</v>
      </c>
      <c r="D1176" s="3">
        <v>3</v>
      </c>
      <c r="E1176" s="5">
        <v>4</v>
      </c>
    </row>
    <row r="1177" spans="1:5" x14ac:dyDescent="0.25">
      <c r="A1177">
        <v>1176</v>
      </c>
      <c r="D1177" s="3">
        <v>3</v>
      </c>
      <c r="E1177" s="5">
        <v>4</v>
      </c>
    </row>
    <row r="1178" spans="1:5" x14ac:dyDescent="0.25">
      <c r="A1178">
        <v>1177</v>
      </c>
      <c r="D1178" s="3">
        <v>3</v>
      </c>
      <c r="E1178" s="5">
        <v>4</v>
      </c>
    </row>
    <row r="1179" spans="1:5" x14ac:dyDescent="0.25">
      <c r="A1179">
        <v>1178</v>
      </c>
      <c r="D1179" s="3">
        <v>3</v>
      </c>
      <c r="E1179" s="5">
        <v>4</v>
      </c>
    </row>
    <row r="1180" spans="1:5" x14ac:dyDescent="0.25">
      <c r="A1180">
        <v>1179</v>
      </c>
      <c r="D1180" s="3">
        <v>3</v>
      </c>
      <c r="E1180" s="5">
        <v>4</v>
      </c>
    </row>
    <row r="1181" spans="1:5" x14ac:dyDescent="0.25">
      <c r="A1181">
        <v>1180</v>
      </c>
      <c r="D1181" s="3">
        <v>3</v>
      </c>
      <c r="E1181" s="5">
        <v>4</v>
      </c>
    </row>
    <row r="1182" spans="1:5" x14ac:dyDescent="0.25">
      <c r="A1182">
        <v>1181</v>
      </c>
      <c r="D1182" s="3">
        <v>3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6" x14ac:dyDescent="0.25">
      <c r="A1185">
        <v>1184</v>
      </c>
      <c r="C1185" s="2">
        <v>2</v>
      </c>
    </row>
    <row r="1186" spans="1:6" x14ac:dyDescent="0.25">
      <c r="A1186">
        <v>1185</v>
      </c>
      <c r="C1186" s="2">
        <v>2</v>
      </c>
    </row>
    <row r="1187" spans="1:6" x14ac:dyDescent="0.25">
      <c r="A1187">
        <v>1186</v>
      </c>
      <c r="C1187" s="2">
        <v>2</v>
      </c>
    </row>
    <row r="1188" spans="1:6" x14ac:dyDescent="0.25">
      <c r="A1188">
        <v>1187</v>
      </c>
      <c r="B1188" s="4">
        <v>1</v>
      </c>
      <c r="C1188" s="2">
        <v>2</v>
      </c>
    </row>
    <row r="1189" spans="1:6" x14ac:dyDescent="0.25">
      <c r="A1189">
        <v>1188</v>
      </c>
      <c r="B1189" s="4">
        <v>1</v>
      </c>
      <c r="C1189" s="2">
        <v>2</v>
      </c>
    </row>
    <row r="1190" spans="1:6" x14ac:dyDescent="0.25">
      <c r="A1190">
        <v>1189</v>
      </c>
      <c r="B1190" s="4">
        <v>1</v>
      </c>
      <c r="C1190" s="2">
        <v>2</v>
      </c>
    </row>
    <row r="1191" spans="1:6" x14ac:dyDescent="0.25">
      <c r="A1191">
        <v>1190</v>
      </c>
      <c r="B1191" s="4">
        <v>1</v>
      </c>
    </row>
    <row r="1192" spans="1:6" x14ac:dyDescent="0.25">
      <c r="A1192">
        <v>1191</v>
      </c>
      <c r="B1192" s="4">
        <v>1</v>
      </c>
    </row>
    <row r="1193" spans="1:6" x14ac:dyDescent="0.25">
      <c r="A1193">
        <v>1192</v>
      </c>
      <c r="B1193" s="4">
        <v>1</v>
      </c>
    </row>
    <row r="1194" spans="1:6" x14ac:dyDescent="0.25">
      <c r="A1194">
        <v>1193</v>
      </c>
      <c r="B1194" s="4">
        <v>1</v>
      </c>
    </row>
    <row r="1195" spans="1:6" x14ac:dyDescent="0.25">
      <c r="A1195">
        <v>1194</v>
      </c>
    </row>
    <row r="1196" spans="1:6" x14ac:dyDescent="0.25">
      <c r="A1196">
        <v>1195</v>
      </c>
      <c r="F1196" t="s">
        <v>22</v>
      </c>
    </row>
    <row r="1197" spans="1:6" x14ac:dyDescent="0.25">
      <c r="A1197">
        <v>1196</v>
      </c>
    </row>
    <row r="1198" spans="1:6" x14ac:dyDescent="0.25">
      <c r="A1198">
        <v>1197</v>
      </c>
      <c r="F1198" t="s">
        <v>22</v>
      </c>
    </row>
    <row r="1199" spans="1:6" x14ac:dyDescent="0.25">
      <c r="A1199">
        <v>1198</v>
      </c>
      <c r="B1199" s="4">
        <v>1</v>
      </c>
    </row>
    <row r="1200" spans="1:6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  <c r="E1202" s="5">
        <v>4</v>
      </c>
    </row>
    <row r="1203" spans="1:5" x14ac:dyDescent="0.25">
      <c r="A1203">
        <v>1202</v>
      </c>
      <c r="B1203" s="4">
        <v>1</v>
      </c>
      <c r="E1203" s="5">
        <v>4</v>
      </c>
    </row>
    <row r="1204" spans="1:5" x14ac:dyDescent="0.25">
      <c r="A1204">
        <v>1203</v>
      </c>
      <c r="B1204" s="4">
        <v>1</v>
      </c>
      <c r="E1204" s="5">
        <v>4</v>
      </c>
    </row>
    <row r="1205" spans="1:5" x14ac:dyDescent="0.25">
      <c r="A1205">
        <v>1204</v>
      </c>
      <c r="B1205" s="4">
        <v>1</v>
      </c>
      <c r="E1205" s="5">
        <v>4</v>
      </c>
    </row>
    <row r="1206" spans="1:5" x14ac:dyDescent="0.25">
      <c r="A1206">
        <v>1205</v>
      </c>
      <c r="B1206" s="4">
        <v>1</v>
      </c>
      <c r="D1206" s="3">
        <v>3</v>
      </c>
      <c r="E1206" s="5">
        <v>4</v>
      </c>
    </row>
    <row r="1207" spans="1:5" x14ac:dyDescent="0.25">
      <c r="A1207">
        <v>1206</v>
      </c>
      <c r="B1207" s="4">
        <v>1</v>
      </c>
      <c r="D1207" s="3">
        <v>3</v>
      </c>
      <c r="E1207" s="5">
        <v>4</v>
      </c>
    </row>
    <row r="1208" spans="1:5" x14ac:dyDescent="0.25">
      <c r="A1208">
        <v>1207</v>
      </c>
      <c r="D1208" s="3">
        <v>3</v>
      </c>
      <c r="E1208" s="5">
        <v>4</v>
      </c>
    </row>
    <row r="1209" spans="1:5" x14ac:dyDescent="0.25">
      <c r="A1209">
        <v>1208</v>
      </c>
      <c r="D1209" s="3">
        <v>3</v>
      </c>
      <c r="E1209" s="5">
        <v>4</v>
      </c>
    </row>
    <row r="1210" spans="1:5" x14ac:dyDescent="0.25">
      <c r="A1210">
        <v>1209</v>
      </c>
      <c r="D1210" s="3">
        <v>3</v>
      </c>
      <c r="E1210" s="5">
        <v>4</v>
      </c>
    </row>
    <row r="1211" spans="1:5" x14ac:dyDescent="0.25">
      <c r="A1211">
        <v>1210</v>
      </c>
      <c r="D1211" s="3">
        <v>3</v>
      </c>
      <c r="E1211" s="5">
        <v>4</v>
      </c>
    </row>
    <row r="1212" spans="1:5" x14ac:dyDescent="0.25">
      <c r="A1212">
        <v>1211</v>
      </c>
      <c r="D1212" s="3">
        <v>3</v>
      </c>
      <c r="E1212" s="5">
        <v>4</v>
      </c>
    </row>
    <row r="1213" spans="1:5" x14ac:dyDescent="0.25">
      <c r="A1213">
        <v>1212</v>
      </c>
      <c r="C1213" s="2">
        <v>2</v>
      </c>
      <c r="D1213" s="3">
        <v>3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  <c r="D1215" s="3">
        <v>3</v>
      </c>
    </row>
    <row r="1216" spans="1:5" x14ac:dyDescent="0.25">
      <c r="A1216">
        <v>1215</v>
      </c>
      <c r="C1216" s="2">
        <v>2</v>
      </c>
    </row>
    <row r="1217" spans="1:5" x14ac:dyDescent="0.25">
      <c r="A1217">
        <v>1216</v>
      </c>
      <c r="C1217" s="2">
        <v>2</v>
      </c>
    </row>
    <row r="1218" spans="1:5" x14ac:dyDescent="0.25">
      <c r="A1218">
        <v>1217</v>
      </c>
      <c r="C1218" s="2">
        <v>2</v>
      </c>
    </row>
    <row r="1219" spans="1:5" x14ac:dyDescent="0.25">
      <c r="A1219">
        <v>1218</v>
      </c>
      <c r="C1219" s="2">
        <v>2</v>
      </c>
    </row>
    <row r="1220" spans="1:5" x14ac:dyDescent="0.25">
      <c r="A1220">
        <v>1219</v>
      </c>
      <c r="B1220" s="4">
        <v>1</v>
      </c>
      <c r="C1220" s="2">
        <v>2</v>
      </c>
    </row>
    <row r="1221" spans="1:5" x14ac:dyDescent="0.25">
      <c r="A1221">
        <v>1220</v>
      </c>
      <c r="B1221" s="4">
        <v>1</v>
      </c>
      <c r="C1221" s="2">
        <v>2</v>
      </c>
    </row>
    <row r="1222" spans="1:5" x14ac:dyDescent="0.25">
      <c r="A1222">
        <v>1221</v>
      </c>
      <c r="B1222" s="4">
        <v>1</v>
      </c>
      <c r="C1222" s="2">
        <v>2</v>
      </c>
    </row>
    <row r="1223" spans="1:5" x14ac:dyDescent="0.25">
      <c r="A1223">
        <v>1222</v>
      </c>
      <c r="B1223" s="4">
        <v>1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  <c r="E1227" s="5">
        <v>4</v>
      </c>
    </row>
    <row r="1228" spans="1:5" x14ac:dyDescent="0.25">
      <c r="A1228">
        <v>1227</v>
      </c>
      <c r="B1228" s="4">
        <v>1</v>
      </c>
      <c r="D1228" s="3">
        <v>3</v>
      </c>
      <c r="E1228" s="5">
        <v>4</v>
      </c>
    </row>
    <row r="1229" spans="1:5" x14ac:dyDescent="0.25">
      <c r="A1229">
        <v>1228</v>
      </c>
      <c r="D1229" s="3">
        <v>3</v>
      </c>
      <c r="E1229" s="5">
        <v>4</v>
      </c>
    </row>
    <row r="1230" spans="1:5" x14ac:dyDescent="0.25">
      <c r="A1230">
        <v>1229</v>
      </c>
      <c r="D1230" s="3">
        <v>3</v>
      </c>
      <c r="E1230" s="5">
        <v>4</v>
      </c>
    </row>
    <row r="1231" spans="1:5" x14ac:dyDescent="0.25">
      <c r="A1231">
        <v>1230</v>
      </c>
      <c r="D1231" s="3">
        <v>3</v>
      </c>
      <c r="E1231" s="5">
        <v>4</v>
      </c>
    </row>
    <row r="1232" spans="1:5" x14ac:dyDescent="0.25">
      <c r="A1232">
        <v>1231</v>
      </c>
      <c r="D1232" s="3">
        <v>3</v>
      </c>
      <c r="E1232" s="5">
        <v>4</v>
      </c>
    </row>
    <row r="1233" spans="1:5" x14ac:dyDescent="0.25">
      <c r="A1233">
        <v>1232</v>
      </c>
      <c r="D1233" s="3">
        <v>3</v>
      </c>
      <c r="E1233" s="5">
        <v>4</v>
      </c>
    </row>
    <row r="1234" spans="1:5" x14ac:dyDescent="0.25">
      <c r="A1234">
        <v>1233</v>
      </c>
      <c r="D1234" s="3">
        <v>3</v>
      </c>
      <c r="E1234" s="5">
        <v>4</v>
      </c>
    </row>
    <row r="1235" spans="1:5" x14ac:dyDescent="0.25">
      <c r="A1235">
        <v>1234</v>
      </c>
      <c r="C1235" s="2">
        <v>2</v>
      </c>
      <c r="D1235" s="3">
        <v>3</v>
      </c>
    </row>
    <row r="1236" spans="1:5" x14ac:dyDescent="0.25">
      <c r="A1236">
        <v>1235</v>
      </c>
      <c r="C1236" s="2">
        <v>2</v>
      </c>
      <c r="D1236" s="3">
        <v>3</v>
      </c>
    </row>
    <row r="1237" spans="1:5" x14ac:dyDescent="0.25">
      <c r="A1237">
        <v>1236</v>
      </c>
      <c r="C1237" s="2">
        <v>2</v>
      </c>
    </row>
    <row r="1238" spans="1:5" x14ac:dyDescent="0.25">
      <c r="A1238">
        <v>1237</v>
      </c>
      <c r="C1238" s="2">
        <v>2</v>
      </c>
    </row>
    <row r="1239" spans="1:5" x14ac:dyDescent="0.25">
      <c r="A1239">
        <v>1238</v>
      </c>
      <c r="C1239" s="2">
        <v>2</v>
      </c>
    </row>
    <row r="1240" spans="1:5" x14ac:dyDescent="0.25">
      <c r="A1240">
        <v>1239</v>
      </c>
      <c r="C1240" s="2">
        <v>2</v>
      </c>
    </row>
    <row r="1241" spans="1:5" x14ac:dyDescent="0.25">
      <c r="A1241">
        <v>1240</v>
      </c>
      <c r="B1241" s="4">
        <v>1</v>
      </c>
      <c r="C1241" s="2">
        <v>2</v>
      </c>
    </row>
    <row r="1242" spans="1:5" x14ac:dyDescent="0.25">
      <c r="A1242">
        <v>1241</v>
      </c>
      <c r="B1242" s="4">
        <v>1</v>
      </c>
      <c r="C1242" s="2">
        <v>2</v>
      </c>
    </row>
    <row r="1243" spans="1:5" x14ac:dyDescent="0.25">
      <c r="A1243">
        <v>1242</v>
      </c>
      <c r="B1243" s="4">
        <v>1</v>
      </c>
      <c r="C1243" s="2">
        <v>2</v>
      </c>
    </row>
    <row r="1244" spans="1:5" x14ac:dyDescent="0.25">
      <c r="A1244">
        <v>1243</v>
      </c>
      <c r="B1244" s="4">
        <v>1</v>
      </c>
    </row>
    <row r="1245" spans="1:5" x14ac:dyDescent="0.25">
      <c r="A1245">
        <v>1244</v>
      </c>
      <c r="B1245" s="4">
        <v>1</v>
      </c>
    </row>
    <row r="1246" spans="1:5" x14ac:dyDescent="0.25">
      <c r="A1246">
        <v>1245</v>
      </c>
      <c r="B1246" s="4">
        <v>1</v>
      </c>
    </row>
    <row r="1247" spans="1:5" x14ac:dyDescent="0.25">
      <c r="A1247">
        <v>1246</v>
      </c>
      <c r="B1247" s="4">
        <v>1</v>
      </c>
    </row>
    <row r="1248" spans="1:5" x14ac:dyDescent="0.25">
      <c r="A1248">
        <v>1247</v>
      </c>
      <c r="B1248" s="4">
        <v>1</v>
      </c>
      <c r="D1248" s="3">
        <v>3</v>
      </c>
      <c r="E1248" s="5">
        <v>4</v>
      </c>
    </row>
    <row r="1249" spans="1:5" x14ac:dyDescent="0.25">
      <c r="A1249">
        <v>1248</v>
      </c>
      <c r="D1249" s="3">
        <v>3</v>
      </c>
      <c r="E1249" s="5">
        <v>4</v>
      </c>
    </row>
    <row r="1250" spans="1:5" x14ac:dyDescent="0.25">
      <c r="A1250">
        <v>1249</v>
      </c>
      <c r="D1250" s="3">
        <v>3</v>
      </c>
      <c r="E1250" s="5">
        <v>4</v>
      </c>
    </row>
    <row r="1251" spans="1:5" x14ac:dyDescent="0.25">
      <c r="A1251">
        <v>1250</v>
      </c>
      <c r="D1251" s="3">
        <v>3</v>
      </c>
      <c r="E1251" s="5">
        <v>4</v>
      </c>
    </row>
    <row r="1252" spans="1:5" x14ac:dyDescent="0.25">
      <c r="A1252">
        <v>1251</v>
      </c>
      <c r="D1252" s="3">
        <v>3</v>
      </c>
      <c r="E1252" s="5">
        <v>4</v>
      </c>
    </row>
    <row r="1253" spans="1:5" x14ac:dyDescent="0.25">
      <c r="A1253">
        <v>1252</v>
      </c>
      <c r="D1253" s="3">
        <v>3</v>
      </c>
      <c r="E1253" s="5">
        <v>4</v>
      </c>
    </row>
    <row r="1254" spans="1:5" x14ac:dyDescent="0.25">
      <c r="A1254">
        <v>1253</v>
      </c>
      <c r="D1254" s="3">
        <v>3</v>
      </c>
      <c r="E1254" s="5">
        <v>4</v>
      </c>
    </row>
    <row r="1255" spans="1:5" x14ac:dyDescent="0.25">
      <c r="A1255">
        <v>1254</v>
      </c>
      <c r="D1255" s="3">
        <v>3</v>
      </c>
      <c r="E1255" s="5">
        <v>4</v>
      </c>
    </row>
    <row r="1256" spans="1:5" x14ac:dyDescent="0.25">
      <c r="A1256">
        <v>1255</v>
      </c>
      <c r="C1256" s="2">
        <v>2</v>
      </c>
    </row>
    <row r="1257" spans="1:5" x14ac:dyDescent="0.25">
      <c r="A1257">
        <v>1256</v>
      </c>
      <c r="C1257" s="2">
        <v>2</v>
      </c>
    </row>
    <row r="1258" spans="1:5" x14ac:dyDescent="0.25">
      <c r="A1258">
        <v>1257</v>
      </c>
      <c r="C1258" s="2">
        <v>2</v>
      </c>
    </row>
    <row r="1259" spans="1:5" x14ac:dyDescent="0.25">
      <c r="A1259">
        <v>1258</v>
      </c>
      <c r="C1259" s="2">
        <v>2</v>
      </c>
    </row>
    <row r="1260" spans="1:5" x14ac:dyDescent="0.25">
      <c r="A1260">
        <v>1259</v>
      </c>
      <c r="C1260" s="2">
        <v>2</v>
      </c>
    </row>
    <row r="1261" spans="1:5" x14ac:dyDescent="0.25">
      <c r="A1261">
        <v>1260</v>
      </c>
      <c r="C1261" s="2">
        <v>2</v>
      </c>
    </row>
    <row r="1262" spans="1:5" x14ac:dyDescent="0.25">
      <c r="A1262">
        <v>1261</v>
      </c>
      <c r="B1262" s="4">
        <v>1</v>
      </c>
      <c r="C1262" s="2">
        <v>2</v>
      </c>
    </row>
    <row r="1263" spans="1:5" x14ac:dyDescent="0.25">
      <c r="A1263">
        <v>1262</v>
      </c>
      <c r="B1263" s="4">
        <v>1</v>
      </c>
      <c r="C1263" s="2">
        <v>2</v>
      </c>
    </row>
    <row r="1264" spans="1:5" x14ac:dyDescent="0.25">
      <c r="A1264">
        <v>1263</v>
      </c>
      <c r="B1264" s="4">
        <v>1</v>
      </c>
    </row>
    <row r="1265" spans="1:5" x14ac:dyDescent="0.25">
      <c r="A1265">
        <v>1264</v>
      </c>
      <c r="B1265" s="4">
        <v>1</v>
      </c>
    </row>
    <row r="1266" spans="1:5" x14ac:dyDescent="0.25">
      <c r="A1266">
        <v>1265</v>
      </c>
      <c r="B1266" s="4">
        <v>1</v>
      </c>
    </row>
    <row r="1267" spans="1:5" x14ac:dyDescent="0.25">
      <c r="A1267">
        <v>1266</v>
      </c>
      <c r="B1267" s="4">
        <v>1</v>
      </c>
    </row>
    <row r="1268" spans="1:5" x14ac:dyDescent="0.25">
      <c r="A1268">
        <v>1267</v>
      </c>
      <c r="B1268" s="4">
        <v>1</v>
      </c>
      <c r="D1268" s="3">
        <v>3</v>
      </c>
      <c r="E1268" s="5">
        <v>4</v>
      </c>
    </row>
    <row r="1269" spans="1:5" x14ac:dyDescent="0.25">
      <c r="A1269">
        <v>1268</v>
      </c>
      <c r="D1269" s="3">
        <v>3</v>
      </c>
      <c r="E1269" s="5">
        <v>4</v>
      </c>
    </row>
    <row r="1270" spans="1:5" x14ac:dyDescent="0.25">
      <c r="A1270">
        <v>1269</v>
      </c>
      <c r="D1270" s="3">
        <v>3</v>
      </c>
      <c r="E1270" s="5">
        <v>4</v>
      </c>
    </row>
    <row r="1271" spans="1:5" x14ac:dyDescent="0.25">
      <c r="A1271">
        <v>1270</v>
      </c>
      <c r="D1271" s="3">
        <v>3</v>
      </c>
      <c r="E1271" s="5">
        <v>4</v>
      </c>
    </row>
    <row r="1272" spans="1:5" x14ac:dyDescent="0.25">
      <c r="A1272">
        <v>1271</v>
      </c>
      <c r="D1272" s="3">
        <v>3</v>
      </c>
      <c r="E1272" s="5">
        <v>4</v>
      </c>
    </row>
    <row r="1273" spans="1:5" x14ac:dyDescent="0.25">
      <c r="A1273">
        <v>1272</v>
      </c>
      <c r="D1273" s="3">
        <v>3</v>
      </c>
      <c r="E1273" s="5">
        <v>4</v>
      </c>
    </row>
    <row r="1274" spans="1:5" x14ac:dyDescent="0.25">
      <c r="A1274">
        <v>1273</v>
      </c>
      <c r="D1274" s="3">
        <v>3</v>
      </c>
      <c r="E1274" s="5">
        <v>4</v>
      </c>
    </row>
    <row r="1275" spans="1:5" x14ac:dyDescent="0.25">
      <c r="A1275">
        <v>1274</v>
      </c>
      <c r="D1275" s="3">
        <v>3</v>
      </c>
      <c r="E1275" s="5">
        <v>4</v>
      </c>
    </row>
    <row r="1276" spans="1:5" x14ac:dyDescent="0.25">
      <c r="A1276">
        <v>1275</v>
      </c>
    </row>
    <row r="1277" spans="1:5" x14ac:dyDescent="0.25">
      <c r="A1277">
        <v>1276</v>
      </c>
      <c r="C1277" s="2">
        <v>2</v>
      </c>
    </row>
    <row r="1278" spans="1:5" x14ac:dyDescent="0.25">
      <c r="A1278">
        <v>1277</v>
      </c>
      <c r="C1278" s="2">
        <v>2</v>
      </c>
    </row>
    <row r="1279" spans="1:5" x14ac:dyDescent="0.25">
      <c r="A1279">
        <v>1278</v>
      </c>
      <c r="C1279" s="2">
        <v>2</v>
      </c>
    </row>
    <row r="1280" spans="1:5" x14ac:dyDescent="0.25">
      <c r="A1280">
        <v>1279</v>
      </c>
      <c r="C1280" s="2">
        <v>2</v>
      </c>
    </row>
    <row r="1281" spans="1:5" x14ac:dyDescent="0.25">
      <c r="A1281">
        <v>1280</v>
      </c>
      <c r="B1281" s="4">
        <v>1</v>
      </c>
      <c r="C1281" s="2">
        <v>2</v>
      </c>
    </row>
    <row r="1282" spans="1:5" x14ac:dyDescent="0.25">
      <c r="A1282">
        <v>1281</v>
      </c>
      <c r="B1282" s="4">
        <v>1</v>
      </c>
      <c r="C1282" s="2">
        <v>2</v>
      </c>
    </row>
    <row r="1283" spans="1:5" x14ac:dyDescent="0.25">
      <c r="A1283">
        <v>1282</v>
      </c>
      <c r="B1283" s="4">
        <v>1</v>
      </c>
      <c r="C1283" s="2">
        <v>2</v>
      </c>
    </row>
    <row r="1284" spans="1:5" x14ac:dyDescent="0.25">
      <c r="A1284">
        <v>1283</v>
      </c>
      <c r="B1284" s="4">
        <v>1</v>
      </c>
      <c r="C1284" s="2">
        <v>2</v>
      </c>
    </row>
    <row r="1285" spans="1:5" x14ac:dyDescent="0.25">
      <c r="A1285">
        <v>1284</v>
      </c>
      <c r="B1285" s="4">
        <v>1</v>
      </c>
    </row>
    <row r="1286" spans="1:5" x14ac:dyDescent="0.25">
      <c r="A1286">
        <v>1285</v>
      </c>
      <c r="B1286" s="4">
        <v>1</v>
      </c>
    </row>
    <row r="1287" spans="1:5" x14ac:dyDescent="0.25">
      <c r="A1287">
        <v>1286</v>
      </c>
      <c r="B1287" s="4">
        <v>1</v>
      </c>
    </row>
    <row r="1288" spans="1:5" x14ac:dyDescent="0.25">
      <c r="A1288">
        <v>1287</v>
      </c>
      <c r="D1288" s="3">
        <v>3</v>
      </c>
      <c r="E1288" s="5">
        <v>4</v>
      </c>
    </row>
    <row r="1289" spans="1:5" x14ac:dyDescent="0.25">
      <c r="A1289">
        <v>1288</v>
      </c>
      <c r="D1289" s="3">
        <v>3</v>
      </c>
      <c r="E1289" s="5">
        <v>4</v>
      </c>
    </row>
    <row r="1290" spans="1:5" x14ac:dyDescent="0.25">
      <c r="A1290">
        <v>1289</v>
      </c>
      <c r="D1290" s="3">
        <v>3</v>
      </c>
      <c r="E1290" s="5">
        <v>4</v>
      </c>
    </row>
    <row r="1291" spans="1:5" x14ac:dyDescent="0.25">
      <c r="A1291">
        <v>1290</v>
      </c>
      <c r="D1291" s="3">
        <v>3</v>
      </c>
      <c r="E1291" s="5">
        <v>4</v>
      </c>
    </row>
    <row r="1292" spans="1:5" x14ac:dyDescent="0.25">
      <c r="A1292">
        <v>1291</v>
      </c>
      <c r="D1292" s="3">
        <v>3</v>
      </c>
      <c r="E1292" s="5">
        <v>4</v>
      </c>
    </row>
    <row r="1293" spans="1:5" x14ac:dyDescent="0.25">
      <c r="A1293">
        <v>1292</v>
      </c>
      <c r="D1293" s="3">
        <v>3</v>
      </c>
      <c r="E1293" s="5">
        <v>4</v>
      </c>
    </row>
    <row r="1294" spans="1:5" x14ac:dyDescent="0.25">
      <c r="A1294">
        <v>1293</v>
      </c>
      <c r="D1294" s="3">
        <v>3</v>
      </c>
      <c r="E1294" s="5">
        <v>4</v>
      </c>
    </row>
    <row r="1295" spans="1:5" x14ac:dyDescent="0.25">
      <c r="A1295">
        <v>1294</v>
      </c>
      <c r="D1295" s="3">
        <v>3</v>
      </c>
    </row>
    <row r="1296" spans="1:5" x14ac:dyDescent="0.25">
      <c r="A1296">
        <v>1295</v>
      </c>
    </row>
    <row r="1297" spans="1:5" x14ac:dyDescent="0.25">
      <c r="A1297">
        <v>1296</v>
      </c>
      <c r="C1297" s="2">
        <v>2</v>
      </c>
    </row>
    <row r="1298" spans="1:5" x14ac:dyDescent="0.25">
      <c r="A1298">
        <v>1297</v>
      </c>
      <c r="C1298" s="2">
        <v>2</v>
      </c>
    </row>
    <row r="1299" spans="1:5" x14ac:dyDescent="0.25">
      <c r="A1299">
        <v>1298</v>
      </c>
      <c r="C1299" s="2">
        <v>2</v>
      </c>
    </row>
    <row r="1300" spans="1:5" x14ac:dyDescent="0.25">
      <c r="A1300">
        <v>1299</v>
      </c>
      <c r="C1300" s="2">
        <v>2</v>
      </c>
    </row>
    <row r="1301" spans="1:5" x14ac:dyDescent="0.25">
      <c r="A1301">
        <v>1300</v>
      </c>
      <c r="B1301" s="4">
        <v>1</v>
      </c>
      <c r="C1301" s="2">
        <v>2</v>
      </c>
    </row>
    <row r="1302" spans="1:5" x14ac:dyDescent="0.25">
      <c r="A1302">
        <v>1301</v>
      </c>
      <c r="B1302" s="4">
        <v>1</v>
      </c>
      <c r="C1302" s="2">
        <v>2</v>
      </c>
    </row>
    <row r="1303" spans="1:5" x14ac:dyDescent="0.25">
      <c r="A1303">
        <v>1302</v>
      </c>
      <c r="B1303" s="4">
        <v>1</v>
      </c>
      <c r="C1303" s="2">
        <v>2</v>
      </c>
    </row>
    <row r="1304" spans="1:5" x14ac:dyDescent="0.25">
      <c r="A1304">
        <v>1303</v>
      </c>
      <c r="B1304" s="4">
        <v>1</v>
      </c>
    </row>
    <row r="1305" spans="1:5" x14ac:dyDescent="0.25">
      <c r="A1305">
        <v>1304</v>
      </c>
      <c r="B1305" s="4">
        <v>1</v>
      </c>
    </row>
    <row r="1306" spans="1:5" x14ac:dyDescent="0.25">
      <c r="A1306">
        <v>1305</v>
      </c>
      <c r="B1306" s="4">
        <v>1</v>
      </c>
    </row>
    <row r="1307" spans="1:5" x14ac:dyDescent="0.25">
      <c r="A1307">
        <v>1306</v>
      </c>
      <c r="B1307" s="4">
        <v>1</v>
      </c>
    </row>
    <row r="1308" spans="1:5" x14ac:dyDescent="0.25">
      <c r="A1308">
        <v>1307</v>
      </c>
      <c r="D1308" s="3">
        <v>3</v>
      </c>
      <c r="E1308" s="5">
        <v>4</v>
      </c>
    </row>
    <row r="1309" spans="1:5" x14ac:dyDescent="0.25">
      <c r="A1309">
        <v>1308</v>
      </c>
      <c r="D1309" s="3">
        <v>3</v>
      </c>
      <c r="E1309" s="5">
        <v>4</v>
      </c>
    </row>
    <row r="1310" spans="1:5" x14ac:dyDescent="0.25">
      <c r="A1310">
        <v>1309</v>
      </c>
      <c r="D1310" s="3">
        <v>3</v>
      </c>
      <c r="E1310" s="5">
        <v>4</v>
      </c>
    </row>
    <row r="1311" spans="1:5" x14ac:dyDescent="0.25">
      <c r="A1311">
        <v>1310</v>
      </c>
      <c r="D1311" s="3">
        <v>3</v>
      </c>
      <c r="E1311" s="5">
        <v>4</v>
      </c>
    </row>
    <row r="1312" spans="1:5" x14ac:dyDescent="0.25">
      <c r="A1312">
        <v>1311</v>
      </c>
      <c r="D1312" s="3">
        <v>3</v>
      </c>
      <c r="E1312" s="5">
        <v>4</v>
      </c>
    </row>
    <row r="1313" spans="1:5" x14ac:dyDescent="0.25">
      <c r="A1313">
        <v>1312</v>
      </c>
      <c r="D1313" s="3">
        <v>3</v>
      </c>
      <c r="E1313" s="5">
        <v>4</v>
      </c>
    </row>
    <row r="1314" spans="1:5" x14ac:dyDescent="0.25">
      <c r="A1314">
        <v>1313</v>
      </c>
      <c r="D1314" s="3">
        <v>3</v>
      </c>
    </row>
    <row r="1315" spans="1:5" x14ac:dyDescent="0.25">
      <c r="A1315">
        <v>1314</v>
      </c>
    </row>
    <row r="1316" spans="1:5" x14ac:dyDescent="0.25">
      <c r="A1316">
        <v>1315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</row>
    <row r="1321" spans="1:5" x14ac:dyDescent="0.25">
      <c r="A1321">
        <v>1320</v>
      </c>
      <c r="B1321" s="4">
        <v>1</v>
      </c>
      <c r="C1321" s="2">
        <v>2</v>
      </c>
    </row>
    <row r="1322" spans="1:5" x14ac:dyDescent="0.25">
      <c r="A1322">
        <v>1321</v>
      </c>
      <c r="B1322" s="4">
        <v>1</v>
      </c>
      <c r="C1322" s="2">
        <v>2</v>
      </c>
    </row>
    <row r="1323" spans="1:5" x14ac:dyDescent="0.25">
      <c r="A1323">
        <v>1322</v>
      </c>
      <c r="B1323" s="4">
        <v>1</v>
      </c>
      <c r="C1323" s="2">
        <v>2</v>
      </c>
    </row>
    <row r="1324" spans="1:5" x14ac:dyDescent="0.25">
      <c r="A1324">
        <v>1323</v>
      </c>
      <c r="B1324" s="4">
        <v>1</v>
      </c>
    </row>
    <row r="1325" spans="1:5" x14ac:dyDescent="0.25">
      <c r="A1325">
        <v>1324</v>
      </c>
      <c r="B1325" s="4">
        <v>1</v>
      </c>
    </row>
    <row r="1326" spans="1:5" x14ac:dyDescent="0.25">
      <c r="A1326">
        <v>1325</v>
      </c>
      <c r="B1326" s="4">
        <v>1</v>
      </c>
    </row>
    <row r="1327" spans="1:5" x14ac:dyDescent="0.25">
      <c r="A1327">
        <v>1326</v>
      </c>
    </row>
    <row r="1328" spans="1:5" x14ac:dyDescent="0.25">
      <c r="A1328">
        <v>1327</v>
      </c>
      <c r="D1328" s="3">
        <v>3</v>
      </c>
      <c r="E1328" s="5">
        <v>4</v>
      </c>
    </row>
    <row r="1329" spans="1:5" x14ac:dyDescent="0.25">
      <c r="A1329">
        <v>1328</v>
      </c>
      <c r="D1329" s="3">
        <v>3</v>
      </c>
      <c r="E1329" s="5">
        <v>4</v>
      </c>
    </row>
    <row r="1330" spans="1:5" x14ac:dyDescent="0.25">
      <c r="A1330">
        <v>1329</v>
      </c>
      <c r="D1330" s="3">
        <v>3</v>
      </c>
      <c r="E1330" s="5">
        <v>4</v>
      </c>
    </row>
    <row r="1331" spans="1:5" x14ac:dyDescent="0.25">
      <c r="A1331">
        <v>1330</v>
      </c>
      <c r="D1331" s="3">
        <v>3</v>
      </c>
      <c r="E1331" s="5">
        <v>4</v>
      </c>
    </row>
    <row r="1332" spans="1:5" x14ac:dyDescent="0.25">
      <c r="A1332">
        <v>1331</v>
      </c>
      <c r="D1332" s="3">
        <v>3</v>
      </c>
      <c r="E1332" s="5">
        <v>4</v>
      </c>
    </row>
    <row r="1333" spans="1:5" x14ac:dyDescent="0.25">
      <c r="A1333">
        <v>1332</v>
      </c>
      <c r="D1333" s="3">
        <v>3</v>
      </c>
      <c r="E1333" s="5">
        <v>4</v>
      </c>
    </row>
    <row r="1334" spans="1:5" x14ac:dyDescent="0.25">
      <c r="A1334">
        <v>1333</v>
      </c>
      <c r="D1334" s="3">
        <v>3</v>
      </c>
      <c r="E1334" s="5">
        <v>4</v>
      </c>
    </row>
    <row r="1335" spans="1:5" x14ac:dyDescent="0.25">
      <c r="A1335">
        <v>1334</v>
      </c>
      <c r="D1335" s="3">
        <v>3</v>
      </c>
    </row>
    <row r="1336" spans="1:5" x14ac:dyDescent="0.25">
      <c r="A1336">
        <v>1335</v>
      </c>
      <c r="C1336" s="2">
        <v>2</v>
      </c>
    </row>
    <row r="1337" spans="1:5" x14ac:dyDescent="0.25">
      <c r="A1337">
        <v>1336</v>
      </c>
      <c r="C1337" s="2">
        <v>2</v>
      </c>
    </row>
    <row r="1338" spans="1:5" x14ac:dyDescent="0.25">
      <c r="A1338">
        <v>1337</v>
      </c>
      <c r="C1338" s="2">
        <v>2</v>
      </c>
    </row>
    <row r="1339" spans="1:5" x14ac:dyDescent="0.25">
      <c r="A1339">
        <v>1338</v>
      </c>
      <c r="C1339" s="2">
        <v>2</v>
      </c>
    </row>
    <row r="1340" spans="1:5" x14ac:dyDescent="0.25">
      <c r="A1340">
        <v>1339</v>
      </c>
      <c r="B1340" s="4">
        <v>1</v>
      </c>
      <c r="C1340" s="2">
        <v>2</v>
      </c>
    </row>
    <row r="1341" spans="1:5" x14ac:dyDescent="0.25">
      <c r="A1341">
        <v>1340</v>
      </c>
      <c r="B1341" s="4">
        <v>1</v>
      </c>
      <c r="C1341" s="2">
        <v>2</v>
      </c>
    </row>
    <row r="1342" spans="1:5" x14ac:dyDescent="0.25">
      <c r="A1342">
        <v>1341</v>
      </c>
      <c r="B1342" s="4">
        <v>1</v>
      </c>
      <c r="C1342" s="2">
        <v>2</v>
      </c>
    </row>
    <row r="1343" spans="1:5" x14ac:dyDescent="0.25">
      <c r="A1343">
        <v>1342</v>
      </c>
      <c r="B1343" s="4">
        <v>1</v>
      </c>
    </row>
    <row r="1344" spans="1:5" x14ac:dyDescent="0.25">
      <c r="A1344">
        <v>1343</v>
      </c>
      <c r="B1344" s="4">
        <v>1</v>
      </c>
    </row>
    <row r="1345" spans="1:5" x14ac:dyDescent="0.25">
      <c r="A1345">
        <v>1344</v>
      </c>
      <c r="B1345" s="4">
        <v>1</v>
      </c>
    </row>
    <row r="1346" spans="1:5" x14ac:dyDescent="0.25">
      <c r="A1346">
        <v>1345</v>
      </c>
      <c r="B1346" s="4">
        <v>1</v>
      </c>
    </row>
    <row r="1347" spans="1:5" x14ac:dyDescent="0.25">
      <c r="A1347">
        <v>1346</v>
      </c>
      <c r="E1347" s="5">
        <v>4</v>
      </c>
    </row>
    <row r="1348" spans="1:5" x14ac:dyDescent="0.25">
      <c r="A1348">
        <v>1347</v>
      </c>
      <c r="D1348" s="3">
        <v>3</v>
      </c>
      <c r="E1348" s="5">
        <v>4</v>
      </c>
    </row>
    <row r="1349" spans="1:5" x14ac:dyDescent="0.25">
      <c r="A1349">
        <v>1348</v>
      </c>
      <c r="D1349" s="3">
        <v>3</v>
      </c>
      <c r="E1349" s="5">
        <v>4</v>
      </c>
    </row>
    <row r="1350" spans="1:5" x14ac:dyDescent="0.25">
      <c r="A1350">
        <v>1349</v>
      </c>
      <c r="D1350" s="3">
        <v>3</v>
      </c>
      <c r="E1350" s="5">
        <v>4</v>
      </c>
    </row>
    <row r="1351" spans="1:5" x14ac:dyDescent="0.25">
      <c r="A1351">
        <v>1350</v>
      </c>
      <c r="D1351" s="3">
        <v>3</v>
      </c>
      <c r="E1351" s="5">
        <v>4</v>
      </c>
    </row>
    <row r="1352" spans="1:5" x14ac:dyDescent="0.25">
      <c r="A1352">
        <v>1351</v>
      </c>
      <c r="D1352" s="3">
        <v>3</v>
      </c>
      <c r="E1352" s="5">
        <v>4</v>
      </c>
    </row>
    <row r="1353" spans="1:5" x14ac:dyDescent="0.25">
      <c r="A1353">
        <v>1352</v>
      </c>
      <c r="C1353" s="2">
        <v>2</v>
      </c>
      <c r="D1353" s="3">
        <v>3</v>
      </c>
      <c r="E1353" s="5">
        <v>4</v>
      </c>
    </row>
    <row r="1354" spans="1:5" x14ac:dyDescent="0.25">
      <c r="A1354">
        <v>1353</v>
      </c>
      <c r="C1354" s="2">
        <v>2</v>
      </c>
      <c r="D1354" s="3">
        <v>3</v>
      </c>
      <c r="E1354" s="5">
        <v>4</v>
      </c>
    </row>
    <row r="1355" spans="1:5" x14ac:dyDescent="0.25">
      <c r="A1355">
        <v>1354</v>
      </c>
      <c r="C1355" s="2">
        <v>2</v>
      </c>
    </row>
    <row r="1356" spans="1:5" x14ac:dyDescent="0.25">
      <c r="A1356">
        <v>1355</v>
      </c>
      <c r="C1356" s="2">
        <v>2</v>
      </c>
    </row>
    <row r="1357" spans="1:5" x14ac:dyDescent="0.25">
      <c r="A1357">
        <v>1356</v>
      </c>
      <c r="C1357" s="2">
        <v>2</v>
      </c>
    </row>
    <row r="1358" spans="1:5" x14ac:dyDescent="0.25">
      <c r="A1358">
        <v>1357</v>
      </c>
      <c r="C1358" s="2">
        <v>2</v>
      </c>
    </row>
    <row r="1359" spans="1:5" x14ac:dyDescent="0.25">
      <c r="A1359">
        <v>1358</v>
      </c>
      <c r="B1359" s="4">
        <v>1</v>
      </c>
      <c r="C1359" s="2">
        <v>2</v>
      </c>
    </row>
    <row r="1360" spans="1:5" x14ac:dyDescent="0.25">
      <c r="A1360">
        <v>1359</v>
      </c>
      <c r="B1360" s="4">
        <v>1</v>
      </c>
      <c r="C1360" s="2">
        <v>2</v>
      </c>
    </row>
    <row r="1361" spans="1:5" x14ac:dyDescent="0.25">
      <c r="A1361">
        <v>1360</v>
      </c>
      <c r="B1361" s="4">
        <v>1</v>
      </c>
      <c r="C1361" s="2">
        <v>2</v>
      </c>
    </row>
    <row r="1362" spans="1:5" x14ac:dyDescent="0.25">
      <c r="A1362">
        <v>1361</v>
      </c>
      <c r="B1362" s="4">
        <v>1</v>
      </c>
    </row>
    <row r="1363" spans="1:5" x14ac:dyDescent="0.25">
      <c r="A1363">
        <v>1362</v>
      </c>
      <c r="B1363" s="4">
        <v>1</v>
      </c>
    </row>
    <row r="1364" spans="1:5" x14ac:dyDescent="0.25">
      <c r="A1364">
        <v>1363</v>
      </c>
      <c r="B1364" s="4">
        <v>1</v>
      </c>
    </row>
    <row r="1365" spans="1:5" x14ac:dyDescent="0.25">
      <c r="A1365">
        <v>1364</v>
      </c>
      <c r="B1365" s="4">
        <v>1</v>
      </c>
    </row>
    <row r="1366" spans="1:5" x14ac:dyDescent="0.25">
      <c r="A1366">
        <v>1365</v>
      </c>
    </row>
    <row r="1367" spans="1:5" x14ac:dyDescent="0.25">
      <c r="A1367">
        <v>1366</v>
      </c>
      <c r="E1367" s="5">
        <v>4</v>
      </c>
    </row>
    <row r="1368" spans="1:5" x14ac:dyDescent="0.25">
      <c r="A1368">
        <v>1367</v>
      </c>
      <c r="D1368" s="3">
        <v>3</v>
      </c>
      <c r="E1368" s="5">
        <v>4</v>
      </c>
    </row>
    <row r="1369" spans="1:5" x14ac:dyDescent="0.25">
      <c r="A1369">
        <v>1368</v>
      </c>
      <c r="D1369" s="3">
        <v>3</v>
      </c>
      <c r="E1369" s="5">
        <v>4</v>
      </c>
    </row>
    <row r="1370" spans="1:5" x14ac:dyDescent="0.25">
      <c r="A1370">
        <v>1369</v>
      </c>
      <c r="D1370" s="3">
        <v>3</v>
      </c>
      <c r="E1370" s="5">
        <v>4</v>
      </c>
    </row>
    <row r="1371" spans="1:5" x14ac:dyDescent="0.25">
      <c r="A1371">
        <v>1370</v>
      </c>
      <c r="D1371" s="3">
        <v>3</v>
      </c>
      <c r="E1371" s="5">
        <v>4</v>
      </c>
    </row>
    <row r="1372" spans="1:5" x14ac:dyDescent="0.25">
      <c r="A1372">
        <v>1371</v>
      </c>
      <c r="C1372" s="2">
        <v>2</v>
      </c>
      <c r="D1372" s="3">
        <v>3</v>
      </c>
      <c r="E1372" s="5">
        <v>4</v>
      </c>
    </row>
    <row r="1373" spans="1:5" x14ac:dyDescent="0.25">
      <c r="A1373">
        <v>1372</v>
      </c>
      <c r="C1373" s="2">
        <v>2</v>
      </c>
      <c r="D1373" s="3">
        <v>3</v>
      </c>
      <c r="E1373" s="5">
        <v>4</v>
      </c>
    </row>
    <row r="1374" spans="1:5" x14ac:dyDescent="0.25">
      <c r="A1374">
        <v>1373</v>
      </c>
      <c r="C1374" s="2">
        <v>2</v>
      </c>
      <c r="D1374" s="3">
        <v>3</v>
      </c>
    </row>
    <row r="1375" spans="1:5" x14ac:dyDescent="0.25">
      <c r="A1375">
        <v>1374</v>
      </c>
      <c r="C1375" s="2">
        <v>2</v>
      </c>
      <c r="D1375" s="3">
        <v>3</v>
      </c>
    </row>
    <row r="1376" spans="1:5" x14ac:dyDescent="0.25">
      <c r="A1376">
        <v>1375</v>
      </c>
      <c r="C1376" s="2">
        <v>2</v>
      </c>
      <c r="D1376" s="3">
        <v>3</v>
      </c>
    </row>
    <row r="1377" spans="1:6" x14ac:dyDescent="0.25">
      <c r="A1377">
        <v>1376</v>
      </c>
      <c r="C1377" s="2">
        <v>2</v>
      </c>
    </row>
    <row r="1378" spans="1:6" x14ac:dyDescent="0.25">
      <c r="A1378">
        <v>1377</v>
      </c>
      <c r="B1378" s="4">
        <v>1</v>
      </c>
      <c r="C1378" s="2">
        <v>2</v>
      </c>
    </row>
    <row r="1379" spans="1:6" x14ac:dyDescent="0.25">
      <c r="A1379">
        <v>1378</v>
      </c>
      <c r="B1379" s="4">
        <v>1</v>
      </c>
      <c r="C1379" s="2">
        <v>2</v>
      </c>
    </row>
    <row r="1380" spans="1:6" x14ac:dyDescent="0.25">
      <c r="A1380">
        <v>1379</v>
      </c>
      <c r="B1380" s="4">
        <v>1</v>
      </c>
      <c r="C1380" s="2">
        <v>2</v>
      </c>
    </row>
    <row r="1381" spans="1:6" x14ac:dyDescent="0.25">
      <c r="A1381">
        <v>1380</v>
      </c>
      <c r="B1381" s="4">
        <v>1</v>
      </c>
      <c r="C1381" s="2">
        <v>2</v>
      </c>
    </row>
    <row r="1382" spans="1:6" x14ac:dyDescent="0.25">
      <c r="A1382">
        <v>1381</v>
      </c>
      <c r="B1382" s="4">
        <v>1</v>
      </c>
    </row>
    <row r="1383" spans="1:6" x14ac:dyDescent="0.25">
      <c r="A1383">
        <v>1382</v>
      </c>
      <c r="B1383" s="4">
        <v>1</v>
      </c>
    </row>
    <row r="1384" spans="1:6" x14ac:dyDescent="0.25">
      <c r="A1384">
        <v>1383</v>
      </c>
      <c r="B1384" s="4">
        <v>1</v>
      </c>
    </row>
    <row r="1385" spans="1:6" x14ac:dyDescent="0.25">
      <c r="A1385">
        <v>1384</v>
      </c>
      <c r="B1385" s="4">
        <v>1</v>
      </c>
    </row>
    <row r="1386" spans="1:6" x14ac:dyDescent="0.25">
      <c r="A1386">
        <v>1385</v>
      </c>
      <c r="B1386" s="4">
        <v>1</v>
      </c>
    </row>
    <row r="1387" spans="1:6" x14ac:dyDescent="0.25">
      <c r="A1387">
        <v>1386</v>
      </c>
      <c r="B1387" s="4">
        <v>1</v>
      </c>
      <c r="E1387" s="5">
        <v>4</v>
      </c>
    </row>
    <row r="1388" spans="1:6" x14ac:dyDescent="0.25">
      <c r="A1388">
        <v>1387</v>
      </c>
      <c r="E1388" s="5">
        <v>4</v>
      </c>
    </row>
    <row r="1389" spans="1:6" x14ac:dyDescent="0.25">
      <c r="A1389">
        <v>1388</v>
      </c>
      <c r="E1389" s="5">
        <v>4</v>
      </c>
      <c r="F1389" t="s">
        <v>22</v>
      </c>
    </row>
    <row r="1390" spans="1:6" x14ac:dyDescent="0.25">
      <c r="A1390">
        <v>1389</v>
      </c>
    </row>
    <row r="1391" spans="1:6" x14ac:dyDescent="0.25">
      <c r="A1391">
        <v>1390</v>
      </c>
      <c r="F1391" t="s">
        <v>22</v>
      </c>
    </row>
    <row r="1392" spans="1:6" x14ac:dyDescent="0.25">
      <c r="A1392">
        <v>1391</v>
      </c>
      <c r="C1392" s="2">
        <v>2</v>
      </c>
    </row>
    <row r="1393" spans="1:5" x14ac:dyDescent="0.25">
      <c r="A1393">
        <v>1392</v>
      </c>
      <c r="C1393" s="2">
        <v>2</v>
      </c>
    </row>
    <row r="1394" spans="1:5" x14ac:dyDescent="0.25">
      <c r="A1394">
        <v>1393</v>
      </c>
      <c r="C1394" s="2">
        <v>2</v>
      </c>
    </row>
    <row r="1395" spans="1:5" x14ac:dyDescent="0.25">
      <c r="A1395">
        <v>1394</v>
      </c>
      <c r="C1395" s="2">
        <v>2</v>
      </c>
    </row>
    <row r="1396" spans="1:5" x14ac:dyDescent="0.25">
      <c r="A1396">
        <v>1395</v>
      </c>
      <c r="C1396" s="2">
        <v>2</v>
      </c>
      <c r="D1396" s="3">
        <v>3</v>
      </c>
    </row>
    <row r="1397" spans="1:5" x14ac:dyDescent="0.25">
      <c r="A1397">
        <v>1396</v>
      </c>
      <c r="C1397" s="2">
        <v>2</v>
      </c>
      <c r="D1397" s="3">
        <v>3</v>
      </c>
    </row>
    <row r="1398" spans="1:5" x14ac:dyDescent="0.25">
      <c r="A1398">
        <v>1397</v>
      </c>
      <c r="C1398" s="2">
        <v>2</v>
      </c>
      <c r="D1398" s="3">
        <v>3</v>
      </c>
    </row>
    <row r="1399" spans="1:5" x14ac:dyDescent="0.25">
      <c r="A1399">
        <v>1398</v>
      </c>
      <c r="C1399" s="2">
        <v>2</v>
      </c>
      <c r="D1399" s="3">
        <v>3</v>
      </c>
    </row>
    <row r="1400" spans="1:5" x14ac:dyDescent="0.25">
      <c r="A1400">
        <v>1399</v>
      </c>
      <c r="C1400" s="2">
        <v>2</v>
      </c>
      <c r="D1400" s="3">
        <v>3</v>
      </c>
    </row>
    <row r="1401" spans="1:5" x14ac:dyDescent="0.25">
      <c r="A1401">
        <v>1400</v>
      </c>
      <c r="C1401" s="2">
        <v>2</v>
      </c>
      <c r="D1401" s="3">
        <v>3</v>
      </c>
    </row>
    <row r="1402" spans="1:5" x14ac:dyDescent="0.25">
      <c r="A1402">
        <v>1401</v>
      </c>
      <c r="C1402" s="2">
        <v>2</v>
      </c>
      <c r="D1402" s="3">
        <v>3</v>
      </c>
    </row>
    <row r="1403" spans="1:5" x14ac:dyDescent="0.25">
      <c r="A1403">
        <v>1402</v>
      </c>
      <c r="C1403" s="2">
        <v>2</v>
      </c>
      <c r="D1403" s="3">
        <v>3</v>
      </c>
    </row>
    <row r="1404" spans="1:5" x14ac:dyDescent="0.25">
      <c r="A1404">
        <v>1403</v>
      </c>
      <c r="C1404" s="2">
        <v>2</v>
      </c>
      <c r="D1404" s="3">
        <v>3</v>
      </c>
    </row>
    <row r="1405" spans="1:5" x14ac:dyDescent="0.25">
      <c r="A1405">
        <v>1404</v>
      </c>
      <c r="D1405" s="3">
        <v>3</v>
      </c>
      <c r="E1405" s="5">
        <v>4</v>
      </c>
    </row>
    <row r="1406" spans="1:5" x14ac:dyDescent="0.25">
      <c r="A1406">
        <v>1405</v>
      </c>
      <c r="E1406" s="5">
        <v>4</v>
      </c>
    </row>
    <row r="1407" spans="1:5" x14ac:dyDescent="0.25">
      <c r="A1407">
        <v>1406</v>
      </c>
      <c r="B1407" s="4">
        <v>1</v>
      </c>
      <c r="E1407" s="5">
        <v>4</v>
      </c>
    </row>
    <row r="1408" spans="1:5" x14ac:dyDescent="0.25">
      <c r="A1408">
        <v>1407</v>
      </c>
      <c r="B1408" s="4">
        <v>1</v>
      </c>
      <c r="E1408" s="5">
        <v>4</v>
      </c>
    </row>
    <row r="1409" spans="1:5" x14ac:dyDescent="0.25">
      <c r="A1409">
        <v>1408</v>
      </c>
      <c r="B1409" s="4">
        <v>1</v>
      </c>
      <c r="E1409" s="5">
        <v>4</v>
      </c>
    </row>
    <row r="1410" spans="1:5" x14ac:dyDescent="0.25">
      <c r="A1410">
        <v>1409</v>
      </c>
      <c r="B1410" s="4">
        <v>1</v>
      </c>
      <c r="E1410" s="5">
        <v>4</v>
      </c>
    </row>
    <row r="1411" spans="1:5" x14ac:dyDescent="0.25">
      <c r="A1411">
        <v>1410</v>
      </c>
      <c r="B1411" s="4">
        <v>1</v>
      </c>
      <c r="E1411" s="5">
        <v>4</v>
      </c>
    </row>
    <row r="1412" spans="1:5" x14ac:dyDescent="0.25">
      <c r="A1412">
        <v>1411</v>
      </c>
      <c r="B1412" s="4">
        <v>1</v>
      </c>
      <c r="E1412" s="5">
        <v>4</v>
      </c>
    </row>
    <row r="1413" spans="1:5" x14ac:dyDescent="0.25">
      <c r="A1413">
        <v>1412</v>
      </c>
      <c r="B1413" s="4">
        <v>1</v>
      </c>
      <c r="E1413" s="5">
        <v>4</v>
      </c>
    </row>
    <row r="1414" spans="1:5" x14ac:dyDescent="0.25">
      <c r="A1414">
        <v>1413</v>
      </c>
      <c r="B1414" s="4">
        <v>1</v>
      </c>
      <c r="E1414" s="5">
        <v>4</v>
      </c>
    </row>
    <row r="1415" spans="1:5" x14ac:dyDescent="0.25">
      <c r="A1415">
        <v>1414</v>
      </c>
      <c r="B1415" s="4">
        <v>1</v>
      </c>
      <c r="E1415" s="5">
        <v>4</v>
      </c>
    </row>
    <row r="1416" spans="1:5" x14ac:dyDescent="0.25">
      <c r="A1416">
        <v>1415</v>
      </c>
      <c r="B1416" s="4">
        <v>1</v>
      </c>
      <c r="E1416" s="5">
        <v>4</v>
      </c>
    </row>
    <row r="1417" spans="1:5" x14ac:dyDescent="0.25">
      <c r="A1417">
        <v>1416</v>
      </c>
      <c r="B1417" s="4">
        <v>1</v>
      </c>
      <c r="E1417" s="5">
        <v>4</v>
      </c>
    </row>
    <row r="1418" spans="1:5" x14ac:dyDescent="0.25">
      <c r="A1418">
        <v>1417</v>
      </c>
    </row>
    <row r="1419" spans="1:5" x14ac:dyDescent="0.25">
      <c r="A1419">
        <v>1418</v>
      </c>
      <c r="C1419" s="2">
        <v>2</v>
      </c>
    </row>
    <row r="1420" spans="1:5" x14ac:dyDescent="0.25">
      <c r="A1420">
        <v>1419</v>
      </c>
      <c r="C1420" s="2">
        <v>2</v>
      </c>
      <c r="D1420" s="3">
        <v>3</v>
      </c>
    </row>
    <row r="1421" spans="1:5" x14ac:dyDescent="0.25">
      <c r="A1421">
        <v>1420</v>
      </c>
      <c r="C1421" s="2">
        <v>2</v>
      </c>
      <c r="D1421" s="3">
        <v>3</v>
      </c>
    </row>
    <row r="1422" spans="1:5" x14ac:dyDescent="0.25">
      <c r="A1422">
        <v>1421</v>
      </c>
      <c r="C1422" s="2">
        <v>2</v>
      </c>
      <c r="D1422" s="3">
        <v>3</v>
      </c>
    </row>
    <row r="1423" spans="1:5" x14ac:dyDescent="0.25">
      <c r="A1423">
        <v>1422</v>
      </c>
      <c r="C1423" s="2">
        <v>2</v>
      </c>
      <c r="D1423" s="3">
        <v>3</v>
      </c>
    </row>
    <row r="1424" spans="1:5" x14ac:dyDescent="0.25">
      <c r="A1424">
        <v>1423</v>
      </c>
      <c r="C1424" s="2">
        <v>2</v>
      </c>
      <c r="D1424" s="3">
        <v>3</v>
      </c>
    </row>
    <row r="1425" spans="1:5" x14ac:dyDescent="0.25">
      <c r="A1425">
        <v>1424</v>
      </c>
      <c r="C1425" s="2">
        <v>2</v>
      </c>
      <c r="D1425" s="3">
        <v>3</v>
      </c>
    </row>
    <row r="1426" spans="1:5" x14ac:dyDescent="0.25">
      <c r="A1426">
        <v>1425</v>
      </c>
      <c r="C1426" s="2">
        <v>2</v>
      </c>
      <c r="D1426" s="3">
        <v>3</v>
      </c>
    </row>
    <row r="1427" spans="1:5" x14ac:dyDescent="0.25">
      <c r="A1427">
        <v>1426</v>
      </c>
      <c r="C1427" s="2">
        <v>2</v>
      </c>
      <c r="D1427" s="3">
        <v>3</v>
      </c>
    </row>
    <row r="1428" spans="1:5" x14ac:dyDescent="0.25">
      <c r="A1428">
        <v>1427</v>
      </c>
      <c r="C1428" s="2">
        <v>2</v>
      </c>
      <c r="D1428" s="3">
        <v>3</v>
      </c>
    </row>
    <row r="1429" spans="1:5" x14ac:dyDescent="0.25">
      <c r="A1429">
        <v>1428</v>
      </c>
      <c r="D1429" s="3">
        <v>3</v>
      </c>
      <c r="E1429" s="5">
        <v>4</v>
      </c>
    </row>
    <row r="1430" spans="1:5" x14ac:dyDescent="0.25">
      <c r="A1430">
        <v>1429</v>
      </c>
      <c r="E1430" s="5">
        <v>4</v>
      </c>
    </row>
    <row r="1431" spans="1:5" x14ac:dyDescent="0.25">
      <c r="A1431">
        <v>1430</v>
      </c>
      <c r="B1431" s="4">
        <v>1</v>
      </c>
      <c r="E1431" s="5">
        <v>4</v>
      </c>
    </row>
    <row r="1432" spans="1:5" x14ac:dyDescent="0.25">
      <c r="A1432">
        <v>1431</v>
      </c>
      <c r="B1432" s="4">
        <v>1</v>
      </c>
      <c r="E1432" s="5">
        <v>4</v>
      </c>
    </row>
    <row r="1433" spans="1:5" x14ac:dyDescent="0.25">
      <c r="A1433">
        <v>1432</v>
      </c>
      <c r="B1433" s="4">
        <v>1</v>
      </c>
      <c r="E1433" s="5">
        <v>4</v>
      </c>
    </row>
    <row r="1434" spans="1:5" x14ac:dyDescent="0.25">
      <c r="A1434">
        <v>1433</v>
      </c>
      <c r="B1434" s="4">
        <v>1</v>
      </c>
      <c r="E1434" s="5">
        <v>4</v>
      </c>
    </row>
    <row r="1435" spans="1:5" x14ac:dyDescent="0.25">
      <c r="A1435">
        <v>1434</v>
      </c>
      <c r="B1435" s="4">
        <v>1</v>
      </c>
      <c r="E1435" s="5">
        <v>4</v>
      </c>
    </row>
    <row r="1436" spans="1:5" x14ac:dyDescent="0.25">
      <c r="A1436">
        <v>1435</v>
      </c>
      <c r="B1436" s="4">
        <v>1</v>
      </c>
      <c r="E1436" s="5">
        <v>4</v>
      </c>
    </row>
    <row r="1437" spans="1:5" x14ac:dyDescent="0.25">
      <c r="A1437">
        <v>1436</v>
      </c>
      <c r="B1437" s="4">
        <v>1</v>
      </c>
      <c r="E1437" s="5">
        <v>4</v>
      </c>
    </row>
    <row r="1438" spans="1:5" x14ac:dyDescent="0.25">
      <c r="A1438">
        <v>1437</v>
      </c>
      <c r="B1438" s="4">
        <v>1</v>
      </c>
      <c r="E1438" s="5">
        <v>4</v>
      </c>
    </row>
    <row r="1439" spans="1:5" x14ac:dyDescent="0.25">
      <c r="A1439">
        <v>1438</v>
      </c>
      <c r="B1439" s="4">
        <v>1</v>
      </c>
      <c r="E1439" s="5">
        <v>4</v>
      </c>
    </row>
    <row r="1440" spans="1:5" x14ac:dyDescent="0.25">
      <c r="A1440">
        <v>1439</v>
      </c>
    </row>
    <row r="1441" spans="1:5" x14ac:dyDescent="0.25">
      <c r="A1441">
        <v>1440</v>
      </c>
      <c r="C1441" s="2">
        <v>2</v>
      </c>
    </row>
    <row r="1442" spans="1:5" x14ac:dyDescent="0.25">
      <c r="A1442">
        <v>1441</v>
      </c>
      <c r="C1442" s="2">
        <v>2</v>
      </c>
      <c r="D1442" s="3">
        <v>3</v>
      </c>
    </row>
    <row r="1443" spans="1:5" x14ac:dyDescent="0.25">
      <c r="A1443">
        <v>1442</v>
      </c>
      <c r="C1443" s="2">
        <v>2</v>
      </c>
      <c r="D1443" s="3">
        <v>3</v>
      </c>
    </row>
    <row r="1444" spans="1:5" x14ac:dyDescent="0.25">
      <c r="A1444">
        <v>1443</v>
      </c>
      <c r="C1444" s="2">
        <v>2</v>
      </c>
      <c r="D1444" s="3">
        <v>3</v>
      </c>
    </row>
    <row r="1445" spans="1:5" x14ac:dyDescent="0.25">
      <c r="A1445">
        <v>1444</v>
      </c>
      <c r="C1445" s="2">
        <v>2</v>
      </c>
      <c r="D1445" s="3">
        <v>3</v>
      </c>
    </row>
    <row r="1446" spans="1:5" x14ac:dyDescent="0.25">
      <c r="A1446">
        <v>1445</v>
      </c>
      <c r="C1446" s="2">
        <v>2</v>
      </c>
      <c r="D1446" s="3">
        <v>3</v>
      </c>
    </row>
    <row r="1447" spans="1:5" x14ac:dyDescent="0.25">
      <c r="A1447">
        <v>1446</v>
      </c>
      <c r="C1447" s="2">
        <v>2</v>
      </c>
      <c r="D1447" s="3">
        <v>3</v>
      </c>
    </row>
    <row r="1448" spans="1:5" x14ac:dyDescent="0.25">
      <c r="A1448">
        <v>1447</v>
      </c>
      <c r="C1448" s="2">
        <v>2</v>
      </c>
      <c r="D1448" s="3">
        <v>3</v>
      </c>
    </row>
    <row r="1449" spans="1:5" x14ac:dyDescent="0.25">
      <c r="A1449">
        <v>1448</v>
      </c>
      <c r="C1449" s="2">
        <v>2</v>
      </c>
      <c r="D1449" s="3">
        <v>3</v>
      </c>
    </row>
    <row r="1450" spans="1:5" x14ac:dyDescent="0.25">
      <c r="A1450">
        <v>1449</v>
      </c>
      <c r="C1450" s="2">
        <v>2</v>
      </c>
      <c r="D1450" s="3">
        <v>3</v>
      </c>
    </row>
    <row r="1451" spans="1:5" x14ac:dyDescent="0.25">
      <c r="A1451">
        <v>1450</v>
      </c>
      <c r="E1451" s="5">
        <v>4</v>
      </c>
    </row>
    <row r="1452" spans="1:5" x14ac:dyDescent="0.25">
      <c r="A1452">
        <v>1451</v>
      </c>
      <c r="B1452" s="4">
        <v>1</v>
      </c>
      <c r="E1452" s="5">
        <v>4</v>
      </c>
    </row>
    <row r="1453" spans="1:5" x14ac:dyDescent="0.25">
      <c r="A1453">
        <v>1452</v>
      </c>
      <c r="B1453" s="4">
        <v>1</v>
      </c>
      <c r="E1453" s="5">
        <v>4</v>
      </c>
    </row>
    <row r="1454" spans="1:5" x14ac:dyDescent="0.25">
      <c r="A1454">
        <v>1453</v>
      </c>
      <c r="B1454" s="4">
        <v>1</v>
      </c>
      <c r="E1454" s="5">
        <v>4</v>
      </c>
    </row>
    <row r="1455" spans="1:5" x14ac:dyDescent="0.25">
      <c r="A1455">
        <v>1454</v>
      </c>
      <c r="B1455" s="4">
        <v>1</v>
      </c>
      <c r="E1455" s="5">
        <v>4</v>
      </c>
    </row>
    <row r="1456" spans="1:5" x14ac:dyDescent="0.25">
      <c r="A1456">
        <v>1455</v>
      </c>
      <c r="B1456" s="4">
        <v>1</v>
      </c>
      <c r="E1456" s="5">
        <v>4</v>
      </c>
    </row>
    <row r="1457" spans="1:5" x14ac:dyDescent="0.25">
      <c r="A1457">
        <v>1456</v>
      </c>
      <c r="B1457" s="4">
        <v>1</v>
      </c>
      <c r="E1457" s="5">
        <v>4</v>
      </c>
    </row>
    <row r="1458" spans="1:5" x14ac:dyDescent="0.25">
      <c r="A1458">
        <v>1457</v>
      </c>
      <c r="B1458" s="4">
        <v>1</v>
      </c>
      <c r="E1458" s="5">
        <v>4</v>
      </c>
    </row>
    <row r="1459" spans="1:5" x14ac:dyDescent="0.25">
      <c r="A1459">
        <v>1458</v>
      </c>
      <c r="B1459" s="4">
        <v>1</v>
      </c>
      <c r="E1459" s="5">
        <v>4</v>
      </c>
    </row>
    <row r="1460" spans="1:5" x14ac:dyDescent="0.25">
      <c r="A1460">
        <v>1459</v>
      </c>
      <c r="B1460" s="4">
        <v>1</v>
      </c>
      <c r="E1460" s="5">
        <v>4</v>
      </c>
    </row>
    <row r="1461" spans="1:5" x14ac:dyDescent="0.25">
      <c r="A1461">
        <v>1460</v>
      </c>
      <c r="B1461" s="4">
        <v>1</v>
      </c>
    </row>
    <row r="1462" spans="1:5" x14ac:dyDescent="0.25">
      <c r="A1462">
        <v>1461</v>
      </c>
    </row>
    <row r="1463" spans="1:5" x14ac:dyDescent="0.25">
      <c r="A1463">
        <v>1462</v>
      </c>
      <c r="C1463" s="2">
        <v>2</v>
      </c>
    </row>
    <row r="1464" spans="1:5" x14ac:dyDescent="0.25">
      <c r="A1464">
        <v>1463</v>
      </c>
      <c r="C1464" s="2">
        <v>2</v>
      </c>
      <c r="D1464" s="3">
        <v>3</v>
      </c>
    </row>
    <row r="1465" spans="1:5" x14ac:dyDescent="0.25">
      <c r="A1465">
        <v>1464</v>
      </c>
      <c r="C1465" s="2">
        <v>2</v>
      </c>
      <c r="D1465" s="3">
        <v>3</v>
      </c>
    </row>
    <row r="1466" spans="1:5" x14ac:dyDescent="0.25">
      <c r="A1466">
        <v>1465</v>
      </c>
      <c r="C1466" s="2">
        <v>2</v>
      </c>
      <c r="D1466" s="3">
        <v>3</v>
      </c>
    </row>
    <row r="1467" spans="1:5" x14ac:dyDescent="0.25">
      <c r="A1467">
        <v>1466</v>
      </c>
      <c r="C1467" s="2">
        <v>2</v>
      </c>
      <c r="D1467" s="3">
        <v>3</v>
      </c>
    </row>
    <row r="1468" spans="1:5" x14ac:dyDescent="0.25">
      <c r="A1468">
        <v>1467</v>
      </c>
      <c r="C1468" s="2">
        <v>2</v>
      </c>
      <c r="D1468" s="3">
        <v>3</v>
      </c>
    </row>
    <row r="1469" spans="1:5" x14ac:dyDescent="0.25">
      <c r="A1469">
        <v>1468</v>
      </c>
      <c r="C1469" s="2">
        <v>2</v>
      </c>
      <c r="D1469" s="3">
        <v>3</v>
      </c>
    </row>
    <row r="1470" spans="1:5" x14ac:dyDescent="0.25">
      <c r="A1470">
        <v>1469</v>
      </c>
      <c r="C1470" s="2">
        <v>2</v>
      </c>
      <c r="D1470" s="3">
        <v>3</v>
      </c>
    </row>
    <row r="1471" spans="1:5" x14ac:dyDescent="0.25">
      <c r="A1471">
        <v>1470</v>
      </c>
      <c r="C1471" s="2">
        <v>2</v>
      </c>
      <c r="D1471" s="3">
        <v>3</v>
      </c>
    </row>
    <row r="1472" spans="1:5" x14ac:dyDescent="0.25">
      <c r="A1472">
        <v>1471</v>
      </c>
    </row>
    <row r="1473" spans="1:5" x14ac:dyDescent="0.25">
      <c r="A1473">
        <v>1472</v>
      </c>
    </row>
    <row r="1474" spans="1:5" x14ac:dyDescent="0.25">
      <c r="A1474">
        <v>1473</v>
      </c>
      <c r="E1474" s="5">
        <v>4</v>
      </c>
    </row>
    <row r="1475" spans="1:5" x14ac:dyDescent="0.25">
      <c r="A1475">
        <v>1474</v>
      </c>
      <c r="B1475" s="4">
        <v>1</v>
      </c>
      <c r="E1475" s="5">
        <v>4</v>
      </c>
    </row>
    <row r="1476" spans="1:5" x14ac:dyDescent="0.25">
      <c r="A1476">
        <v>1475</v>
      </c>
      <c r="B1476" s="4">
        <v>1</v>
      </c>
      <c r="E1476" s="5">
        <v>4</v>
      </c>
    </row>
    <row r="1477" spans="1:5" x14ac:dyDescent="0.25">
      <c r="A1477">
        <v>1476</v>
      </c>
      <c r="B1477" s="4">
        <v>1</v>
      </c>
      <c r="E1477" s="5">
        <v>4</v>
      </c>
    </row>
    <row r="1478" spans="1:5" x14ac:dyDescent="0.25">
      <c r="A1478">
        <v>1477</v>
      </c>
      <c r="B1478" s="4">
        <v>1</v>
      </c>
      <c r="E1478" s="5">
        <v>4</v>
      </c>
    </row>
    <row r="1479" spans="1:5" x14ac:dyDescent="0.25">
      <c r="A1479">
        <v>1478</v>
      </c>
      <c r="B1479" s="4">
        <v>1</v>
      </c>
      <c r="E1479" s="5">
        <v>4</v>
      </c>
    </row>
    <row r="1480" spans="1:5" x14ac:dyDescent="0.25">
      <c r="A1480">
        <v>1479</v>
      </c>
      <c r="B1480" s="4">
        <v>1</v>
      </c>
      <c r="E1480" s="5">
        <v>4</v>
      </c>
    </row>
    <row r="1481" spans="1:5" x14ac:dyDescent="0.25">
      <c r="A1481">
        <v>1480</v>
      </c>
      <c r="B1481" s="4">
        <v>1</v>
      </c>
      <c r="E1481" s="5">
        <v>4</v>
      </c>
    </row>
    <row r="1482" spans="1:5" x14ac:dyDescent="0.25">
      <c r="A1482">
        <v>1481</v>
      </c>
      <c r="B1482" s="4">
        <v>1</v>
      </c>
      <c r="E1482" s="5">
        <v>4</v>
      </c>
    </row>
    <row r="1483" spans="1:5" x14ac:dyDescent="0.25">
      <c r="A1483">
        <v>1482</v>
      </c>
      <c r="B1483" s="4">
        <v>1</v>
      </c>
      <c r="E1483" s="5">
        <v>4</v>
      </c>
    </row>
    <row r="1484" spans="1:5" x14ac:dyDescent="0.25">
      <c r="A1484">
        <v>1483</v>
      </c>
    </row>
    <row r="1485" spans="1:5" x14ac:dyDescent="0.25">
      <c r="A1485">
        <v>1484</v>
      </c>
      <c r="C1485" s="2">
        <v>2</v>
      </c>
      <c r="D1485" s="3">
        <v>3</v>
      </c>
    </row>
    <row r="1486" spans="1:5" x14ac:dyDescent="0.25">
      <c r="A1486">
        <v>1485</v>
      </c>
      <c r="C1486" s="2">
        <v>2</v>
      </c>
      <c r="D1486" s="3">
        <v>3</v>
      </c>
    </row>
    <row r="1487" spans="1:5" x14ac:dyDescent="0.25">
      <c r="A1487">
        <v>1486</v>
      </c>
      <c r="C1487" s="2">
        <v>2</v>
      </c>
      <c r="D1487" s="3">
        <v>3</v>
      </c>
    </row>
    <row r="1488" spans="1:5" x14ac:dyDescent="0.25">
      <c r="A1488">
        <v>1487</v>
      </c>
      <c r="C1488" s="2">
        <v>2</v>
      </c>
      <c r="D1488" s="3">
        <v>3</v>
      </c>
    </row>
    <row r="1489" spans="1:5" x14ac:dyDescent="0.25">
      <c r="A1489">
        <v>1488</v>
      </c>
      <c r="C1489" s="2">
        <v>2</v>
      </c>
      <c r="D1489" s="3">
        <v>3</v>
      </c>
    </row>
    <row r="1490" spans="1:5" x14ac:dyDescent="0.25">
      <c r="A1490">
        <v>1489</v>
      </c>
      <c r="C1490" s="2">
        <v>2</v>
      </c>
      <c r="D1490" s="3">
        <v>3</v>
      </c>
    </row>
    <row r="1491" spans="1:5" x14ac:dyDescent="0.25">
      <c r="A1491">
        <v>1490</v>
      </c>
      <c r="C1491" s="2">
        <v>2</v>
      </c>
      <c r="D1491" s="3">
        <v>3</v>
      </c>
    </row>
    <row r="1492" spans="1:5" x14ac:dyDescent="0.25">
      <c r="A1492">
        <v>1491</v>
      </c>
      <c r="C1492" s="2">
        <v>2</v>
      </c>
      <c r="D1492" s="3">
        <v>3</v>
      </c>
    </row>
    <row r="1493" spans="1:5" x14ac:dyDescent="0.25">
      <c r="A1493">
        <v>1492</v>
      </c>
      <c r="C1493" s="2">
        <v>2</v>
      </c>
      <c r="D1493" s="3">
        <v>3</v>
      </c>
    </row>
    <row r="1494" spans="1:5" x14ac:dyDescent="0.25">
      <c r="A1494">
        <v>1493</v>
      </c>
      <c r="C1494" s="2">
        <v>2</v>
      </c>
      <c r="D1494" s="3">
        <v>3</v>
      </c>
    </row>
    <row r="1495" spans="1:5" x14ac:dyDescent="0.25">
      <c r="A1495">
        <v>1494</v>
      </c>
    </row>
    <row r="1496" spans="1:5" x14ac:dyDescent="0.25">
      <c r="A1496">
        <v>1495</v>
      </c>
      <c r="B1496" s="4">
        <v>1</v>
      </c>
    </row>
    <row r="1497" spans="1:5" x14ac:dyDescent="0.25">
      <c r="A1497">
        <v>1496</v>
      </c>
      <c r="B1497" s="4">
        <v>1</v>
      </c>
    </row>
    <row r="1498" spans="1:5" x14ac:dyDescent="0.25">
      <c r="A1498">
        <v>1497</v>
      </c>
      <c r="B1498" s="4">
        <v>1</v>
      </c>
      <c r="E1498" s="5">
        <v>4</v>
      </c>
    </row>
    <row r="1499" spans="1:5" x14ac:dyDescent="0.25">
      <c r="A1499">
        <v>1498</v>
      </c>
      <c r="B1499" s="4">
        <v>1</v>
      </c>
      <c r="E1499" s="5">
        <v>4</v>
      </c>
    </row>
    <row r="1500" spans="1:5" x14ac:dyDescent="0.25">
      <c r="A1500">
        <v>1499</v>
      </c>
      <c r="B1500" s="4">
        <v>1</v>
      </c>
      <c r="E1500" s="5">
        <v>4</v>
      </c>
    </row>
    <row r="1501" spans="1:5" x14ac:dyDescent="0.25">
      <c r="A1501">
        <v>1500</v>
      </c>
      <c r="B1501" s="4">
        <v>1</v>
      </c>
      <c r="E1501" s="5">
        <v>4</v>
      </c>
    </row>
    <row r="1502" spans="1:5" x14ac:dyDescent="0.25">
      <c r="A1502">
        <v>1501</v>
      </c>
      <c r="B1502" s="4">
        <v>1</v>
      </c>
      <c r="E1502" s="5">
        <v>4</v>
      </c>
    </row>
    <row r="1503" spans="1:5" x14ac:dyDescent="0.25">
      <c r="A1503">
        <v>1502</v>
      </c>
      <c r="B1503" s="4">
        <v>1</v>
      </c>
      <c r="E1503" s="5">
        <v>4</v>
      </c>
    </row>
    <row r="1504" spans="1:5" x14ac:dyDescent="0.25">
      <c r="A1504">
        <v>1503</v>
      </c>
      <c r="B1504" s="4">
        <v>1</v>
      </c>
      <c r="E1504" s="5">
        <v>4</v>
      </c>
    </row>
    <row r="1505" spans="1:5" x14ac:dyDescent="0.25">
      <c r="A1505">
        <v>1504</v>
      </c>
      <c r="E1505" s="5">
        <v>4</v>
      </c>
    </row>
    <row r="1506" spans="1:5" x14ac:dyDescent="0.25">
      <c r="A1506">
        <v>1505</v>
      </c>
      <c r="E1506" s="5">
        <v>4</v>
      </c>
    </row>
    <row r="1507" spans="1:5" x14ac:dyDescent="0.25">
      <c r="A1507">
        <v>1506</v>
      </c>
      <c r="D1507" s="3">
        <v>3</v>
      </c>
      <c r="E1507" s="5">
        <v>4</v>
      </c>
    </row>
    <row r="1508" spans="1:5" x14ac:dyDescent="0.25">
      <c r="A1508">
        <v>1507</v>
      </c>
      <c r="C1508" s="2">
        <v>2</v>
      </c>
      <c r="D1508" s="3">
        <v>3</v>
      </c>
    </row>
    <row r="1509" spans="1:5" x14ac:dyDescent="0.25">
      <c r="A1509">
        <v>1508</v>
      </c>
      <c r="C1509" s="2">
        <v>2</v>
      </c>
      <c r="D1509" s="3">
        <v>3</v>
      </c>
    </row>
    <row r="1510" spans="1:5" x14ac:dyDescent="0.25">
      <c r="A1510">
        <v>1509</v>
      </c>
      <c r="C1510" s="2">
        <v>2</v>
      </c>
      <c r="D1510" s="3">
        <v>3</v>
      </c>
    </row>
    <row r="1511" spans="1:5" x14ac:dyDescent="0.25">
      <c r="A1511">
        <v>1510</v>
      </c>
      <c r="C1511" s="2">
        <v>2</v>
      </c>
      <c r="D1511" s="3">
        <v>3</v>
      </c>
    </row>
    <row r="1512" spans="1:5" x14ac:dyDescent="0.25">
      <c r="A1512">
        <v>1511</v>
      </c>
      <c r="C1512" s="2">
        <v>2</v>
      </c>
      <c r="D1512" s="3">
        <v>3</v>
      </c>
    </row>
    <row r="1513" spans="1:5" x14ac:dyDescent="0.25">
      <c r="A1513">
        <v>1512</v>
      </c>
      <c r="C1513" s="2">
        <v>2</v>
      </c>
      <c r="D1513" s="3">
        <v>3</v>
      </c>
    </row>
    <row r="1514" spans="1:5" x14ac:dyDescent="0.25">
      <c r="A1514">
        <v>1513</v>
      </c>
      <c r="C1514" s="2">
        <v>2</v>
      </c>
      <c r="D1514" s="3">
        <v>3</v>
      </c>
    </row>
    <row r="1515" spans="1:5" x14ac:dyDescent="0.25">
      <c r="A1515">
        <v>1514</v>
      </c>
      <c r="C1515" s="2">
        <v>2</v>
      </c>
      <c r="D1515" s="3">
        <v>3</v>
      </c>
    </row>
    <row r="1516" spans="1:5" x14ac:dyDescent="0.25">
      <c r="A1516">
        <v>1515</v>
      </c>
      <c r="B1516" s="4">
        <v>1</v>
      </c>
      <c r="C1516" s="2">
        <v>2</v>
      </c>
    </row>
    <row r="1517" spans="1:5" x14ac:dyDescent="0.25">
      <c r="A1517">
        <v>1516</v>
      </c>
      <c r="B1517" s="4">
        <v>1</v>
      </c>
      <c r="C1517" s="2">
        <v>2</v>
      </c>
    </row>
    <row r="1518" spans="1:5" x14ac:dyDescent="0.25">
      <c r="A1518">
        <v>1517</v>
      </c>
      <c r="B1518" s="4">
        <v>1</v>
      </c>
      <c r="C1518" s="2">
        <v>2</v>
      </c>
    </row>
    <row r="1519" spans="1:5" x14ac:dyDescent="0.25">
      <c r="A1519">
        <v>1518</v>
      </c>
      <c r="B1519" s="4">
        <v>1</v>
      </c>
    </row>
    <row r="1520" spans="1:5" x14ac:dyDescent="0.25">
      <c r="A1520">
        <v>1519</v>
      </c>
      <c r="B1520" s="4">
        <v>1</v>
      </c>
    </row>
    <row r="1521" spans="1:4" x14ac:dyDescent="0.25">
      <c r="A1521">
        <v>1520</v>
      </c>
      <c r="B1521" s="4">
        <v>1</v>
      </c>
    </row>
    <row r="1522" spans="1:4" x14ac:dyDescent="0.25">
      <c r="A1522">
        <v>1521</v>
      </c>
      <c r="B1522" s="4">
        <v>1</v>
      </c>
    </row>
    <row r="1523" spans="1:4" x14ac:dyDescent="0.25">
      <c r="A1523">
        <v>1522</v>
      </c>
      <c r="B1523" s="4">
        <v>1</v>
      </c>
    </row>
    <row r="1524" spans="1:4" x14ac:dyDescent="0.25">
      <c r="A1524">
        <v>1523</v>
      </c>
      <c r="B1524" s="4">
        <v>1</v>
      </c>
    </row>
    <row r="1525" spans="1:4" x14ac:dyDescent="0.25">
      <c r="A1525">
        <v>1524</v>
      </c>
      <c r="B1525" s="4">
        <v>1</v>
      </c>
    </row>
    <row r="1526" spans="1:4" x14ac:dyDescent="0.25">
      <c r="A1526">
        <v>1525</v>
      </c>
      <c r="B1526" s="4">
        <v>1</v>
      </c>
    </row>
    <row r="1527" spans="1:4" x14ac:dyDescent="0.25">
      <c r="A1527">
        <v>1526</v>
      </c>
      <c r="D1527" s="3">
        <v>3</v>
      </c>
    </row>
    <row r="1528" spans="1:4" x14ac:dyDescent="0.25">
      <c r="A1528">
        <v>1527</v>
      </c>
      <c r="D1528" s="3">
        <v>3</v>
      </c>
    </row>
    <row r="1529" spans="1:4" x14ac:dyDescent="0.25">
      <c r="A1529">
        <v>1528</v>
      </c>
      <c r="D1529" s="3">
        <v>3</v>
      </c>
    </row>
    <row r="1530" spans="1:4" x14ac:dyDescent="0.25">
      <c r="A1530">
        <v>1529</v>
      </c>
      <c r="D1530" s="3">
        <v>3</v>
      </c>
    </row>
    <row r="1531" spans="1:4" x14ac:dyDescent="0.25">
      <c r="A1531">
        <v>1530</v>
      </c>
      <c r="C1531" s="2">
        <v>2</v>
      </c>
      <c r="D1531" s="3">
        <v>3</v>
      </c>
    </row>
    <row r="1532" spans="1:4" x14ac:dyDescent="0.25">
      <c r="A1532">
        <v>1531</v>
      </c>
      <c r="C1532" s="2">
        <v>2</v>
      </c>
      <c r="D1532" s="3">
        <v>3</v>
      </c>
    </row>
    <row r="1533" spans="1:4" x14ac:dyDescent="0.25">
      <c r="A1533">
        <v>1532</v>
      </c>
      <c r="C1533" s="2">
        <v>2</v>
      </c>
      <c r="D1533" s="3">
        <v>3</v>
      </c>
    </row>
    <row r="1534" spans="1:4" x14ac:dyDescent="0.25">
      <c r="A1534">
        <v>1533</v>
      </c>
      <c r="C1534" s="2">
        <v>2</v>
      </c>
      <c r="D1534" s="3">
        <v>3</v>
      </c>
    </row>
    <row r="1535" spans="1:4" x14ac:dyDescent="0.25">
      <c r="A1535">
        <v>1534</v>
      </c>
      <c r="C1535" s="2">
        <v>2</v>
      </c>
      <c r="D1535" s="3">
        <v>3</v>
      </c>
    </row>
    <row r="1536" spans="1:4" x14ac:dyDescent="0.25">
      <c r="A1536">
        <v>1535</v>
      </c>
      <c r="C1536" s="2">
        <v>2</v>
      </c>
      <c r="D1536" s="3">
        <v>3</v>
      </c>
    </row>
    <row r="1537" spans="1:5" x14ac:dyDescent="0.25">
      <c r="A1537">
        <v>1536</v>
      </c>
      <c r="C1537" s="2">
        <v>2</v>
      </c>
    </row>
    <row r="1538" spans="1:5" x14ac:dyDescent="0.25">
      <c r="A1538">
        <v>1537</v>
      </c>
      <c r="C1538" s="2">
        <v>2</v>
      </c>
    </row>
    <row r="1539" spans="1:5" x14ac:dyDescent="0.25">
      <c r="A1539">
        <v>1538</v>
      </c>
      <c r="B1539" s="4">
        <v>1</v>
      </c>
      <c r="C1539" s="2">
        <v>2</v>
      </c>
    </row>
    <row r="1540" spans="1:5" x14ac:dyDescent="0.25">
      <c r="A1540">
        <v>1539</v>
      </c>
      <c r="B1540" s="4">
        <v>1</v>
      </c>
      <c r="C1540" s="2">
        <v>2</v>
      </c>
    </row>
    <row r="1541" spans="1:5" x14ac:dyDescent="0.25">
      <c r="A1541">
        <v>1540</v>
      </c>
      <c r="B1541" s="4">
        <v>1</v>
      </c>
      <c r="C1541" s="2">
        <v>2</v>
      </c>
    </row>
    <row r="1542" spans="1:5" x14ac:dyDescent="0.25">
      <c r="A1542">
        <v>1541</v>
      </c>
      <c r="B1542" s="4">
        <v>1</v>
      </c>
      <c r="C1542" s="2">
        <v>2</v>
      </c>
    </row>
    <row r="1543" spans="1:5" x14ac:dyDescent="0.25">
      <c r="A1543">
        <v>1542</v>
      </c>
      <c r="B1543" s="4">
        <v>1</v>
      </c>
    </row>
    <row r="1544" spans="1:5" x14ac:dyDescent="0.25">
      <c r="A1544">
        <v>1543</v>
      </c>
      <c r="B1544" s="4">
        <v>1</v>
      </c>
    </row>
    <row r="1545" spans="1:5" x14ac:dyDescent="0.25">
      <c r="A1545">
        <v>1544</v>
      </c>
      <c r="B1545" s="4">
        <v>1</v>
      </c>
    </row>
    <row r="1546" spans="1:5" x14ac:dyDescent="0.25">
      <c r="A1546">
        <v>1545</v>
      </c>
      <c r="B1546" s="4">
        <v>1</v>
      </c>
      <c r="E1546" s="5">
        <v>4</v>
      </c>
    </row>
    <row r="1547" spans="1:5" x14ac:dyDescent="0.25">
      <c r="A1547">
        <v>1546</v>
      </c>
      <c r="B1547" s="4">
        <v>1</v>
      </c>
      <c r="D1547" s="3">
        <v>3</v>
      </c>
      <c r="E1547" s="5">
        <v>4</v>
      </c>
    </row>
    <row r="1548" spans="1:5" x14ac:dyDescent="0.25">
      <c r="A1548">
        <v>1547</v>
      </c>
      <c r="B1548" s="4">
        <v>1</v>
      </c>
      <c r="D1548" s="3">
        <v>3</v>
      </c>
      <c r="E1548" s="5">
        <v>4</v>
      </c>
    </row>
    <row r="1549" spans="1:5" x14ac:dyDescent="0.25">
      <c r="A1549">
        <v>1548</v>
      </c>
      <c r="D1549" s="3">
        <v>3</v>
      </c>
      <c r="E1549" s="5">
        <v>4</v>
      </c>
    </row>
    <row r="1550" spans="1:5" x14ac:dyDescent="0.25">
      <c r="A1550">
        <v>1549</v>
      </c>
      <c r="D1550" s="3">
        <v>3</v>
      </c>
      <c r="E1550" s="5">
        <v>4</v>
      </c>
    </row>
    <row r="1551" spans="1:5" x14ac:dyDescent="0.25">
      <c r="A1551">
        <v>1550</v>
      </c>
      <c r="D1551" s="3">
        <v>3</v>
      </c>
      <c r="E1551" s="5">
        <v>4</v>
      </c>
    </row>
    <row r="1552" spans="1:5" x14ac:dyDescent="0.25">
      <c r="A1552">
        <v>1551</v>
      </c>
      <c r="D1552" s="3">
        <v>3</v>
      </c>
      <c r="E1552" s="5">
        <v>4</v>
      </c>
    </row>
    <row r="1553" spans="1:5" x14ac:dyDescent="0.25">
      <c r="A1553">
        <v>1552</v>
      </c>
      <c r="D1553" s="3">
        <v>3</v>
      </c>
      <c r="E1553" s="5">
        <v>4</v>
      </c>
    </row>
    <row r="1554" spans="1:5" x14ac:dyDescent="0.25">
      <c r="A1554">
        <v>1553</v>
      </c>
      <c r="D1554" s="3">
        <v>3</v>
      </c>
      <c r="E1554" s="5">
        <v>4</v>
      </c>
    </row>
    <row r="1555" spans="1:5" x14ac:dyDescent="0.25">
      <c r="A1555">
        <v>1554</v>
      </c>
      <c r="D1555" s="3">
        <v>3</v>
      </c>
      <c r="E1555" s="5">
        <v>4</v>
      </c>
    </row>
    <row r="1556" spans="1:5" x14ac:dyDescent="0.25">
      <c r="A1556">
        <v>1555</v>
      </c>
      <c r="D1556" s="3">
        <v>3</v>
      </c>
      <c r="E1556" s="5">
        <v>4</v>
      </c>
    </row>
    <row r="1557" spans="1:5" x14ac:dyDescent="0.25">
      <c r="A1557">
        <v>1556</v>
      </c>
      <c r="C1557" s="2">
        <v>2</v>
      </c>
      <c r="D1557" s="3">
        <v>3</v>
      </c>
    </row>
    <row r="1558" spans="1:5" x14ac:dyDescent="0.25">
      <c r="A1558">
        <v>1557</v>
      </c>
      <c r="C1558" s="2">
        <v>2</v>
      </c>
    </row>
    <row r="1559" spans="1:5" x14ac:dyDescent="0.25">
      <c r="A1559">
        <v>1558</v>
      </c>
      <c r="C1559" s="2">
        <v>2</v>
      </c>
    </row>
    <row r="1560" spans="1:5" x14ac:dyDescent="0.25">
      <c r="A1560">
        <v>1559</v>
      </c>
      <c r="C1560" s="2">
        <v>2</v>
      </c>
    </row>
    <row r="1561" spans="1:5" x14ac:dyDescent="0.25">
      <c r="A1561">
        <v>1560</v>
      </c>
      <c r="C1561" s="2">
        <v>2</v>
      </c>
    </row>
    <row r="1562" spans="1:5" x14ac:dyDescent="0.25">
      <c r="A1562">
        <v>1561</v>
      </c>
      <c r="C1562" s="2">
        <v>2</v>
      </c>
    </row>
    <row r="1563" spans="1:5" x14ac:dyDescent="0.25">
      <c r="A1563">
        <v>1562</v>
      </c>
      <c r="B1563" s="4">
        <v>1</v>
      </c>
      <c r="C1563" s="2">
        <v>2</v>
      </c>
    </row>
    <row r="1564" spans="1:5" x14ac:dyDescent="0.25">
      <c r="A1564">
        <v>1563</v>
      </c>
      <c r="B1564" s="4">
        <v>1</v>
      </c>
      <c r="C1564" s="2">
        <v>2</v>
      </c>
    </row>
    <row r="1565" spans="1:5" x14ac:dyDescent="0.25">
      <c r="A1565">
        <v>1564</v>
      </c>
      <c r="B1565" s="4">
        <v>1</v>
      </c>
      <c r="C1565" s="2">
        <v>2</v>
      </c>
    </row>
    <row r="1566" spans="1:5" x14ac:dyDescent="0.25">
      <c r="A1566">
        <v>1565</v>
      </c>
      <c r="B1566" s="4">
        <v>1</v>
      </c>
      <c r="C1566" s="2">
        <v>2</v>
      </c>
    </row>
    <row r="1567" spans="1:5" x14ac:dyDescent="0.25">
      <c r="A1567">
        <v>1566</v>
      </c>
      <c r="B1567" s="4">
        <v>1</v>
      </c>
    </row>
    <row r="1568" spans="1:5" x14ac:dyDescent="0.25">
      <c r="A1568">
        <v>1567</v>
      </c>
      <c r="B1568" s="4">
        <v>1</v>
      </c>
    </row>
    <row r="1569" spans="1:5" x14ac:dyDescent="0.25">
      <c r="A1569">
        <v>1568</v>
      </c>
      <c r="B1569" s="4">
        <v>1</v>
      </c>
      <c r="E1569" s="5">
        <v>4</v>
      </c>
    </row>
    <row r="1570" spans="1:5" x14ac:dyDescent="0.25">
      <c r="A1570">
        <v>1569</v>
      </c>
      <c r="B1570" s="4">
        <v>1</v>
      </c>
      <c r="D1570" s="3">
        <v>3</v>
      </c>
      <c r="E1570" s="5">
        <v>4</v>
      </c>
    </row>
    <row r="1571" spans="1:5" x14ac:dyDescent="0.25">
      <c r="A1571">
        <v>1570</v>
      </c>
      <c r="D1571" s="3">
        <v>3</v>
      </c>
      <c r="E1571" s="5">
        <v>4</v>
      </c>
    </row>
    <row r="1572" spans="1:5" x14ac:dyDescent="0.25">
      <c r="A1572">
        <v>1571</v>
      </c>
      <c r="D1572" s="3">
        <v>3</v>
      </c>
      <c r="E1572" s="5">
        <v>4</v>
      </c>
    </row>
    <row r="1573" spans="1:5" x14ac:dyDescent="0.25">
      <c r="A1573">
        <v>1572</v>
      </c>
      <c r="D1573" s="3">
        <v>3</v>
      </c>
      <c r="E1573" s="5">
        <v>4</v>
      </c>
    </row>
    <row r="1574" spans="1:5" x14ac:dyDescent="0.25">
      <c r="A1574">
        <v>1573</v>
      </c>
      <c r="D1574" s="3">
        <v>3</v>
      </c>
      <c r="E1574" s="5">
        <v>4</v>
      </c>
    </row>
    <row r="1575" spans="1:5" x14ac:dyDescent="0.25">
      <c r="A1575">
        <v>1574</v>
      </c>
      <c r="D1575" s="3">
        <v>3</v>
      </c>
      <c r="E1575" s="5">
        <v>4</v>
      </c>
    </row>
    <row r="1576" spans="1:5" x14ac:dyDescent="0.25">
      <c r="A1576">
        <v>1575</v>
      </c>
      <c r="D1576" s="3">
        <v>3</v>
      </c>
      <c r="E1576" s="5">
        <v>4</v>
      </c>
    </row>
    <row r="1577" spans="1:5" x14ac:dyDescent="0.25">
      <c r="A1577">
        <v>1576</v>
      </c>
      <c r="D1577" s="3">
        <v>3</v>
      </c>
      <c r="E1577" s="5">
        <v>4</v>
      </c>
    </row>
    <row r="1578" spans="1:5" x14ac:dyDescent="0.25">
      <c r="A1578">
        <v>1577</v>
      </c>
      <c r="D1578" s="3">
        <v>3</v>
      </c>
      <c r="E1578" s="5">
        <v>4</v>
      </c>
    </row>
    <row r="1579" spans="1:5" x14ac:dyDescent="0.25">
      <c r="A1579">
        <v>1578</v>
      </c>
    </row>
    <row r="1580" spans="1:5" x14ac:dyDescent="0.25">
      <c r="A1580">
        <v>1579</v>
      </c>
      <c r="C1580" s="2">
        <v>2</v>
      </c>
    </row>
    <row r="1581" spans="1:5" x14ac:dyDescent="0.25">
      <c r="A1581">
        <v>1580</v>
      </c>
      <c r="C1581" s="2">
        <v>2</v>
      </c>
    </row>
    <row r="1582" spans="1:5" x14ac:dyDescent="0.25">
      <c r="A1582">
        <v>1581</v>
      </c>
      <c r="C1582" s="2">
        <v>2</v>
      </c>
    </row>
    <row r="1583" spans="1:5" x14ac:dyDescent="0.25">
      <c r="A1583">
        <v>1582</v>
      </c>
      <c r="C1583" s="2">
        <v>2</v>
      </c>
    </row>
    <row r="1584" spans="1:5" x14ac:dyDescent="0.25">
      <c r="A1584">
        <v>1583</v>
      </c>
      <c r="C1584" s="2">
        <v>2</v>
      </c>
    </row>
    <row r="1585" spans="1:5" x14ac:dyDescent="0.25">
      <c r="A1585">
        <v>1584</v>
      </c>
      <c r="C1585" s="2">
        <v>2</v>
      </c>
    </row>
    <row r="1586" spans="1:5" x14ac:dyDescent="0.25">
      <c r="A1586">
        <v>1585</v>
      </c>
      <c r="B1586" s="4">
        <v>1</v>
      </c>
      <c r="C1586" s="2">
        <v>2</v>
      </c>
    </row>
    <row r="1587" spans="1:5" x14ac:dyDescent="0.25">
      <c r="A1587">
        <v>1586</v>
      </c>
      <c r="B1587" s="4">
        <v>1</v>
      </c>
      <c r="C1587" s="2">
        <v>2</v>
      </c>
    </row>
    <row r="1588" spans="1:5" x14ac:dyDescent="0.25">
      <c r="A1588">
        <v>1587</v>
      </c>
      <c r="B1588" s="4">
        <v>1</v>
      </c>
      <c r="C1588" s="2">
        <v>2</v>
      </c>
    </row>
    <row r="1589" spans="1:5" x14ac:dyDescent="0.25">
      <c r="A1589">
        <v>1588</v>
      </c>
      <c r="B1589" s="4">
        <v>1</v>
      </c>
    </row>
    <row r="1590" spans="1:5" x14ac:dyDescent="0.25">
      <c r="A1590">
        <v>1589</v>
      </c>
      <c r="B1590" s="4">
        <v>1</v>
      </c>
    </row>
    <row r="1591" spans="1:5" x14ac:dyDescent="0.25">
      <c r="A1591">
        <v>1590</v>
      </c>
      <c r="B1591" s="4">
        <v>1</v>
      </c>
      <c r="E1591" s="5">
        <v>4</v>
      </c>
    </row>
    <row r="1592" spans="1:5" x14ac:dyDescent="0.25">
      <c r="A1592">
        <v>1591</v>
      </c>
      <c r="B1592" s="4">
        <v>1</v>
      </c>
      <c r="D1592" s="3">
        <v>3</v>
      </c>
      <c r="E1592" s="5">
        <v>4</v>
      </c>
    </row>
    <row r="1593" spans="1:5" x14ac:dyDescent="0.25">
      <c r="A1593">
        <v>1592</v>
      </c>
      <c r="D1593" s="3">
        <v>3</v>
      </c>
      <c r="E1593" s="5">
        <v>4</v>
      </c>
    </row>
    <row r="1594" spans="1:5" x14ac:dyDescent="0.25">
      <c r="A1594">
        <v>1593</v>
      </c>
      <c r="D1594" s="3">
        <v>3</v>
      </c>
      <c r="E1594" s="5">
        <v>4</v>
      </c>
    </row>
    <row r="1595" spans="1:5" x14ac:dyDescent="0.25">
      <c r="A1595">
        <v>1594</v>
      </c>
      <c r="D1595" s="3">
        <v>3</v>
      </c>
      <c r="E1595" s="5">
        <v>4</v>
      </c>
    </row>
    <row r="1596" spans="1:5" x14ac:dyDescent="0.25">
      <c r="A1596">
        <v>1595</v>
      </c>
      <c r="D1596" s="3">
        <v>3</v>
      </c>
      <c r="E1596" s="5">
        <v>4</v>
      </c>
    </row>
    <row r="1597" spans="1:5" x14ac:dyDescent="0.25">
      <c r="A1597">
        <v>1596</v>
      </c>
      <c r="D1597" s="3">
        <v>3</v>
      </c>
      <c r="E1597" s="5">
        <v>4</v>
      </c>
    </row>
    <row r="1598" spans="1:5" x14ac:dyDescent="0.25">
      <c r="A1598">
        <v>1597</v>
      </c>
      <c r="D1598" s="3">
        <v>3</v>
      </c>
      <c r="E1598" s="5">
        <v>4</v>
      </c>
    </row>
    <row r="1599" spans="1:5" x14ac:dyDescent="0.25">
      <c r="A1599">
        <v>1598</v>
      </c>
      <c r="D1599" s="3">
        <v>3</v>
      </c>
      <c r="E1599" s="5">
        <v>4</v>
      </c>
    </row>
    <row r="1600" spans="1:5" x14ac:dyDescent="0.25">
      <c r="A1600">
        <v>1599</v>
      </c>
      <c r="C1600" s="2">
        <v>2</v>
      </c>
      <c r="D1600" s="3">
        <v>3</v>
      </c>
    </row>
    <row r="1601" spans="1:5" x14ac:dyDescent="0.25">
      <c r="A1601">
        <v>1600</v>
      </c>
      <c r="C1601" s="2">
        <v>2</v>
      </c>
    </row>
    <row r="1602" spans="1:5" x14ac:dyDescent="0.25">
      <c r="A1602">
        <v>1601</v>
      </c>
      <c r="C1602" s="2">
        <v>2</v>
      </c>
    </row>
    <row r="1603" spans="1:5" x14ac:dyDescent="0.25">
      <c r="A1603">
        <v>1602</v>
      </c>
      <c r="C1603" s="2">
        <v>2</v>
      </c>
    </row>
    <row r="1604" spans="1:5" x14ac:dyDescent="0.25">
      <c r="A1604">
        <v>1603</v>
      </c>
      <c r="C1604" s="2">
        <v>2</v>
      </c>
    </row>
    <row r="1605" spans="1:5" x14ac:dyDescent="0.25">
      <c r="A1605">
        <v>1604</v>
      </c>
      <c r="C1605" s="2">
        <v>2</v>
      </c>
    </row>
    <row r="1606" spans="1:5" x14ac:dyDescent="0.25">
      <c r="A1606">
        <v>1605</v>
      </c>
      <c r="B1606" s="4">
        <v>1</v>
      </c>
      <c r="C1606" s="2">
        <v>2</v>
      </c>
    </row>
    <row r="1607" spans="1:5" x14ac:dyDescent="0.25">
      <c r="A1607">
        <v>1606</v>
      </c>
      <c r="B1607" s="4">
        <v>1</v>
      </c>
      <c r="C1607" s="2">
        <v>2</v>
      </c>
    </row>
    <row r="1608" spans="1:5" x14ac:dyDescent="0.25">
      <c r="A1608">
        <v>1607</v>
      </c>
      <c r="B1608" s="4">
        <v>1</v>
      </c>
      <c r="C1608" s="2">
        <v>2</v>
      </c>
    </row>
    <row r="1609" spans="1:5" x14ac:dyDescent="0.25">
      <c r="A1609">
        <v>1608</v>
      </c>
      <c r="B1609" s="4">
        <v>1</v>
      </c>
    </row>
    <row r="1610" spans="1:5" x14ac:dyDescent="0.25">
      <c r="A1610">
        <v>1609</v>
      </c>
      <c r="B1610" s="4">
        <v>1</v>
      </c>
    </row>
    <row r="1611" spans="1:5" x14ac:dyDescent="0.25">
      <c r="A1611">
        <v>1610</v>
      </c>
      <c r="B1611" s="4">
        <v>1</v>
      </c>
    </row>
    <row r="1612" spans="1:5" x14ac:dyDescent="0.25">
      <c r="A1612">
        <v>1611</v>
      </c>
      <c r="B1612" s="4">
        <v>1</v>
      </c>
      <c r="E1612" s="5">
        <v>4</v>
      </c>
    </row>
    <row r="1613" spans="1:5" x14ac:dyDescent="0.25">
      <c r="A1613">
        <v>1612</v>
      </c>
      <c r="E1613" s="5">
        <v>4</v>
      </c>
    </row>
    <row r="1614" spans="1:5" x14ac:dyDescent="0.25">
      <c r="A1614">
        <v>1613</v>
      </c>
      <c r="D1614" s="3">
        <v>3</v>
      </c>
      <c r="E1614" s="5">
        <v>4</v>
      </c>
    </row>
    <row r="1615" spans="1:5" x14ac:dyDescent="0.25">
      <c r="A1615">
        <v>1614</v>
      </c>
      <c r="D1615" s="3">
        <v>3</v>
      </c>
      <c r="E1615" s="5">
        <v>4</v>
      </c>
    </row>
    <row r="1616" spans="1:5" x14ac:dyDescent="0.25">
      <c r="A1616">
        <v>1615</v>
      </c>
      <c r="D1616" s="3">
        <v>3</v>
      </c>
      <c r="E1616" s="5">
        <v>4</v>
      </c>
    </row>
    <row r="1617" spans="1:5" x14ac:dyDescent="0.25">
      <c r="A1617">
        <v>1616</v>
      </c>
      <c r="D1617" s="3">
        <v>3</v>
      </c>
      <c r="E1617" s="5">
        <v>4</v>
      </c>
    </row>
    <row r="1618" spans="1:5" x14ac:dyDescent="0.25">
      <c r="A1618">
        <v>1617</v>
      </c>
      <c r="D1618" s="3">
        <v>3</v>
      </c>
      <c r="E1618" s="5">
        <v>4</v>
      </c>
    </row>
    <row r="1619" spans="1:5" x14ac:dyDescent="0.25">
      <c r="A1619">
        <v>1618</v>
      </c>
      <c r="D1619" s="3">
        <v>3</v>
      </c>
      <c r="E1619" s="5">
        <v>4</v>
      </c>
    </row>
    <row r="1620" spans="1:5" x14ac:dyDescent="0.25">
      <c r="A1620">
        <v>1619</v>
      </c>
      <c r="D1620" s="3">
        <v>3</v>
      </c>
      <c r="E1620" s="5">
        <v>4</v>
      </c>
    </row>
    <row r="1621" spans="1:5" x14ac:dyDescent="0.25">
      <c r="A1621">
        <v>1620</v>
      </c>
      <c r="C1621" s="2">
        <v>2</v>
      </c>
      <c r="D1621" s="3">
        <v>3</v>
      </c>
      <c r="E1621" s="5">
        <v>4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C1625" s="2">
        <v>2</v>
      </c>
    </row>
    <row r="1626" spans="1:5" x14ac:dyDescent="0.25">
      <c r="A1626">
        <v>1625</v>
      </c>
      <c r="B1626" s="4">
        <v>1</v>
      </c>
      <c r="C1626" s="2">
        <v>2</v>
      </c>
    </row>
    <row r="1627" spans="1:5" x14ac:dyDescent="0.25">
      <c r="A1627">
        <v>1626</v>
      </c>
      <c r="B1627" s="4">
        <v>1</v>
      </c>
      <c r="C1627" s="2">
        <v>2</v>
      </c>
    </row>
    <row r="1628" spans="1:5" x14ac:dyDescent="0.25">
      <c r="A1628">
        <v>1627</v>
      </c>
      <c r="B1628" s="4">
        <v>1</v>
      </c>
      <c r="C1628" s="2">
        <v>2</v>
      </c>
    </row>
    <row r="1629" spans="1:5" x14ac:dyDescent="0.25">
      <c r="A1629">
        <v>1628</v>
      </c>
      <c r="B1629" s="4">
        <v>1</v>
      </c>
    </row>
    <row r="1630" spans="1:5" x14ac:dyDescent="0.25">
      <c r="A1630">
        <v>1629</v>
      </c>
      <c r="B1630" s="4">
        <v>1</v>
      </c>
    </row>
    <row r="1631" spans="1:5" x14ac:dyDescent="0.25">
      <c r="A1631">
        <v>1630</v>
      </c>
      <c r="B1631" s="4">
        <v>1</v>
      </c>
    </row>
    <row r="1632" spans="1:5" x14ac:dyDescent="0.25">
      <c r="A1632">
        <v>1631</v>
      </c>
      <c r="B1632" s="4">
        <v>1</v>
      </c>
    </row>
    <row r="1633" spans="1:6" x14ac:dyDescent="0.25">
      <c r="A1633">
        <v>1632</v>
      </c>
      <c r="B1633" s="4">
        <v>1</v>
      </c>
    </row>
    <row r="1634" spans="1:6" x14ac:dyDescent="0.25">
      <c r="A1634">
        <v>1633</v>
      </c>
      <c r="B1634" s="4">
        <v>1</v>
      </c>
    </row>
    <row r="1635" spans="1:6" x14ac:dyDescent="0.25">
      <c r="A1635">
        <v>1634</v>
      </c>
      <c r="E1635" s="5">
        <v>4</v>
      </c>
    </row>
    <row r="1636" spans="1:6" x14ac:dyDescent="0.25">
      <c r="A1636">
        <v>1635</v>
      </c>
      <c r="E1636" s="5">
        <v>4</v>
      </c>
      <c r="F1636" t="s">
        <v>22</v>
      </c>
    </row>
    <row r="1637" spans="1:6" x14ac:dyDescent="0.25">
      <c r="A1637">
        <v>1636</v>
      </c>
    </row>
    <row r="1638" spans="1:6" x14ac:dyDescent="0.25">
      <c r="A1638">
        <v>1637</v>
      </c>
      <c r="F1638" t="s">
        <v>22</v>
      </c>
    </row>
    <row r="1639" spans="1:6" x14ac:dyDescent="0.25">
      <c r="A1639">
        <v>1638</v>
      </c>
      <c r="B1639" s="4">
        <v>1</v>
      </c>
    </row>
    <row r="1640" spans="1:6" x14ac:dyDescent="0.25">
      <c r="A1640">
        <v>1639</v>
      </c>
      <c r="B1640" s="4">
        <v>1</v>
      </c>
    </row>
    <row r="1641" spans="1:6" x14ac:dyDescent="0.25">
      <c r="A1641">
        <v>1640</v>
      </c>
      <c r="B1641" s="4">
        <v>1</v>
      </c>
    </row>
    <row r="1642" spans="1:6" x14ac:dyDescent="0.25">
      <c r="A1642">
        <v>1641</v>
      </c>
      <c r="B1642" s="4">
        <v>1</v>
      </c>
    </row>
    <row r="1643" spans="1:6" x14ac:dyDescent="0.25">
      <c r="A1643">
        <v>1642</v>
      </c>
      <c r="B1643" s="4">
        <v>1</v>
      </c>
    </row>
    <row r="1644" spans="1:6" x14ac:dyDescent="0.25">
      <c r="A1644">
        <v>1643</v>
      </c>
      <c r="B1644" s="4">
        <v>1</v>
      </c>
    </row>
    <row r="1645" spans="1:6" x14ac:dyDescent="0.25">
      <c r="A1645">
        <v>1644</v>
      </c>
      <c r="B1645" s="4">
        <v>1</v>
      </c>
    </row>
    <row r="1646" spans="1:6" x14ac:dyDescent="0.25">
      <c r="A1646">
        <v>1645</v>
      </c>
      <c r="B1646" s="4">
        <v>1</v>
      </c>
    </row>
    <row r="1647" spans="1:6" x14ac:dyDescent="0.25">
      <c r="A1647">
        <v>1646</v>
      </c>
      <c r="B1647" s="4">
        <v>1</v>
      </c>
      <c r="C1647" s="2">
        <v>2</v>
      </c>
    </row>
    <row r="1648" spans="1:6" x14ac:dyDescent="0.25">
      <c r="A1648">
        <v>1647</v>
      </c>
      <c r="B1648" s="4">
        <v>1</v>
      </c>
      <c r="C1648" s="2">
        <v>2</v>
      </c>
    </row>
    <row r="1649" spans="1:5" x14ac:dyDescent="0.25">
      <c r="A1649">
        <v>1648</v>
      </c>
      <c r="C1649" s="2">
        <v>2</v>
      </c>
    </row>
    <row r="1650" spans="1:5" x14ac:dyDescent="0.25">
      <c r="A1650">
        <v>1649</v>
      </c>
      <c r="C1650" s="2">
        <v>2</v>
      </c>
    </row>
    <row r="1651" spans="1:5" x14ac:dyDescent="0.25">
      <c r="A1651">
        <v>1650</v>
      </c>
      <c r="C1651" s="2">
        <v>2</v>
      </c>
      <c r="D1651" s="3">
        <v>3</v>
      </c>
    </row>
    <row r="1652" spans="1:5" x14ac:dyDescent="0.25">
      <c r="A1652">
        <v>1651</v>
      </c>
      <c r="C1652" s="2">
        <v>2</v>
      </c>
      <c r="D1652" s="3">
        <v>3</v>
      </c>
    </row>
    <row r="1653" spans="1:5" x14ac:dyDescent="0.25">
      <c r="A1653">
        <v>1652</v>
      </c>
      <c r="C1653" s="2">
        <v>2</v>
      </c>
      <c r="D1653" s="3">
        <v>3</v>
      </c>
    </row>
    <row r="1654" spans="1:5" x14ac:dyDescent="0.25">
      <c r="A1654">
        <v>1653</v>
      </c>
      <c r="C1654" s="2">
        <v>2</v>
      </c>
      <c r="D1654" s="3">
        <v>3</v>
      </c>
    </row>
    <row r="1655" spans="1:5" x14ac:dyDescent="0.25">
      <c r="A1655">
        <v>1654</v>
      </c>
      <c r="C1655" s="2">
        <v>2</v>
      </c>
      <c r="D1655" s="3">
        <v>3</v>
      </c>
      <c r="E1655" s="5">
        <v>4</v>
      </c>
    </row>
    <row r="1656" spans="1:5" x14ac:dyDescent="0.25">
      <c r="A1656">
        <v>1655</v>
      </c>
      <c r="D1656" s="3">
        <v>3</v>
      </c>
      <c r="E1656" s="5">
        <v>4</v>
      </c>
    </row>
    <row r="1657" spans="1:5" x14ac:dyDescent="0.25">
      <c r="A1657">
        <v>1656</v>
      </c>
      <c r="D1657" s="3">
        <v>3</v>
      </c>
      <c r="E1657" s="5">
        <v>4</v>
      </c>
    </row>
    <row r="1658" spans="1:5" x14ac:dyDescent="0.25">
      <c r="A1658">
        <v>1657</v>
      </c>
      <c r="D1658" s="3">
        <v>3</v>
      </c>
      <c r="E1658" s="5">
        <v>4</v>
      </c>
    </row>
    <row r="1659" spans="1:5" x14ac:dyDescent="0.25">
      <c r="A1659">
        <v>1658</v>
      </c>
      <c r="D1659" s="3">
        <v>3</v>
      </c>
      <c r="E1659" s="5">
        <v>4</v>
      </c>
    </row>
    <row r="1660" spans="1:5" x14ac:dyDescent="0.25">
      <c r="A1660">
        <v>1659</v>
      </c>
      <c r="D1660" s="3">
        <v>3</v>
      </c>
      <c r="E1660" s="5">
        <v>4</v>
      </c>
    </row>
    <row r="1661" spans="1:5" x14ac:dyDescent="0.25">
      <c r="A1661">
        <v>1660</v>
      </c>
      <c r="B1661" s="4">
        <v>1</v>
      </c>
      <c r="E1661" s="5">
        <v>4</v>
      </c>
    </row>
    <row r="1662" spans="1:5" x14ac:dyDescent="0.25">
      <c r="A1662">
        <v>1661</v>
      </c>
      <c r="B1662" s="4">
        <v>1</v>
      </c>
      <c r="E1662" s="5">
        <v>4</v>
      </c>
    </row>
    <row r="1663" spans="1:5" x14ac:dyDescent="0.25">
      <c r="A1663">
        <v>1662</v>
      </c>
      <c r="B1663" s="4">
        <v>1</v>
      </c>
      <c r="E1663" s="5">
        <v>4</v>
      </c>
    </row>
    <row r="1664" spans="1:5" x14ac:dyDescent="0.25">
      <c r="A1664">
        <v>1663</v>
      </c>
      <c r="B1664" s="4">
        <v>1</v>
      </c>
    </row>
    <row r="1665" spans="1:5" x14ac:dyDescent="0.25">
      <c r="A1665">
        <v>1664</v>
      </c>
      <c r="B1665" s="4">
        <v>1</v>
      </c>
    </row>
    <row r="1666" spans="1:5" x14ac:dyDescent="0.25">
      <c r="A1666">
        <v>1665</v>
      </c>
      <c r="B1666" s="4">
        <v>1</v>
      </c>
    </row>
    <row r="1667" spans="1:5" x14ac:dyDescent="0.25">
      <c r="A1667">
        <v>1666</v>
      </c>
      <c r="B1667" s="4">
        <v>1</v>
      </c>
    </row>
    <row r="1668" spans="1:5" x14ac:dyDescent="0.25">
      <c r="A1668">
        <v>1667</v>
      </c>
      <c r="B1668" s="4">
        <v>1</v>
      </c>
    </row>
    <row r="1669" spans="1:5" x14ac:dyDescent="0.25">
      <c r="A1669">
        <v>1668</v>
      </c>
      <c r="B1669" s="4">
        <v>1</v>
      </c>
      <c r="C1669" s="2">
        <v>2</v>
      </c>
    </row>
    <row r="1670" spans="1:5" x14ac:dyDescent="0.25">
      <c r="A1670">
        <v>1669</v>
      </c>
      <c r="B1670" s="4">
        <v>1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C1672" s="2">
        <v>2</v>
      </c>
    </row>
    <row r="1673" spans="1:5" x14ac:dyDescent="0.25">
      <c r="A1673">
        <v>1672</v>
      </c>
      <c r="C1673" s="2">
        <v>2</v>
      </c>
    </row>
    <row r="1674" spans="1:5" x14ac:dyDescent="0.25">
      <c r="A1674">
        <v>1673</v>
      </c>
      <c r="C1674" s="2">
        <v>2</v>
      </c>
      <c r="D1674" s="3">
        <v>3</v>
      </c>
    </row>
    <row r="1675" spans="1:5" x14ac:dyDescent="0.25">
      <c r="A1675">
        <v>1674</v>
      </c>
      <c r="C1675" s="2">
        <v>2</v>
      </c>
      <c r="D1675" s="3">
        <v>3</v>
      </c>
    </row>
    <row r="1676" spans="1:5" x14ac:dyDescent="0.25">
      <c r="A1676">
        <v>1675</v>
      </c>
      <c r="D1676" s="3">
        <v>3</v>
      </c>
      <c r="E1676" s="5">
        <v>4</v>
      </c>
    </row>
    <row r="1677" spans="1:5" x14ac:dyDescent="0.25">
      <c r="A1677">
        <v>1676</v>
      </c>
      <c r="D1677" s="3">
        <v>3</v>
      </c>
      <c r="E1677" s="5">
        <v>4</v>
      </c>
    </row>
    <row r="1678" spans="1:5" x14ac:dyDescent="0.25">
      <c r="A1678">
        <v>1677</v>
      </c>
      <c r="D1678" s="3">
        <v>3</v>
      </c>
      <c r="E1678" s="5">
        <v>4</v>
      </c>
    </row>
    <row r="1679" spans="1:5" x14ac:dyDescent="0.25">
      <c r="A1679">
        <v>1678</v>
      </c>
      <c r="D1679" s="3">
        <v>3</v>
      </c>
      <c r="E1679" s="5">
        <v>4</v>
      </c>
    </row>
    <row r="1680" spans="1:5" x14ac:dyDescent="0.25">
      <c r="A1680">
        <v>1679</v>
      </c>
      <c r="D1680" s="3">
        <v>3</v>
      </c>
      <c r="E1680" s="5">
        <v>4</v>
      </c>
    </row>
    <row r="1681" spans="1:5" x14ac:dyDescent="0.25">
      <c r="A1681">
        <v>1680</v>
      </c>
      <c r="D1681" s="3">
        <v>3</v>
      </c>
      <c r="E1681" s="5">
        <v>4</v>
      </c>
    </row>
    <row r="1682" spans="1:5" x14ac:dyDescent="0.25">
      <c r="A1682">
        <v>1681</v>
      </c>
      <c r="D1682" s="3">
        <v>3</v>
      </c>
      <c r="E1682" s="5">
        <v>4</v>
      </c>
    </row>
    <row r="1683" spans="1:5" x14ac:dyDescent="0.25">
      <c r="A1683">
        <v>1682</v>
      </c>
      <c r="B1683" s="4">
        <v>1</v>
      </c>
      <c r="E1683" s="5">
        <v>4</v>
      </c>
    </row>
    <row r="1684" spans="1:5" x14ac:dyDescent="0.25">
      <c r="A1684">
        <v>1683</v>
      </c>
      <c r="B1684" s="4">
        <v>1</v>
      </c>
    </row>
    <row r="1685" spans="1:5" x14ac:dyDescent="0.25">
      <c r="A1685">
        <v>1684</v>
      </c>
      <c r="B1685" s="4">
        <v>1</v>
      </c>
    </row>
    <row r="1686" spans="1:5" x14ac:dyDescent="0.25">
      <c r="A1686">
        <v>1685</v>
      </c>
      <c r="B1686" s="4">
        <v>1</v>
      </c>
    </row>
    <row r="1687" spans="1:5" x14ac:dyDescent="0.25">
      <c r="A1687">
        <v>1686</v>
      </c>
      <c r="B1687" s="4">
        <v>1</v>
      </c>
    </row>
    <row r="1688" spans="1:5" x14ac:dyDescent="0.25">
      <c r="A1688">
        <v>1687</v>
      </c>
      <c r="B1688" s="4">
        <v>1</v>
      </c>
    </row>
    <row r="1689" spans="1:5" x14ac:dyDescent="0.25">
      <c r="A1689">
        <v>1688</v>
      </c>
      <c r="B1689" s="4">
        <v>1</v>
      </c>
      <c r="C1689" s="2">
        <v>2</v>
      </c>
    </row>
    <row r="1690" spans="1:5" x14ac:dyDescent="0.25">
      <c r="A1690">
        <v>1689</v>
      </c>
      <c r="B1690" s="4">
        <v>1</v>
      </c>
      <c r="C1690" s="2">
        <v>2</v>
      </c>
    </row>
    <row r="1691" spans="1:5" x14ac:dyDescent="0.25">
      <c r="A1691">
        <v>1690</v>
      </c>
      <c r="B1691" s="4">
        <v>1</v>
      </c>
      <c r="C1691" s="2">
        <v>2</v>
      </c>
    </row>
    <row r="1692" spans="1:5" x14ac:dyDescent="0.25">
      <c r="A1692">
        <v>1691</v>
      </c>
      <c r="C1692" s="2">
        <v>2</v>
      </c>
    </row>
    <row r="1693" spans="1:5" x14ac:dyDescent="0.25">
      <c r="A1693">
        <v>1692</v>
      </c>
      <c r="C1693" s="2">
        <v>2</v>
      </c>
    </row>
    <row r="1694" spans="1:5" x14ac:dyDescent="0.25">
      <c r="A1694">
        <v>1693</v>
      </c>
      <c r="C1694" s="2">
        <v>2</v>
      </c>
    </row>
    <row r="1695" spans="1:5" x14ac:dyDescent="0.25">
      <c r="A1695">
        <v>1694</v>
      </c>
      <c r="C1695" s="2">
        <v>2</v>
      </c>
      <c r="D1695" s="3">
        <v>3</v>
      </c>
    </row>
    <row r="1696" spans="1:5" x14ac:dyDescent="0.25">
      <c r="A1696">
        <v>1695</v>
      </c>
      <c r="D1696" s="3">
        <v>3</v>
      </c>
      <c r="E1696" s="5">
        <v>4</v>
      </c>
    </row>
    <row r="1697" spans="1:5" x14ac:dyDescent="0.25">
      <c r="A1697">
        <v>1696</v>
      </c>
      <c r="D1697" s="3">
        <v>3</v>
      </c>
      <c r="E1697" s="5">
        <v>4</v>
      </c>
    </row>
    <row r="1698" spans="1:5" x14ac:dyDescent="0.25">
      <c r="A1698">
        <v>1697</v>
      </c>
      <c r="D1698" s="3">
        <v>3</v>
      </c>
      <c r="E1698" s="5">
        <v>4</v>
      </c>
    </row>
    <row r="1699" spans="1:5" x14ac:dyDescent="0.25">
      <c r="A1699">
        <v>1698</v>
      </c>
      <c r="D1699" s="3">
        <v>3</v>
      </c>
      <c r="E1699" s="5">
        <v>4</v>
      </c>
    </row>
    <row r="1700" spans="1:5" x14ac:dyDescent="0.25">
      <c r="A1700">
        <v>1699</v>
      </c>
      <c r="D1700" s="3">
        <v>3</v>
      </c>
      <c r="E1700" s="5">
        <v>4</v>
      </c>
    </row>
    <row r="1701" spans="1:5" x14ac:dyDescent="0.25">
      <c r="A1701">
        <v>1700</v>
      </c>
      <c r="D1701" s="3">
        <v>3</v>
      </c>
      <c r="E1701" s="5">
        <v>4</v>
      </c>
    </row>
    <row r="1702" spans="1:5" x14ac:dyDescent="0.25">
      <c r="A1702">
        <v>1701</v>
      </c>
      <c r="D1702" s="3">
        <v>3</v>
      </c>
      <c r="E1702" s="5">
        <v>4</v>
      </c>
    </row>
    <row r="1703" spans="1:5" x14ac:dyDescent="0.25">
      <c r="A1703">
        <v>1702</v>
      </c>
      <c r="D1703" s="3">
        <v>3</v>
      </c>
      <c r="E1703" s="5">
        <v>4</v>
      </c>
    </row>
    <row r="1704" spans="1:5" x14ac:dyDescent="0.25">
      <c r="A1704">
        <v>1703</v>
      </c>
      <c r="B1704" s="4">
        <v>1</v>
      </c>
    </row>
    <row r="1705" spans="1:5" x14ac:dyDescent="0.25">
      <c r="A1705">
        <v>1704</v>
      </c>
      <c r="B1705" s="4">
        <v>1</v>
      </c>
    </row>
    <row r="1706" spans="1:5" x14ac:dyDescent="0.25">
      <c r="A1706">
        <v>1705</v>
      </c>
      <c r="B1706" s="4">
        <v>1</v>
      </c>
    </row>
    <row r="1707" spans="1:5" x14ac:dyDescent="0.25">
      <c r="A1707">
        <v>1706</v>
      </c>
      <c r="B1707" s="4">
        <v>1</v>
      </c>
    </row>
    <row r="1708" spans="1:5" x14ac:dyDescent="0.25">
      <c r="A1708">
        <v>1707</v>
      </c>
      <c r="B1708" s="4">
        <v>1</v>
      </c>
    </row>
    <row r="1709" spans="1:5" x14ac:dyDescent="0.25">
      <c r="A1709">
        <v>1708</v>
      </c>
      <c r="B1709" s="4">
        <v>1</v>
      </c>
      <c r="C1709" s="2">
        <v>2</v>
      </c>
    </row>
    <row r="1710" spans="1:5" x14ac:dyDescent="0.25">
      <c r="A1710">
        <v>1709</v>
      </c>
      <c r="B1710" s="4">
        <v>1</v>
      </c>
      <c r="C1710" s="2">
        <v>2</v>
      </c>
    </row>
    <row r="1711" spans="1:5" x14ac:dyDescent="0.25">
      <c r="A1711">
        <v>1710</v>
      </c>
      <c r="B1711" s="4">
        <v>1</v>
      </c>
      <c r="C1711" s="2">
        <v>2</v>
      </c>
    </row>
    <row r="1712" spans="1:5" x14ac:dyDescent="0.25">
      <c r="A1712">
        <v>1711</v>
      </c>
      <c r="C1712" s="2">
        <v>2</v>
      </c>
    </row>
    <row r="1713" spans="1:5" x14ac:dyDescent="0.25">
      <c r="A1713">
        <v>1712</v>
      </c>
      <c r="C1713" s="2">
        <v>2</v>
      </c>
    </row>
    <row r="1714" spans="1:5" x14ac:dyDescent="0.25">
      <c r="A1714">
        <v>1713</v>
      </c>
      <c r="C1714" s="2">
        <v>2</v>
      </c>
    </row>
    <row r="1715" spans="1:5" x14ac:dyDescent="0.25">
      <c r="A1715">
        <v>1714</v>
      </c>
      <c r="C1715" s="2">
        <v>2</v>
      </c>
    </row>
    <row r="1716" spans="1:5" x14ac:dyDescent="0.25">
      <c r="A1716">
        <v>1715</v>
      </c>
      <c r="D1716" s="3">
        <v>3</v>
      </c>
    </row>
    <row r="1717" spans="1:5" x14ac:dyDescent="0.25">
      <c r="A1717">
        <v>1716</v>
      </c>
      <c r="D1717" s="3">
        <v>3</v>
      </c>
      <c r="E1717" s="5">
        <v>4</v>
      </c>
    </row>
    <row r="1718" spans="1:5" x14ac:dyDescent="0.25">
      <c r="A1718">
        <v>1717</v>
      </c>
      <c r="D1718" s="3">
        <v>3</v>
      </c>
      <c r="E1718" s="5">
        <v>4</v>
      </c>
    </row>
    <row r="1719" spans="1:5" x14ac:dyDescent="0.25">
      <c r="A1719">
        <v>1718</v>
      </c>
      <c r="D1719" s="3">
        <v>3</v>
      </c>
      <c r="E1719" s="5">
        <v>4</v>
      </c>
    </row>
    <row r="1720" spans="1:5" x14ac:dyDescent="0.25">
      <c r="A1720">
        <v>1719</v>
      </c>
      <c r="D1720" s="3">
        <v>3</v>
      </c>
      <c r="E1720" s="5">
        <v>4</v>
      </c>
    </row>
    <row r="1721" spans="1:5" x14ac:dyDescent="0.25">
      <c r="A1721">
        <v>1720</v>
      </c>
      <c r="D1721" s="3">
        <v>3</v>
      </c>
      <c r="E1721" s="5">
        <v>4</v>
      </c>
    </row>
    <row r="1722" spans="1:5" x14ac:dyDescent="0.25">
      <c r="A1722">
        <v>1721</v>
      </c>
      <c r="D1722" s="3">
        <v>3</v>
      </c>
      <c r="E1722" s="5">
        <v>4</v>
      </c>
    </row>
    <row r="1723" spans="1:5" x14ac:dyDescent="0.25">
      <c r="A1723">
        <v>1722</v>
      </c>
      <c r="D1723" s="3">
        <v>3</v>
      </c>
      <c r="E1723" s="5">
        <v>4</v>
      </c>
    </row>
    <row r="1724" spans="1:5" x14ac:dyDescent="0.25">
      <c r="A1724">
        <v>1723</v>
      </c>
      <c r="D1724" s="3">
        <v>3</v>
      </c>
      <c r="E1724" s="5">
        <v>4</v>
      </c>
    </row>
    <row r="1725" spans="1:5" x14ac:dyDescent="0.25">
      <c r="A1725">
        <v>1724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2">
        <v>2</v>
      </c>
    </row>
    <row r="1729" spans="1:5" x14ac:dyDescent="0.25">
      <c r="A1729">
        <v>1728</v>
      </c>
      <c r="C1729" s="2">
        <v>2</v>
      </c>
    </row>
    <row r="1730" spans="1:5" x14ac:dyDescent="0.25">
      <c r="A1730">
        <v>1729</v>
      </c>
      <c r="C1730" s="2">
        <v>2</v>
      </c>
    </row>
    <row r="1731" spans="1:5" x14ac:dyDescent="0.25">
      <c r="A1731">
        <v>1730</v>
      </c>
      <c r="B1731" s="4">
        <v>1</v>
      </c>
      <c r="C1731" s="2">
        <v>2</v>
      </c>
    </row>
    <row r="1732" spans="1:5" x14ac:dyDescent="0.25">
      <c r="A1732">
        <v>1731</v>
      </c>
      <c r="B1732" s="4">
        <v>1</v>
      </c>
      <c r="C1732" s="2">
        <v>2</v>
      </c>
    </row>
    <row r="1733" spans="1:5" x14ac:dyDescent="0.25">
      <c r="A1733">
        <v>1732</v>
      </c>
      <c r="B1733" s="4">
        <v>1</v>
      </c>
      <c r="C1733" s="2">
        <v>2</v>
      </c>
    </row>
    <row r="1734" spans="1:5" x14ac:dyDescent="0.25">
      <c r="A1734">
        <v>1733</v>
      </c>
      <c r="B1734" s="4">
        <v>1</v>
      </c>
      <c r="C1734" s="2">
        <v>2</v>
      </c>
    </row>
    <row r="1735" spans="1:5" x14ac:dyDescent="0.25">
      <c r="A1735">
        <v>1734</v>
      </c>
      <c r="B1735" s="4">
        <v>1</v>
      </c>
    </row>
    <row r="1736" spans="1:5" x14ac:dyDescent="0.25">
      <c r="A1736">
        <v>1735</v>
      </c>
      <c r="B1736" s="4">
        <v>1</v>
      </c>
    </row>
    <row r="1737" spans="1:5" x14ac:dyDescent="0.25">
      <c r="A1737">
        <v>1736</v>
      </c>
      <c r="B1737" s="4">
        <v>1</v>
      </c>
    </row>
    <row r="1738" spans="1:5" x14ac:dyDescent="0.25">
      <c r="A1738">
        <v>1737</v>
      </c>
      <c r="D1738" s="3">
        <v>3</v>
      </c>
      <c r="E1738" s="5">
        <v>4</v>
      </c>
    </row>
    <row r="1739" spans="1:5" x14ac:dyDescent="0.25">
      <c r="A1739">
        <v>1738</v>
      </c>
      <c r="D1739" s="3">
        <v>3</v>
      </c>
      <c r="E1739" s="5">
        <v>4</v>
      </c>
    </row>
    <row r="1740" spans="1:5" x14ac:dyDescent="0.25">
      <c r="A1740">
        <v>1739</v>
      </c>
      <c r="D1740" s="3">
        <v>3</v>
      </c>
      <c r="E1740" s="5">
        <v>4</v>
      </c>
    </row>
    <row r="1741" spans="1:5" x14ac:dyDescent="0.25">
      <c r="A1741">
        <v>1740</v>
      </c>
      <c r="D1741" s="3">
        <v>3</v>
      </c>
      <c r="E1741" s="5">
        <v>4</v>
      </c>
    </row>
    <row r="1742" spans="1:5" x14ac:dyDescent="0.25">
      <c r="A1742">
        <v>1741</v>
      </c>
      <c r="D1742" s="3">
        <v>3</v>
      </c>
      <c r="E1742" s="5">
        <v>4</v>
      </c>
    </row>
    <row r="1743" spans="1:5" x14ac:dyDescent="0.25">
      <c r="A1743">
        <v>1742</v>
      </c>
      <c r="D1743" s="3">
        <v>3</v>
      </c>
      <c r="E1743" s="5">
        <v>4</v>
      </c>
    </row>
    <row r="1744" spans="1:5" x14ac:dyDescent="0.25">
      <c r="A1744">
        <v>1743</v>
      </c>
      <c r="D1744" s="3">
        <v>3</v>
      </c>
      <c r="E1744" s="5">
        <v>4</v>
      </c>
    </row>
    <row r="1745" spans="1:5" x14ac:dyDescent="0.25">
      <c r="A1745">
        <v>1744</v>
      </c>
      <c r="C1745" s="2">
        <v>2</v>
      </c>
      <c r="D1745" s="3">
        <v>3</v>
      </c>
      <c r="E1745" s="5">
        <v>4</v>
      </c>
    </row>
    <row r="1746" spans="1:5" x14ac:dyDescent="0.25">
      <c r="A1746">
        <v>1745</v>
      </c>
      <c r="C1746" s="2">
        <v>2</v>
      </c>
    </row>
    <row r="1747" spans="1:5" x14ac:dyDescent="0.25">
      <c r="A1747">
        <v>1746</v>
      </c>
      <c r="C1747" s="2">
        <v>2</v>
      </c>
    </row>
    <row r="1748" spans="1:5" x14ac:dyDescent="0.25">
      <c r="A1748">
        <v>1747</v>
      </c>
      <c r="C1748" s="2">
        <v>2</v>
      </c>
    </row>
    <row r="1749" spans="1:5" x14ac:dyDescent="0.25">
      <c r="A1749">
        <v>1748</v>
      </c>
      <c r="C1749" s="2">
        <v>2</v>
      </c>
    </row>
    <row r="1750" spans="1:5" x14ac:dyDescent="0.25">
      <c r="A1750">
        <v>1749</v>
      </c>
      <c r="B1750" s="4">
        <v>1</v>
      </c>
      <c r="C1750" s="2">
        <v>2</v>
      </c>
    </row>
    <row r="1751" spans="1:5" x14ac:dyDescent="0.25">
      <c r="A1751">
        <v>1750</v>
      </c>
      <c r="B1751" s="4">
        <v>1</v>
      </c>
      <c r="C1751" s="2">
        <v>2</v>
      </c>
    </row>
    <row r="1752" spans="1:5" x14ac:dyDescent="0.25">
      <c r="A1752">
        <v>1751</v>
      </c>
      <c r="B1752" s="4">
        <v>1</v>
      </c>
      <c r="C1752" s="2">
        <v>2</v>
      </c>
    </row>
    <row r="1753" spans="1:5" x14ac:dyDescent="0.25">
      <c r="A1753">
        <v>1752</v>
      </c>
      <c r="B1753" s="4">
        <v>1</v>
      </c>
    </row>
    <row r="1754" spans="1:5" x14ac:dyDescent="0.25">
      <c r="A1754">
        <v>1753</v>
      </c>
      <c r="B1754" s="4">
        <v>1</v>
      </c>
    </row>
    <row r="1755" spans="1:5" x14ac:dyDescent="0.25">
      <c r="A1755">
        <v>1754</v>
      </c>
      <c r="B1755" s="4">
        <v>1</v>
      </c>
    </row>
    <row r="1756" spans="1:5" x14ac:dyDescent="0.25">
      <c r="A1756">
        <v>1755</v>
      </c>
      <c r="B1756" s="4">
        <v>1</v>
      </c>
    </row>
    <row r="1757" spans="1:5" x14ac:dyDescent="0.25">
      <c r="A1757">
        <v>1756</v>
      </c>
      <c r="B1757" s="4">
        <v>1</v>
      </c>
    </row>
    <row r="1758" spans="1:5" x14ac:dyDescent="0.25">
      <c r="A1758">
        <v>1757</v>
      </c>
      <c r="E1758" s="5">
        <v>4</v>
      </c>
    </row>
    <row r="1759" spans="1:5" x14ac:dyDescent="0.25">
      <c r="A1759">
        <v>1758</v>
      </c>
      <c r="D1759" s="3">
        <v>3</v>
      </c>
      <c r="E1759" s="5">
        <v>4</v>
      </c>
    </row>
    <row r="1760" spans="1:5" x14ac:dyDescent="0.25">
      <c r="A1760">
        <v>1759</v>
      </c>
      <c r="D1760" s="3">
        <v>3</v>
      </c>
      <c r="E1760" s="5">
        <v>4</v>
      </c>
    </row>
    <row r="1761" spans="1:5" x14ac:dyDescent="0.25">
      <c r="A1761">
        <v>1760</v>
      </c>
      <c r="D1761" s="3">
        <v>3</v>
      </c>
      <c r="E1761" s="5">
        <v>4</v>
      </c>
    </row>
    <row r="1762" spans="1:5" x14ac:dyDescent="0.25">
      <c r="A1762">
        <v>1761</v>
      </c>
      <c r="D1762" s="3">
        <v>3</v>
      </c>
      <c r="E1762" s="5">
        <v>4</v>
      </c>
    </row>
    <row r="1763" spans="1:5" x14ac:dyDescent="0.25">
      <c r="A1763">
        <v>1762</v>
      </c>
      <c r="D1763" s="3">
        <v>3</v>
      </c>
      <c r="E1763" s="5">
        <v>4</v>
      </c>
    </row>
    <row r="1764" spans="1:5" x14ac:dyDescent="0.25">
      <c r="A1764">
        <v>1763</v>
      </c>
      <c r="D1764" s="3">
        <v>3</v>
      </c>
      <c r="E1764" s="5">
        <v>4</v>
      </c>
    </row>
    <row r="1765" spans="1:5" x14ac:dyDescent="0.25">
      <c r="A1765">
        <v>1764</v>
      </c>
      <c r="D1765" s="3">
        <v>3</v>
      </c>
      <c r="E1765" s="5">
        <v>4</v>
      </c>
    </row>
    <row r="1766" spans="1:5" x14ac:dyDescent="0.25">
      <c r="A1766">
        <v>1765</v>
      </c>
      <c r="D1766" s="3">
        <v>3</v>
      </c>
      <c r="E1766" s="5">
        <v>4</v>
      </c>
    </row>
    <row r="1767" spans="1:5" x14ac:dyDescent="0.25">
      <c r="A1767">
        <v>1766</v>
      </c>
      <c r="C1767" s="2">
        <v>2</v>
      </c>
      <c r="D1767" s="3">
        <v>3</v>
      </c>
    </row>
    <row r="1768" spans="1:5" x14ac:dyDescent="0.25">
      <c r="A1768">
        <v>1767</v>
      </c>
      <c r="C1768" s="2">
        <v>2</v>
      </c>
    </row>
    <row r="1769" spans="1:5" x14ac:dyDescent="0.25">
      <c r="A1769">
        <v>1768</v>
      </c>
      <c r="C1769" s="2">
        <v>2</v>
      </c>
    </row>
    <row r="1770" spans="1:5" x14ac:dyDescent="0.25">
      <c r="A1770">
        <v>1769</v>
      </c>
      <c r="C1770" s="2">
        <v>2</v>
      </c>
    </row>
    <row r="1771" spans="1:5" x14ac:dyDescent="0.25">
      <c r="A1771">
        <v>1770</v>
      </c>
      <c r="B1771" s="4">
        <v>1</v>
      </c>
      <c r="C1771" s="2">
        <v>2</v>
      </c>
    </row>
    <row r="1772" spans="1:5" x14ac:dyDescent="0.25">
      <c r="A1772">
        <v>1771</v>
      </c>
      <c r="B1772" s="4">
        <v>1</v>
      </c>
      <c r="C1772" s="2">
        <v>2</v>
      </c>
    </row>
    <row r="1773" spans="1:5" x14ac:dyDescent="0.25">
      <c r="A1773">
        <v>1772</v>
      </c>
      <c r="B1773" s="4">
        <v>1</v>
      </c>
      <c r="C1773" s="2">
        <v>2</v>
      </c>
    </row>
    <row r="1774" spans="1:5" x14ac:dyDescent="0.25">
      <c r="A1774">
        <v>1773</v>
      </c>
      <c r="B1774" s="4">
        <v>1</v>
      </c>
      <c r="C1774" s="2">
        <v>2</v>
      </c>
    </row>
    <row r="1775" spans="1:5" x14ac:dyDescent="0.25">
      <c r="A1775">
        <v>1774</v>
      </c>
      <c r="B1775" s="4">
        <v>1</v>
      </c>
      <c r="C1775" s="2">
        <v>2</v>
      </c>
    </row>
    <row r="1776" spans="1:5" x14ac:dyDescent="0.25">
      <c r="A1776">
        <v>1775</v>
      </c>
      <c r="B1776" s="4">
        <v>1</v>
      </c>
    </row>
    <row r="1777" spans="1:5" x14ac:dyDescent="0.25">
      <c r="A1777">
        <v>1776</v>
      </c>
      <c r="B1777" s="4">
        <v>1</v>
      </c>
    </row>
    <row r="1778" spans="1:5" x14ac:dyDescent="0.25">
      <c r="A1778">
        <v>1777</v>
      </c>
      <c r="B1778" s="4">
        <v>1</v>
      </c>
      <c r="E1778" s="5">
        <v>4</v>
      </c>
    </row>
    <row r="1779" spans="1:5" x14ac:dyDescent="0.25">
      <c r="A1779">
        <v>1778</v>
      </c>
      <c r="B1779" s="4">
        <v>1</v>
      </c>
      <c r="E1779" s="5">
        <v>4</v>
      </c>
    </row>
    <row r="1780" spans="1:5" x14ac:dyDescent="0.25">
      <c r="A1780">
        <v>1779</v>
      </c>
      <c r="D1780" s="3">
        <v>3</v>
      </c>
      <c r="E1780" s="5">
        <v>4</v>
      </c>
    </row>
    <row r="1781" spans="1:5" x14ac:dyDescent="0.25">
      <c r="A1781">
        <v>1780</v>
      </c>
      <c r="D1781" s="3">
        <v>3</v>
      </c>
      <c r="E1781" s="5">
        <v>4</v>
      </c>
    </row>
    <row r="1782" spans="1:5" x14ac:dyDescent="0.25">
      <c r="A1782">
        <v>1781</v>
      </c>
      <c r="D1782" s="3">
        <v>3</v>
      </c>
      <c r="E1782" s="5">
        <v>4</v>
      </c>
    </row>
    <row r="1783" spans="1:5" x14ac:dyDescent="0.25">
      <c r="A1783">
        <v>1782</v>
      </c>
      <c r="D1783" s="3">
        <v>3</v>
      </c>
      <c r="E1783" s="5">
        <v>4</v>
      </c>
    </row>
    <row r="1784" spans="1:5" x14ac:dyDescent="0.25">
      <c r="A1784">
        <v>1783</v>
      </c>
      <c r="D1784" s="3">
        <v>3</v>
      </c>
      <c r="E1784" s="5">
        <v>4</v>
      </c>
    </row>
    <row r="1785" spans="1:5" x14ac:dyDescent="0.25">
      <c r="A1785">
        <v>1784</v>
      </c>
      <c r="D1785" s="3">
        <v>3</v>
      </c>
      <c r="E1785" s="5">
        <v>4</v>
      </c>
    </row>
    <row r="1786" spans="1:5" x14ac:dyDescent="0.25">
      <c r="A1786">
        <v>1785</v>
      </c>
      <c r="D1786" s="3">
        <v>3</v>
      </c>
      <c r="E1786" s="5">
        <v>4</v>
      </c>
    </row>
    <row r="1787" spans="1:5" x14ac:dyDescent="0.25">
      <c r="A1787">
        <v>1786</v>
      </c>
      <c r="D1787" s="3">
        <v>3</v>
      </c>
      <c r="E1787" s="5">
        <v>4</v>
      </c>
    </row>
    <row r="1788" spans="1:5" x14ac:dyDescent="0.25">
      <c r="A1788">
        <v>1787</v>
      </c>
      <c r="D1788" s="3">
        <v>3</v>
      </c>
    </row>
    <row r="1789" spans="1:5" x14ac:dyDescent="0.25">
      <c r="A1789">
        <v>1788</v>
      </c>
      <c r="D1789" s="3">
        <v>3</v>
      </c>
    </row>
    <row r="1790" spans="1:5" x14ac:dyDescent="0.25">
      <c r="A1790">
        <v>1789</v>
      </c>
      <c r="C1790" s="2">
        <v>2</v>
      </c>
    </row>
    <row r="1791" spans="1:5" x14ac:dyDescent="0.25">
      <c r="A1791">
        <v>1790</v>
      </c>
      <c r="C1791" s="2">
        <v>2</v>
      </c>
    </row>
    <row r="1792" spans="1:5" x14ac:dyDescent="0.25">
      <c r="A1792">
        <v>1791</v>
      </c>
      <c r="C1792" s="2">
        <v>2</v>
      </c>
    </row>
    <row r="1793" spans="1:5" x14ac:dyDescent="0.25">
      <c r="A1793">
        <v>1792</v>
      </c>
      <c r="C1793" s="2">
        <v>2</v>
      </c>
    </row>
    <row r="1794" spans="1:5" x14ac:dyDescent="0.25">
      <c r="A1794">
        <v>1793</v>
      </c>
      <c r="C1794" s="2">
        <v>2</v>
      </c>
    </row>
    <row r="1795" spans="1:5" x14ac:dyDescent="0.25">
      <c r="A1795">
        <v>1794</v>
      </c>
      <c r="B1795" s="4">
        <v>1</v>
      </c>
      <c r="C1795" s="2">
        <v>2</v>
      </c>
    </row>
    <row r="1796" spans="1:5" x14ac:dyDescent="0.25">
      <c r="A1796">
        <v>1795</v>
      </c>
      <c r="B1796" s="4">
        <v>1</v>
      </c>
      <c r="C1796" s="2">
        <v>2</v>
      </c>
    </row>
    <row r="1797" spans="1:5" x14ac:dyDescent="0.25">
      <c r="A1797">
        <v>1796</v>
      </c>
      <c r="B1797" s="4">
        <v>1</v>
      </c>
      <c r="C1797" s="2">
        <v>2</v>
      </c>
    </row>
    <row r="1798" spans="1:5" x14ac:dyDescent="0.25">
      <c r="A1798">
        <v>1797</v>
      </c>
      <c r="B1798" s="4">
        <v>1</v>
      </c>
    </row>
    <row r="1799" spans="1:5" x14ac:dyDescent="0.25">
      <c r="A1799">
        <v>1798</v>
      </c>
      <c r="B1799" s="4">
        <v>1</v>
      </c>
    </row>
    <row r="1800" spans="1:5" x14ac:dyDescent="0.25">
      <c r="A1800">
        <v>1799</v>
      </c>
      <c r="B1800" s="4">
        <v>1</v>
      </c>
    </row>
    <row r="1801" spans="1:5" x14ac:dyDescent="0.25">
      <c r="A1801">
        <v>1800</v>
      </c>
      <c r="B1801" s="4">
        <v>1</v>
      </c>
    </row>
    <row r="1802" spans="1:5" x14ac:dyDescent="0.25">
      <c r="A1802">
        <v>1801</v>
      </c>
      <c r="B1802" s="4">
        <v>1</v>
      </c>
      <c r="E1802" s="5">
        <v>4</v>
      </c>
    </row>
    <row r="1803" spans="1:5" x14ac:dyDescent="0.25">
      <c r="A1803">
        <v>1802</v>
      </c>
      <c r="D1803" s="3">
        <v>3</v>
      </c>
      <c r="E1803" s="5">
        <v>4</v>
      </c>
    </row>
    <row r="1804" spans="1:5" x14ac:dyDescent="0.25">
      <c r="A1804">
        <v>1803</v>
      </c>
      <c r="D1804" s="3">
        <v>3</v>
      </c>
      <c r="E1804" s="5">
        <v>4</v>
      </c>
    </row>
    <row r="1805" spans="1:5" x14ac:dyDescent="0.25">
      <c r="A1805">
        <v>1804</v>
      </c>
      <c r="D1805" s="3">
        <v>3</v>
      </c>
      <c r="E1805" s="5">
        <v>4</v>
      </c>
    </row>
    <row r="1806" spans="1:5" x14ac:dyDescent="0.25">
      <c r="A1806">
        <v>1805</v>
      </c>
      <c r="D1806" s="3">
        <v>3</v>
      </c>
      <c r="E1806" s="5">
        <v>4</v>
      </c>
    </row>
    <row r="1807" spans="1:5" x14ac:dyDescent="0.25">
      <c r="A1807">
        <v>1806</v>
      </c>
      <c r="D1807" s="3">
        <v>3</v>
      </c>
      <c r="E1807" s="5">
        <v>4</v>
      </c>
    </row>
    <row r="1808" spans="1:5" x14ac:dyDescent="0.25">
      <c r="A1808">
        <v>1807</v>
      </c>
      <c r="D1808" s="3">
        <v>3</v>
      </c>
      <c r="E1808" s="5">
        <v>4</v>
      </c>
    </row>
    <row r="1809" spans="1:5" x14ac:dyDescent="0.25">
      <c r="A1809">
        <v>1808</v>
      </c>
      <c r="D1809" s="3">
        <v>3</v>
      </c>
      <c r="E1809" s="5">
        <v>4</v>
      </c>
    </row>
    <row r="1810" spans="1:5" x14ac:dyDescent="0.25">
      <c r="A1810">
        <v>1809</v>
      </c>
      <c r="C1810" s="2">
        <v>2</v>
      </c>
      <c r="D1810" s="3">
        <v>3</v>
      </c>
      <c r="E1810" s="5">
        <v>4</v>
      </c>
    </row>
    <row r="1811" spans="1:5" x14ac:dyDescent="0.25">
      <c r="A1811">
        <v>1810</v>
      </c>
      <c r="C1811" s="2">
        <v>2</v>
      </c>
      <c r="D1811" s="3">
        <v>3</v>
      </c>
    </row>
    <row r="1812" spans="1:5" x14ac:dyDescent="0.25">
      <c r="A1812">
        <v>1811</v>
      </c>
      <c r="C1812" s="2">
        <v>2</v>
      </c>
    </row>
    <row r="1813" spans="1:5" x14ac:dyDescent="0.25">
      <c r="A1813">
        <v>1812</v>
      </c>
      <c r="C1813" s="2">
        <v>2</v>
      </c>
    </row>
    <row r="1814" spans="1:5" x14ac:dyDescent="0.25">
      <c r="A1814">
        <v>1813</v>
      </c>
      <c r="C1814" s="2">
        <v>2</v>
      </c>
    </row>
    <row r="1815" spans="1:5" x14ac:dyDescent="0.25">
      <c r="A1815">
        <v>1814</v>
      </c>
      <c r="C1815" s="2">
        <v>2</v>
      </c>
    </row>
    <row r="1816" spans="1:5" x14ac:dyDescent="0.25">
      <c r="A1816">
        <v>1815</v>
      </c>
      <c r="B1816" s="4">
        <v>1</v>
      </c>
      <c r="C1816" s="2">
        <v>2</v>
      </c>
    </row>
    <row r="1817" spans="1:5" x14ac:dyDescent="0.25">
      <c r="A1817">
        <v>1816</v>
      </c>
      <c r="B1817" s="4">
        <v>1</v>
      </c>
      <c r="C1817" s="2">
        <v>2</v>
      </c>
    </row>
    <row r="1818" spans="1:5" x14ac:dyDescent="0.25">
      <c r="A1818">
        <v>1817</v>
      </c>
      <c r="B1818" s="4">
        <v>1</v>
      </c>
      <c r="C1818" s="2">
        <v>2</v>
      </c>
    </row>
    <row r="1819" spans="1:5" x14ac:dyDescent="0.25">
      <c r="A1819">
        <v>1818</v>
      </c>
      <c r="B1819" s="4">
        <v>1</v>
      </c>
    </row>
    <row r="1820" spans="1:5" x14ac:dyDescent="0.25">
      <c r="A1820">
        <v>1819</v>
      </c>
      <c r="B1820" s="4">
        <v>1</v>
      </c>
    </row>
    <row r="1821" spans="1:5" x14ac:dyDescent="0.25">
      <c r="A1821">
        <v>1820</v>
      </c>
      <c r="B1821" s="4">
        <v>1</v>
      </c>
    </row>
    <row r="1822" spans="1:5" x14ac:dyDescent="0.25">
      <c r="A1822">
        <v>1821</v>
      </c>
      <c r="B1822" s="4">
        <v>1</v>
      </c>
    </row>
    <row r="1823" spans="1:5" x14ac:dyDescent="0.25">
      <c r="A1823">
        <v>1822</v>
      </c>
      <c r="B1823" s="4">
        <v>1</v>
      </c>
      <c r="E1823" s="5">
        <v>4</v>
      </c>
    </row>
    <row r="1824" spans="1:5" x14ac:dyDescent="0.25">
      <c r="A1824">
        <v>1823</v>
      </c>
      <c r="D1824" s="3">
        <v>3</v>
      </c>
      <c r="E1824" s="5">
        <v>4</v>
      </c>
    </row>
    <row r="1825" spans="1:6" x14ac:dyDescent="0.25">
      <c r="A1825">
        <v>1824</v>
      </c>
      <c r="D1825" s="3">
        <v>3</v>
      </c>
      <c r="E1825" s="5">
        <v>4</v>
      </c>
      <c r="F1825" t="s">
        <v>22</v>
      </c>
    </row>
    <row r="1826" spans="1:6" x14ac:dyDescent="0.25">
      <c r="A1826">
        <v>1825</v>
      </c>
    </row>
    <row r="1827" spans="1:6" x14ac:dyDescent="0.25">
      <c r="A1827">
        <v>1826</v>
      </c>
      <c r="F1827" t="s">
        <v>22</v>
      </c>
    </row>
    <row r="1828" spans="1:6" x14ac:dyDescent="0.25">
      <c r="A1828">
        <v>1827</v>
      </c>
      <c r="C1828" s="2">
        <v>2</v>
      </c>
    </row>
    <row r="1829" spans="1:6" x14ac:dyDescent="0.25">
      <c r="A1829">
        <v>1828</v>
      </c>
      <c r="C1829" s="2">
        <v>2</v>
      </c>
    </row>
    <row r="1830" spans="1:6" x14ac:dyDescent="0.25">
      <c r="A1830">
        <v>1829</v>
      </c>
      <c r="C1830" s="2">
        <v>2</v>
      </c>
      <c r="D1830" s="3">
        <v>3</v>
      </c>
    </row>
    <row r="1831" spans="1:6" x14ac:dyDescent="0.25">
      <c r="A1831">
        <v>1830</v>
      </c>
      <c r="C1831" s="2">
        <v>2</v>
      </c>
      <c r="D1831" s="3">
        <v>3</v>
      </c>
    </row>
    <row r="1832" spans="1:6" x14ac:dyDescent="0.25">
      <c r="A1832">
        <v>1831</v>
      </c>
      <c r="C1832" s="2">
        <v>2</v>
      </c>
      <c r="D1832" s="3">
        <v>3</v>
      </c>
    </row>
    <row r="1833" spans="1:6" x14ac:dyDescent="0.25">
      <c r="A1833">
        <v>1832</v>
      </c>
      <c r="C1833" s="2">
        <v>2</v>
      </c>
      <c r="D1833" s="3">
        <v>3</v>
      </c>
    </row>
    <row r="1834" spans="1:6" x14ac:dyDescent="0.25">
      <c r="A1834">
        <v>1833</v>
      </c>
      <c r="C1834" s="2">
        <v>2</v>
      </c>
      <c r="D1834" s="3">
        <v>3</v>
      </c>
    </row>
    <row r="1835" spans="1:6" x14ac:dyDescent="0.25">
      <c r="A1835">
        <v>1834</v>
      </c>
      <c r="C1835" s="2">
        <v>2</v>
      </c>
      <c r="D1835" s="3">
        <v>3</v>
      </c>
    </row>
    <row r="1836" spans="1:6" x14ac:dyDescent="0.25">
      <c r="A1836">
        <v>1835</v>
      </c>
      <c r="C1836" s="2">
        <v>2</v>
      </c>
      <c r="D1836" s="3">
        <v>3</v>
      </c>
    </row>
    <row r="1837" spans="1:6" x14ac:dyDescent="0.25">
      <c r="A1837">
        <v>1836</v>
      </c>
      <c r="C1837" s="2">
        <v>2</v>
      </c>
      <c r="D1837" s="3">
        <v>3</v>
      </c>
    </row>
    <row r="1838" spans="1:6" x14ac:dyDescent="0.25">
      <c r="A1838">
        <v>1837</v>
      </c>
      <c r="C1838" s="2">
        <v>2</v>
      </c>
      <c r="D1838" s="3">
        <v>3</v>
      </c>
    </row>
    <row r="1839" spans="1:6" x14ac:dyDescent="0.25">
      <c r="A1839">
        <v>1838</v>
      </c>
      <c r="C1839" s="2">
        <v>2</v>
      </c>
      <c r="D1839" s="3">
        <v>3</v>
      </c>
    </row>
    <row r="1840" spans="1:6" x14ac:dyDescent="0.25">
      <c r="A1840">
        <v>1839</v>
      </c>
      <c r="C1840" s="2">
        <v>2</v>
      </c>
      <c r="D1840" s="3">
        <v>3</v>
      </c>
    </row>
    <row r="1841" spans="1:5" x14ac:dyDescent="0.25">
      <c r="A1841">
        <v>1840</v>
      </c>
      <c r="D1841" s="3">
        <v>3</v>
      </c>
    </row>
    <row r="1842" spans="1:5" x14ac:dyDescent="0.25">
      <c r="A1842">
        <v>1841</v>
      </c>
      <c r="B1842" s="4">
        <v>1</v>
      </c>
    </row>
    <row r="1843" spans="1:5" x14ac:dyDescent="0.25">
      <c r="A1843">
        <v>1842</v>
      </c>
      <c r="B1843" s="4">
        <v>1</v>
      </c>
      <c r="E1843" s="5">
        <v>4</v>
      </c>
    </row>
    <row r="1844" spans="1:5" x14ac:dyDescent="0.25">
      <c r="A1844">
        <v>1843</v>
      </c>
      <c r="B1844" s="4">
        <v>1</v>
      </c>
      <c r="E1844" s="5">
        <v>4</v>
      </c>
    </row>
    <row r="1845" spans="1:5" x14ac:dyDescent="0.25">
      <c r="A1845">
        <v>1844</v>
      </c>
      <c r="B1845" s="4">
        <v>1</v>
      </c>
      <c r="E1845" s="5">
        <v>4</v>
      </c>
    </row>
    <row r="1846" spans="1:5" x14ac:dyDescent="0.25">
      <c r="A1846">
        <v>1845</v>
      </c>
      <c r="B1846" s="4">
        <v>1</v>
      </c>
      <c r="E1846" s="5">
        <v>4</v>
      </c>
    </row>
    <row r="1847" spans="1:5" x14ac:dyDescent="0.25">
      <c r="A1847">
        <v>1846</v>
      </c>
      <c r="B1847" s="4">
        <v>1</v>
      </c>
      <c r="E1847" s="5">
        <v>4</v>
      </c>
    </row>
    <row r="1848" spans="1:5" x14ac:dyDescent="0.25">
      <c r="A1848">
        <v>1847</v>
      </c>
      <c r="B1848" s="4">
        <v>1</v>
      </c>
      <c r="E1848" s="5">
        <v>4</v>
      </c>
    </row>
    <row r="1849" spans="1:5" x14ac:dyDescent="0.25">
      <c r="A1849">
        <v>1848</v>
      </c>
      <c r="B1849" s="4">
        <v>1</v>
      </c>
      <c r="E1849" s="5">
        <v>4</v>
      </c>
    </row>
    <row r="1850" spans="1:5" x14ac:dyDescent="0.25">
      <c r="A1850">
        <v>1849</v>
      </c>
      <c r="B1850" s="4">
        <v>1</v>
      </c>
      <c r="E1850" s="5">
        <v>4</v>
      </c>
    </row>
    <row r="1851" spans="1:5" x14ac:dyDescent="0.25">
      <c r="A1851">
        <v>1850</v>
      </c>
      <c r="B1851" s="4">
        <v>1</v>
      </c>
      <c r="E1851" s="5">
        <v>4</v>
      </c>
    </row>
    <row r="1852" spans="1:5" x14ac:dyDescent="0.25">
      <c r="A1852">
        <v>1851</v>
      </c>
      <c r="B1852" s="4">
        <v>1</v>
      </c>
      <c r="E1852" s="5">
        <v>4</v>
      </c>
    </row>
    <row r="1853" spans="1:5" x14ac:dyDescent="0.25">
      <c r="A1853">
        <v>1852</v>
      </c>
      <c r="E1853" s="5">
        <v>4</v>
      </c>
    </row>
    <row r="1854" spans="1:5" x14ac:dyDescent="0.25">
      <c r="A1854">
        <v>1853</v>
      </c>
      <c r="D1854" s="3">
        <v>3</v>
      </c>
      <c r="E1854" s="5">
        <v>4</v>
      </c>
    </row>
    <row r="1855" spans="1:5" x14ac:dyDescent="0.25">
      <c r="A1855">
        <v>1854</v>
      </c>
      <c r="D1855" s="3">
        <v>3</v>
      </c>
    </row>
    <row r="1856" spans="1:5" x14ac:dyDescent="0.25">
      <c r="A1856">
        <v>1855</v>
      </c>
      <c r="D1856" s="3">
        <v>3</v>
      </c>
    </row>
    <row r="1857" spans="1:5" x14ac:dyDescent="0.25">
      <c r="A1857">
        <v>1856</v>
      </c>
      <c r="C1857" s="2">
        <v>2</v>
      </c>
      <c r="D1857" s="3">
        <v>3</v>
      </c>
    </row>
    <row r="1858" spans="1:5" x14ac:dyDescent="0.25">
      <c r="A1858">
        <v>1857</v>
      </c>
      <c r="C1858" s="2">
        <v>2</v>
      </c>
      <c r="D1858" s="3">
        <v>3</v>
      </c>
    </row>
    <row r="1859" spans="1:5" x14ac:dyDescent="0.25">
      <c r="A1859">
        <v>1858</v>
      </c>
      <c r="C1859" s="2">
        <v>2</v>
      </c>
      <c r="D1859" s="3">
        <v>3</v>
      </c>
    </row>
    <row r="1860" spans="1:5" x14ac:dyDescent="0.25">
      <c r="A1860">
        <v>1859</v>
      </c>
      <c r="C1860" s="2">
        <v>2</v>
      </c>
      <c r="D1860" s="3">
        <v>3</v>
      </c>
    </row>
    <row r="1861" spans="1:5" x14ac:dyDescent="0.25">
      <c r="A1861">
        <v>1860</v>
      </c>
      <c r="C1861" s="2">
        <v>2</v>
      </c>
      <c r="D1861" s="3">
        <v>3</v>
      </c>
    </row>
    <row r="1862" spans="1:5" x14ac:dyDescent="0.25">
      <c r="A1862">
        <v>1861</v>
      </c>
      <c r="C1862" s="2">
        <v>2</v>
      </c>
      <c r="D1862" s="3">
        <v>3</v>
      </c>
    </row>
    <row r="1863" spans="1:5" x14ac:dyDescent="0.25">
      <c r="A1863">
        <v>1862</v>
      </c>
      <c r="C1863" s="2">
        <v>2</v>
      </c>
      <c r="D1863" s="3">
        <v>3</v>
      </c>
    </row>
    <row r="1864" spans="1:5" x14ac:dyDescent="0.25">
      <c r="A1864">
        <v>1863</v>
      </c>
      <c r="C1864" s="2">
        <v>2</v>
      </c>
    </row>
    <row r="1865" spans="1:5" x14ac:dyDescent="0.25">
      <c r="A1865">
        <v>1864</v>
      </c>
      <c r="C1865" s="2">
        <v>2</v>
      </c>
    </row>
    <row r="1866" spans="1:5" x14ac:dyDescent="0.25">
      <c r="A1866">
        <v>1865</v>
      </c>
      <c r="B1866" s="4">
        <v>1</v>
      </c>
      <c r="C1866" s="2">
        <v>2</v>
      </c>
    </row>
    <row r="1867" spans="1:5" x14ac:dyDescent="0.25">
      <c r="A1867">
        <v>1866</v>
      </c>
      <c r="B1867" s="4">
        <v>1</v>
      </c>
    </row>
    <row r="1868" spans="1:5" x14ac:dyDescent="0.25">
      <c r="A1868">
        <v>1867</v>
      </c>
      <c r="B1868" s="4">
        <v>1</v>
      </c>
    </row>
    <row r="1869" spans="1:5" x14ac:dyDescent="0.25">
      <c r="A1869">
        <v>1868</v>
      </c>
      <c r="B1869" s="4">
        <v>1</v>
      </c>
    </row>
    <row r="1870" spans="1:5" x14ac:dyDescent="0.25">
      <c r="A1870">
        <v>1869</v>
      </c>
      <c r="B1870" s="4">
        <v>1</v>
      </c>
    </row>
    <row r="1871" spans="1:5" x14ac:dyDescent="0.25">
      <c r="A1871">
        <v>1870</v>
      </c>
      <c r="B1871" s="4">
        <v>1</v>
      </c>
      <c r="E1871" s="5">
        <v>4</v>
      </c>
    </row>
    <row r="1872" spans="1:5" x14ac:dyDescent="0.25">
      <c r="A1872">
        <v>1871</v>
      </c>
      <c r="B1872" s="4">
        <v>1</v>
      </c>
      <c r="E1872" s="5">
        <v>4</v>
      </c>
    </row>
    <row r="1873" spans="1:5" x14ac:dyDescent="0.25">
      <c r="A1873">
        <v>1872</v>
      </c>
      <c r="B1873" s="4">
        <v>1</v>
      </c>
      <c r="D1873" s="3">
        <v>3</v>
      </c>
      <c r="E1873" s="5">
        <v>4</v>
      </c>
    </row>
    <row r="1874" spans="1:5" x14ac:dyDescent="0.25">
      <c r="A1874">
        <v>1873</v>
      </c>
      <c r="D1874" s="3">
        <v>3</v>
      </c>
      <c r="E1874" s="5">
        <v>4</v>
      </c>
    </row>
    <row r="1875" spans="1:5" x14ac:dyDescent="0.25">
      <c r="A1875">
        <v>1874</v>
      </c>
      <c r="D1875" s="3">
        <v>3</v>
      </c>
      <c r="E1875" s="5">
        <v>4</v>
      </c>
    </row>
    <row r="1876" spans="1:5" x14ac:dyDescent="0.25">
      <c r="A1876">
        <v>1875</v>
      </c>
      <c r="D1876" s="3">
        <v>3</v>
      </c>
      <c r="E1876" s="5">
        <v>4</v>
      </c>
    </row>
    <row r="1877" spans="1:5" x14ac:dyDescent="0.25">
      <c r="A1877">
        <v>1876</v>
      </c>
      <c r="D1877" s="3">
        <v>3</v>
      </c>
      <c r="E1877" s="5">
        <v>4</v>
      </c>
    </row>
    <row r="1878" spans="1:5" x14ac:dyDescent="0.25">
      <c r="A1878">
        <v>1877</v>
      </c>
      <c r="D1878" s="3">
        <v>3</v>
      </c>
      <c r="E1878" s="5">
        <v>4</v>
      </c>
    </row>
    <row r="1879" spans="1:5" x14ac:dyDescent="0.25">
      <c r="A1879">
        <v>1878</v>
      </c>
      <c r="D1879" s="3">
        <v>3</v>
      </c>
      <c r="E1879" s="5">
        <v>4</v>
      </c>
    </row>
    <row r="1880" spans="1:5" x14ac:dyDescent="0.25">
      <c r="A1880">
        <v>1879</v>
      </c>
      <c r="D1880" s="3">
        <v>3</v>
      </c>
    </row>
    <row r="1881" spans="1:5" x14ac:dyDescent="0.25">
      <c r="A1881">
        <v>1880</v>
      </c>
      <c r="D1881" s="3">
        <v>3</v>
      </c>
    </row>
    <row r="1882" spans="1:5" x14ac:dyDescent="0.25">
      <c r="A1882">
        <v>1881</v>
      </c>
      <c r="C1882" s="2">
        <v>2</v>
      </c>
    </row>
    <row r="1883" spans="1:5" x14ac:dyDescent="0.25">
      <c r="A1883">
        <v>1882</v>
      </c>
      <c r="C1883" s="2">
        <v>2</v>
      </c>
    </row>
    <row r="1884" spans="1:5" x14ac:dyDescent="0.25">
      <c r="A1884">
        <v>1883</v>
      </c>
      <c r="C1884" s="2">
        <v>2</v>
      </c>
    </row>
    <row r="1885" spans="1:5" x14ac:dyDescent="0.25">
      <c r="A1885">
        <v>1884</v>
      </c>
      <c r="C1885" s="2">
        <v>2</v>
      </c>
    </row>
    <row r="1886" spans="1:5" x14ac:dyDescent="0.25">
      <c r="A1886">
        <v>1885</v>
      </c>
      <c r="C1886" s="2">
        <v>2</v>
      </c>
    </row>
    <row r="1887" spans="1:5" x14ac:dyDescent="0.25">
      <c r="A1887">
        <v>1886</v>
      </c>
      <c r="B1887" s="4">
        <v>1</v>
      </c>
      <c r="C1887" s="2">
        <v>2</v>
      </c>
    </row>
    <row r="1888" spans="1:5" x14ac:dyDescent="0.25">
      <c r="A1888">
        <v>1887</v>
      </c>
      <c r="B1888" s="4">
        <v>1</v>
      </c>
      <c r="C1888" s="2">
        <v>2</v>
      </c>
    </row>
    <row r="1889" spans="1:5" x14ac:dyDescent="0.25">
      <c r="A1889">
        <v>1888</v>
      </c>
      <c r="B1889" s="4">
        <v>1</v>
      </c>
      <c r="C1889" s="2">
        <v>2</v>
      </c>
    </row>
    <row r="1890" spans="1:5" x14ac:dyDescent="0.25">
      <c r="A1890">
        <v>1889</v>
      </c>
      <c r="B1890" s="4">
        <v>1</v>
      </c>
    </row>
    <row r="1891" spans="1:5" x14ac:dyDescent="0.25">
      <c r="A1891">
        <v>1890</v>
      </c>
      <c r="B1891" s="4">
        <v>1</v>
      </c>
    </row>
    <row r="1892" spans="1:5" x14ac:dyDescent="0.25">
      <c r="A1892">
        <v>1891</v>
      </c>
      <c r="B1892" s="4">
        <v>1</v>
      </c>
    </row>
    <row r="1893" spans="1:5" x14ac:dyDescent="0.25">
      <c r="A1893">
        <v>1892</v>
      </c>
      <c r="D1893" s="3">
        <v>3</v>
      </c>
      <c r="E1893" s="5">
        <v>4</v>
      </c>
    </row>
    <row r="1894" spans="1:5" x14ac:dyDescent="0.25">
      <c r="A1894">
        <v>1893</v>
      </c>
      <c r="D1894" s="3">
        <v>3</v>
      </c>
      <c r="E1894" s="5">
        <v>4</v>
      </c>
    </row>
    <row r="1895" spans="1:5" x14ac:dyDescent="0.25">
      <c r="A1895">
        <v>1894</v>
      </c>
      <c r="D1895" s="3">
        <v>3</v>
      </c>
      <c r="E1895" s="5">
        <v>4</v>
      </c>
    </row>
    <row r="1896" spans="1:5" x14ac:dyDescent="0.25">
      <c r="A1896">
        <v>1895</v>
      </c>
      <c r="D1896" s="3">
        <v>3</v>
      </c>
      <c r="E1896" s="5">
        <v>4</v>
      </c>
    </row>
    <row r="1897" spans="1:5" x14ac:dyDescent="0.25">
      <c r="A1897">
        <v>1896</v>
      </c>
      <c r="D1897" s="3">
        <v>3</v>
      </c>
      <c r="E1897" s="5">
        <v>4</v>
      </c>
    </row>
    <row r="1898" spans="1:5" x14ac:dyDescent="0.25">
      <c r="A1898">
        <v>1897</v>
      </c>
      <c r="D1898" s="3">
        <v>3</v>
      </c>
      <c r="E1898" s="5">
        <v>4</v>
      </c>
    </row>
    <row r="1899" spans="1:5" x14ac:dyDescent="0.25">
      <c r="A1899">
        <v>1898</v>
      </c>
      <c r="D1899" s="3">
        <v>3</v>
      </c>
      <c r="E1899" s="5">
        <v>4</v>
      </c>
    </row>
    <row r="1900" spans="1:5" x14ac:dyDescent="0.25">
      <c r="A1900">
        <v>1899</v>
      </c>
      <c r="D1900" s="3">
        <v>3</v>
      </c>
      <c r="E1900" s="5">
        <v>4</v>
      </c>
    </row>
    <row r="1901" spans="1:5" x14ac:dyDescent="0.25">
      <c r="A1901">
        <v>1900</v>
      </c>
      <c r="D1901" s="3">
        <v>3</v>
      </c>
      <c r="E1901" s="5">
        <v>4</v>
      </c>
    </row>
    <row r="1902" spans="1:5" x14ac:dyDescent="0.25">
      <c r="A1902">
        <v>1901</v>
      </c>
    </row>
    <row r="1903" spans="1:5" x14ac:dyDescent="0.25">
      <c r="A1903">
        <v>1902</v>
      </c>
      <c r="C1903" s="2">
        <v>2</v>
      </c>
    </row>
    <row r="1904" spans="1:5" x14ac:dyDescent="0.25">
      <c r="A1904">
        <v>1903</v>
      </c>
      <c r="C1904" s="2">
        <v>2</v>
      </c>
    </row>
    <row r="1905" spans="1:5" x14ac:dyDescent="0.25">
      <c r="A1905">
        <v>1904</v>
      </c>
      <c r="C1905" s="2">
        <v>2</v>
      </c>
    </row>
    <row r="1906" spans="1:5" x14ac:dyDescent="0.25">
      <c r="A1906">
        <v>1905</v>
      </c>
      <c r="C1906" s="2">
        <v>2</v>
      </c>
    </row>
    <row r="1907" spans="1:5" x14ac:dyDescent="0.25">
      <c r="A1907">
        <v>1906</v>
      </c>
      <c r="B1907" s="4">
        <v>1</v>
      </c>
      <c r="C1907" s="2">
        <v>2</v>
      </c>
    </row>
    <row r="1908" spans="1:5" x14ac:dyDescent="0.25">
      <c r="A1908">
        <v>1907</v>
      </c>
      <c r="B1908" s="4">
        <v>1</v>
      </c>
      <c r="C1908" s="2">
        <v>2</v>
      </c>
    </row>
    <row r="1909" spans="1:5" x14ac:dyDescent="0.25">
      <c r="A1909">
        <v>1908</v>
      </c>
      <c r="B1909" s="4">
        <v>1</v>
      </c>
      <c r="C1909" s="2">
        <v>2</v>
      </c>
    </row>
    <row r="1910" spans="1:5" x14ac:dyDescent="0.25">
      <c r="A1910">
        <v>1909</v>
      </c>
      <c r="B1910" s="4">
        <v>1</v>
      </c>
      <c r="C1910" s="2">
        <v>2</v>
      </c>
    </row>
    <row r="1911" spans="1:5" x14ac:dyDescent="0.25">
      <c r="A1911">
        <v>1910</v>
      </c>
      <c r="B1911" s="4">
        <v>1</v>
      </c>
    </row>
    <row r="1912" spans="1:5" x14ac:dyDescent="0.25">
      <c r="A1912">
        <v>1911</v>
      </c>
      <c r="B1912" s="4">
        <v>1</v>
      </c>
    </row>
    <row r="1913" spans="1:5" x14ac:dyDescent="0.25">
      <c r="A1913">
        <v>1912</v>
      </c>
      <c r="B1913" s="4">
        <v>1</v>
      </c>
    </row>
    <row r="1914" spans="1:5" x14ac:dyDescent="0.25">
      <c r="A1914">
        <v>1913</v>
      </c>
      <c r="D1914" s="3">
        <v>3</v>
      </c>
    </row>
    <row r="1915" spans="1:5" x14ac:dyDescent="0.25">
      <c r="A1915">
        <v>1914</v>
      </c>
      <c r="D1915" s="3">
        <v>3</v>
      </c>
      <c r="E1915" s="5">
        <v>4</v>
      </c>
    </row>
    <row r="1916" spans="1:5" x14ac:dyDescent="0.25">
      <c r="A1916">
        <v>1915</v>
      </c>
      <c r="D1916" s="3">
        <v>3</v>
      </c>
      <c r="E1916" s="5">
        <v>4</v>
      </c>
    </row>
    <row r="1917" spans="1:5" x14ac:dyDescent="0.25">
      <c r="A1917">
        <v>1916</v>
      </c>
      <c r="D1917" s="3">
        <v>3</v>
      </c>
      <c r="E1917" s="5">
        <v>4</v>
      </c>
    </row>
    <row r="1918" spans="1:5" x14ac:dyDescent="0.25">
      <c r="A1918">
        <v>1917</v>
      </c>
      <c r="D1918" s="3">
        <v>3</v>
      </c>
      <c r="E1918" s="5">
        <v>4</v>
      </c>
    </row>
    <row r="1919" spans="1:5" x14ac:dyDescent="0.25">
      <c r="A1919">
        <v>1918</v>
      </c>
      <c r="D1919" s="3">
        <v>3</v>
      </c>
      <c r="E1919" s="5">
        <v>4</v>
      </c>
    </row>
    <row r="1920" spans="1:5" x14ac:dyDescent="0.25">
      <c r="A1920">
        <v>1919</v>
      </c>
      <c r="D1920" s="3">
        <v>3</v>
      </c>
      <c r="E1920" s="5">
        <v>4</v>
      </c>
    </row>
    <row r="1921" spans="1:5" x14ac:dyDescent="0.25">
      <c r="A1921">
        <v>1920</v>
      </c>
      <c r="D1921" s="3">
        <v>3</v>
      </c>
      <c r="E1921" s="5">
        <v>4</v>
      </c>
    </row>
    <row r="1922" spans="1:5" x14ac:dyDescent="0.25">
      <c r="A1922">
        <v>1921</v>
      </c>
    </row>
    <row r="1923" spans="1:5" x14ac:dyDescent="0.25">
      <c r="A1923">
        <v>1922</v>
      </c>
    </row>
    <row r="1924" spans="1:5" x14ac:dyDescent="0.25">
      <c r="A1924">
        <v>1923</v>
      </c>
      <c r="C1924" s="2">
        <v>2</v>
      </c>
    </row>
    <row r="1925" spans="1:5" x14ac:dyDescent="0.25">
      <c r="A1925">
        <v>1924</v>
      </c>
      <c r="C1925" s="2">
        <v>2</v>
      </c>
    </row>
    <row r="1926" spans="1:5" x14ac:dyDescent="0.25">
      <c r="A1926">
        <v>1925</v>
      </c>
      <c r="C1926" s="2">
        <v>2</v>
      </c>
    </row>
    <row r="1927" spans="1:5" x14ac:dyDescent="0.25">
      <c r="A1927">
        <v>1926</v>
      </c>
      <c r="C1927" s="2">
        <v>2</v>
      </c>
    </row>
    <row r="1928" spans="1:5" x14ac:dyDescent="0.25">
      <c r="A1928">
        <v>1927</v>
      </c>
      <c r="B1928" s="4">
        <v>1</v>
      </c>
      <c r="C1928" s="2">
        <v>2</v>
      </c>
    </row>
    <row r="1929" spans="1:5" x14ac:dyDescent="0.25">
      <c r="A1929">
        <v>1928</v>
      </c>
      <c r="B1929" s="4">
        <v>1</v>
      </c>
      <c r="C1929" s="2">
        <v>2</v>
      </c>
    </row>
    <row r="1930" spans="1:5" x14ac:dyDescent="0.25">
      <c r="A1930">
        <v>1929</v>
      </c>
      <c r="B1930" s="4">
        <v>1</v>
      </c>
      <c r="C1930" s="2">
        <v>2</v>
      </c>
    </row>
    <row r="1931" spans="1:5" x14ac:dyDescent="0.25">
      <c r="A1931">
        <v>1930</v>
      </c>
      <c r="B1931" s="4">
        <v>1</v>
      </c>
    </row>
    <row r="1932" spans="1:5" x14ac:dyDescent="0.25">
      <c r="A1932">
        <v>1931</v>
      </c>
      <c r="B1932" s="4">
        <v>1</v>
      </c>
    </row>
    <row r="1933" spans="1:5" x14ac:dyDescent="0.25">
      <c r="A1933">
        <v>1932</v>
      </c>
      <c r="B1933" s="4">
        <v>1</v>
      </c>
    </row>
    <row r="1934" spans="1:5" x14ac:dyDescent="0.25">
      <c r="A1934">
        <v>1933</v>
      </c>
      <c r="D1934" s="3">
        <v>3</v>
      </c>
    </row>
    <row r="1935" spans="1:5" x14ac:dyDescent="0.25">
      <c r="A1935">
        <v>1934</v>
      </c>
      <c r="D1935" s="3">
        <v>3</v>
      </c>
      <c r="E1935" s="5">
        <v>4</v>
      </c>
    </row>
    <row r="1936" spans="1:5" x14ac:dyDescent="0.25">
      <c r="A1936">
        <v>1935</v>
      </c>
      <c r="D1936" s="3">
        <v>3</v>
      </c>
      <c r="E1936" s="5">
        <v>4</v>
      </c>
    </row>
    <row r="1937" spans="1:5" x14ac:dyDescent="0.25">
      <c r="A1937">
        <v>1936</v>
      </c>
      <c r="D1937" s="3">
        <v>3</v>
      </c>
      <c r="E1937" s="5">
        <v>4</v>
      </c>
    </row>
    <row r="1938" spans="1:5" x14ac:dyDescent="0.25">
      <c r="A1938">
        <v>1937</v>
      </c>
      <c r="D1938" s="3">
        <v>3</v>
      </c>
      <c r="E1938" s="5">
        <v>4</v>
      </c>
    </row>
    <row r="1939" spans="1:5" x14ac:dyDescent="0.25">
      <c r="A1939">
        <v>1938</v>
      </c>
      <c r="D1939" s="3">
        <v>3</v>
      </c>
      <c r="E1939" s="5">
        <v>4</v>
      </c>
    </row>
    <row r="1940" spans="1:5" x14ac:dyDescent="0.25">
      <c r="A1940">
        <v>1939</v>
      </c>
      <c r="D1940" s="3">
        <v>3</v>
      </c>
      <c r="E1940" s="5">
        <v>4</v>
      </c>
    </row>
    <row r="1941" spans="1:5" x14ac:dyDescent="0.25">
      <c r="A1941">
        <v>1940</v>
      </c>
      <c r="D1941" s="3">
        <v>3</v>
      </c>
      <c r="E1941" s="5">
        <v>4</v>
      </c>
    </row>
    <row r="1942" spans="1:5" x14ac:dyDescent="0.25">
      <c r="A1942">
        <v>1941</v>
      </c>
      <c r="E1942" s="5">
        <v>4</v>
      </c>
    </row>
    <row r="1943" spans="1:5" x14ac:dyDescent="0.25">
      <c r="A1943">
        <v>1942</v>
      </c>
    </row>
    <row r="1944" spans="1:5" x14ac:dyDescent="0.25">
      <c r="A1944">
        <v>1943</v>
      </c>
    </row>
    <row r="1945" spans="1:5" x14ac:dyDescent="0.25">
      <c r="A1945">
        <v>1944</v>
      </c>
    </row>
    <row r="1946" spans="1:5" x14ac:dyDescent="0.25">
      <c r="A1946">
        <v>1945</v>
      </c>
      <c r="C1946" s="2">
        <v>2</v>
      </c>
    </row>
    <row r="1947" spans="1:5" x14ac:dyDescent="0.25">
      <c r="A1947">
        <v>1946</v>
      </c>
      <c r="C1947" s="2">
        <v>2</v>
      </c>
    </row>
    <row r="1948" spans="1:5" x14ac:dyDescent="0.25">
      <c r="A1948">
        <v>1947</v>
      </c>
      <c r="C1948" s="2">
        <v>2</v>
      </c>
    </row>
    <row r="1949" spans="1:5" x14ac:dyDescent="0.25">
      <c r="A1949">
        <v>1948</v>
      </c>
      <c r="C1949" s="2">
        <v>2</v>
      </c>
    </row>
    <row r="1950" spans="1:5" x14ac:dyDescent="0.25">
      <c r="A1950">
        <v>1949</v>
      </c>
      <c r="B1950" s="4">
        <v>1</v>
      </c>
      <c r="C1950" s="2">
        <v>2</v>
      </c>
    </row>
    <row r="1951" spans="1:5" x14ac:dyDescent="0.25">
      <c r="A1951">
        <v>1950</v>
      </c>
      <c r="B1951" s="4">
        <v>1</v>
      </c>
      <c r="C1951" s="2">
        <v>2</v>
      </c>
    </row>
    <row r="1952" spans="1:5" x14ac:dyDescent="0.25">
      <c r="A1952">
        <v>1951</v>
      </c>
      <c r="B1952" s="4">
        <v>1</v>
      </c>
      <c r="C1952" s="2">
        <v>2</v>
      </c>
    </row>
    <row r="1953" spans="1:5" x14ac:dyDescent="0.25">
      <c r="A1953">
        <v>1952</v>
      </c>
      <c r="B1953" s="4">
        <v>1</v>
      </c>
    </row>
    <row r="1954" spans="1:5" x14ac:dyDescent="0.25">
      <c r="A1954">
        <v>1953</v>
      </c>
      <c r="B1954" s="4">
        <v>1</v>
      </c>
    </row>
    <row r="1955" spans="1:5" x14ac:dyDescent="0.25">
      <c r="A1955">
        <v>1954</v>
      </c>
      <c r="B1955" s="4">
        <v>1</v>
      </c>
    </row>
    <row r="1956" spans="1:5" x14ac:dyDescent="0.25">
      <c r="A1956">
        <v>1955</v>
      </c>
      <c r="D1956" s="3">
        <v>3</v>
      </c>
      <c r="E1956" s="5">
        <v>4</v>
      </c>
    </row>
    <row r="1957" spans="1:5" x14ac:dyDescent="0.25">
      <c r="A1957">
        <v>1956</v>
      </c>
      <c r="D1957" s="3">
        <v>3</v>
      </c>
      <c r="E1957" s="5">
        <v>4</v>
      </c>
    </row>
    <row r="1958" spans="1:5" x14ac:dyDescent="0.25">
      <c r="A1958">
        <v>1957</v>
      </c>
      <c r="D1958" s="3">
        <v>3</v>
      </c>
      <c r="E1958" s="5">
        <v>4</v>
      </c>
    </row>
    <row r="1959" spans="1:5" x14ac:dyDescent="0.25">
      <c r="A1959">
        <v>1958</v>
      </c>
      <c r="D1959" s="3">
        <v>3</v>
      </c>
      <c r="E1959" s="5">
        <v>4</v>
      </c>
    </row>
    <row r="1960" spans="1:5" x14ac:dyDescent="0.25">
      <c r="A1960">
        <v>1959</v>
      </c>
      <c r="D1960" s="3">
        <v>3</v>
      </c>
      <c r="E1960" s="5">
        <v>4</v>
      </c>
    </row>
    <row r="1961" spans="1:5" x14ac:dyDescent="0.25">
      <c r="A1961">
        <v>1960</v>
      </c>
      <c r="D1961" s="3">
        <v>3</v>
      </c>
      <c r="E1961" s="5">
        <v>4</v>
      </c>
    </row>
    <row r="1962" spans="1:5" x14ac:dyDescent="0.25">
      <c r="A1962">
        <v>1961</v>
      </c>
      <c r="D1962" s="3">
        <v>3</v>
      </c>
      <c r="E1962" s="5">
        <v>4</v>
      </c>
    </row>
    <row r="1963" spans="1:5" x14ac:dyDescent="0.25">
      <c r="A1963">
        <v>1962</v>
      </c>
      <c r="D1963" s="3">
        <v>3</v>
      </c>
      <c r="E1963" s="5">
        <v>4</v>
      </c>
    </row>
    <row r="1964" spans="1:5" x14ac:dyDescent="0.25">
      <c r="A1964">
        <v>1963</v>
      </c>
    </row>
    <row r="1965" spans="1:5" x14ac:dyDescent="0.25">
      <c r="A1965">
        <v>1964</v>
      </c>
      <c r="C1965" s="2">
        <v>2</v>
      </c>
    </row>
    <row r="1966" spans="1:5" x14ac:dyDescent="0.25">
      <c r="A1966">
        <v>1965</v>
      </c>
      <c r="C1966" s="2">
        <v>2</v>
      </c>
    </row>
    <row r="1967" spans="1:5" x14ac:dyDescent="0.25">
      <c r="A1967">
        <v>1966</v>
      </c>
      <c r="C1967" s="2">
        <v>2</v>
      </c>
    </row>
    <row r="1968" spans="1:5" x14ac:dyDescent="0.25">
      <c r="A1968">
        <v>1967</v>
      </c>
      <c r="C1968" s="2">
        <v>2</v>
      </c>
    </row>
    <row r="1969" spans="1:5" x14ac:dyDescent="0.25">
      <c r="A1969">
        <v>1968</v>
      </c>
      <c r="B1969" s="4">
        <v>1</v>
      </c>
      <c r="C1969" s="2">
        <v>2</v>
      </c>
    </row>
    <row r="1970" spans="1:5" x14ac:dyDescent="0.25">
      <c r="A1970">
        <v>1969</v>
      </c>
      <c r="B1970" s="4">
        <v>1</v>
      </c>
      <c r="C1970" s="2">
        <v>2</v>
      </c>
    </row>
    <row r="1971" spans="1:5" x14ac:dyDescent="0.25">
      <c r="A1971">
        <v>1970</v>
      </c>
      <c r="B1971" s="4">
        <v>1</v>
      </c>
      <c r="C1971" s="2">
        <v>2</v>
      </c>
    </row>
    <row r="1972" spans="1:5" x14ac:dyDescent="0.25">
      <c r="A1972">
        <v>1971</v>
      </c>
      <c r="B1972" s="4">
        <v>1</v>
      </c>
    </row>
    <row r="1973" spans="1:5" x14ac:dyDescent="0.25">
      <c r="A1973">
        <v>1972</v>
      </c>
      <c r="B1973" s="4">
        <v>1</v>
      </c>
    </row>
    <row r="1974" spans="1:5" x14ac:dyDescent="0.25">
      <c r="A1974">
        <v>1973</v>
      </c>
      <c r="B1974" s="4">
        <v>1</v>
      </c>
    </row>
    <row r="1975" spans="1:5" x14ac:dyDescent="0.25">
      <c r="A1975">
        <v>1974</v>
      </c>
      <c r="B1975" s="4">
        <v>1</v>
      </c>
    </row>
    <row r="1976" spans="1:5" x14ac:dyDescent="0.25">
      <c r="A1976">
        <v>1975</v>
      </c>
      <c r="D1976" s="3">
        <v>3</v>
      </c>
    </row>
    <row r="1977" spans="1:5" x14ac:dyDescent="0.25">
      <c r="A1977">
        <v>1976</v>
      </c>
      <c r="D1977" s="3">
        <v>3</v>
      </c>
      <c r="E1977" s="5">
        <v>4</v>
      </c>
    </row>
    <row r="1978" spans="1:5" x14ac:dyDescent="0.25">
      <c r="A1978">
        <v>1977</v>
      </c>
      <c r="D1978" s="3">
        <v>3</v>
      </c>
      <c r="E1978" s="5">
        <v>4</v>
      </c>
    </row>
    <row r="1979" spans="1:5" x14ac:dyDescent="0.25">
      <c r="A1979">
        <v>1978</v>
      </c>
      <c r="D1979" s="3">
        <v>3</v>
      </c>
      <c r="E1979" s="5">
        <v>4</v>
      </c>
    </row>
    <row r="1980" spans="1:5" x14ac:dyDescent="0.25">
      <c r="A1980">
        <v>1979</v>
      </c>
      <c r="D1980" s="3">
        <v>3</v>
      </c>
      <c r="E1980" s="5">
        <v>4</v>
      </c>
    </row>
    <row r="1981" spans="1:5" x14ac:dyDescent="0.25">
      <c r="A1981">
        <v>1980</v>
      </c>
      <c r="D1981" s="3">
        <v>3</v>
      </c>
      <c r="E1981" s="5">
        <v>4</v>
      </c>
    </row>
    <row r="1982" spans="1:5" x14ac:dyDescent="0.25">
      <c r="A1982">
        <v>1981</v>
      </c>
      <c r="D1982" s="3">
        <v>3</v>
      </c>
      <c r="E1982" s="5">
        <v>4</v>
      </c>
    </row>
    <row r="1983" spans="1:5" x14ac:dyDescent="0.25">
      <c r="A1983">
        <v>1982</v>
      </c>
      <c r="D1983" s="3">
        <v>3</v>
      </c>
      <c r="E1983" s="5">
        <v>4</v>
      </c>
    </row>
    <row r="1984" spans="1:5" x14ac:dyDescent="0.25">
      <c r="A1984">
        <v>1983</v>
      </c>
      <c r="C1984" s="2">
        <v>2</v>
      </c>
    </row>
    <row r="1985" spans="1:5" x14ac:dyDescent="0.25">
      <c r="A1985">
        <v>1984</v>
      </c>
      <c r="C1985" s="2">
        <v>2</v>
      </c>
    </row>
    <row r="1986" spans="1:5" x14ac:dyDescent="0.25">
      <c r="A1986">
        <v>1985</v>
      </c>
      <c r="C1986" s="2">
        <v>2</v>
      </c>
    </row>
    <row r="1987" spans="1:5" x14ac:dyDescent="0.25">
      <c r="A1987">
        <v>1986</v>
      </c>
      <c r="C1987" s="2">
        <v>2</v>
      </c>
    </row>
    <row r="1988" spans="1:5" x14ac:dyDescent="0.25">
      <c r="A1988">
        <v>1987</v>
      </c>
      <c r="B1988" s="4">
        <v>1</v>
      </c>
      <c r="C1988" s="2">
        <v>2</v>
      </c>
    </row>
    <row r="1989" spans="1:5" x14ac:dyDescent="0.25">
      <c r="A1989">
        <v>1988</v>
      </c>
      <c r="B1989" s="4">
        <v>1</v>
      </c>
      <c r="C1989" s="2">
        <v>2</v>
      </c>
    </row>
    <row r="1990" spans="1:5" x14ac:dyDescent="0.25">
      <c r="A1990">
        <v>1989</v>
      </c>
      <c r="B1990" s="4">
        <v>1</v>
      </c>
      <c r="C1990" s="2">
        <v>2</v>
      </c>
    </row>
    <row r="1991" spans="1:5" x14ac:dyDescent="0.25">
      <c r="A1991">
        <v>1990</v>
      </c>
      <c r="B1991" s="4">
        <v>1</v>
      </c>
      <c r="C1991" s="2">
        <v>2</v>
      </c>
    </row>
    <row r="1992" spans="1:5" x14ac:dyDescent="0.25">
      <c r="A1992">
        <v>1991</v>
      </c>
      <c r="B1992" s="4">
        <v>1</v>
      </c>
    </row>
    <row r="1993" spans="1:5" x14ac:dyDescent="0.25">
      <c r="A1993">
        <v>1992</v>
      </c>
      <c r="B1993" s="4">
        <v>1</v>
      </c>
    </row>
    <row r="1994" spans="1:5" x14ac:dyDescent="0.25">
      <c r="A1994">
        <v>1993</v>
      </c>
      <c r="B1994" s="4">
        <v>1</v>
      </c>
    </row>
    <row r="1995" spans="1:5" x14ac:dyDescent="0.25">
      <c r="A1995">
        <v>1994</v>
      </c>
      <c r="B1995" s="4">
        <v>1</v>
      </c>
    </row>
    <row r="1996" spans="1:5" x14ac:dyDescent="0.25">
      <c r="A1996">
        <v>1995</v>
      </c>
    </row>
    <row r="1997" spans="1:5" x14ac:dyDescent="0.25">
      <c r="A1997">
        <v>1996</v>
      </c>
      <c r="E1997" s="5">
        <v>4</v>
      </c>
    </row>
    <row r="1998" spans="1:5" x14ac:dyDescent="0.25">
      <c r="A1998">
        <v>1997</v>
      </c>
      <c r="D1998" s="3">
        <v>3</v>
      </c>
      <c r="E1998" s="5">
        <v>4</v>
      </c>
    </row>
    <row r="1999" spans="1:5" x14ac:dyDescent="0.25">
      <c r="A1999">
        <v>1998</v>
      </c>
      <c r="D1999" s="3">
        <v>3</v>
      </c>
      <c r="E1999" s="5">
        <v>4</v>
      </c>
    </row>
    <row r="2000" spans="1:5" x14ac:dyDescent="0.25">
      <c r="A2000">
        <v>1999</v>
      </c>
      <c r="D2000" s="3">
        <v>3</v>
      </c>
      <c r="E2000" s="5">
        <v>4</v>
      </c>
    </row>
    <row r="2001" spans="1:5" x14ac:dyDescent="0.25">
      <c r="A2001">
        <v>2000</v>
      </c>
      <c r="D2001" s="3">
        <v>3</v>
      </c>
      <c r="E2001" s="5">
        <v>4</v>
      </c>
    </row>
    <row r="2002" spans="1:5" x14ac:dyDescent="0.25">
      <c r="A2002">
        <v>2001</v>
      </c>
      <c r="C2002" s="2">
        <v>2</v>
      </c>
      <c r="D2002" s="3">
        <v>3</v>
      </c>
      <c r="E2002" s="5">
        <v>4</v>
      </c>
    </row>
    <row r="2003" spans="1:5" x14ac:dyDescent="0.25">
      <c r="A2003">
        <v>2002</v>
      </c>
      <c r="C2003" s="2">
        <v>2</v>
      </c>
      <c r="D2003" s="3">
        <v>3</v>
      </c>
      <c r="E2003" s="5">
        <v>4</v>
      </c>
    </row>
    <row r="2004" spans="1:5" x14ac:dyDescent="0.25">
      <c r="A2004">
        <v>2003</v>
      </c>
      <c r="C2004" s="2">
        <v>2</v>
      </c>
      <c r="D2004" s="3">
        <v>3</v>
      </c>
      <c r="E2004" s="5">
        <v>4</v>
      </c>
    </row>
    <row r="2005" spans="1:5" x14ac:dyDescent="0.25">
      <c r="A2005">
        <v>2004</v>
      </c>
      <c r="C2005" s="2">
        <v>2</v>
      </c>
      <c r="D2005" s="3">
        <v>3</v>
      </c>
    </row>
    <row r="2006" spans="1:5" x14ac:dyDescent="0.25">
      <c r="A2006">
        <v>2005</v>
      </c>
      <c r="C2006" s="2">
        <v>2</v>
      </c>
      <c r="D2006" s="3">
        <v>3</v>
      </c>
    </row>
    <row r="2007" spans="1:5" x14ac:dyDescent="0.25">
      <c r="A2007">
        <v>2006</v>
      </c>
      <c r="B2007" s="4">
        <v>1</v>
      </c>
      <c r="C2007" s="2">
        <v>2</v>
      </c>
    </row>
    <row r="2008" spans="1:5" x14ac:dyDescent="0.25">
      <c r="A2008">
        <v>2007</v>
      </c>
      <c r="B2008" s="4">
        <v>1</v>
      </c>
      <c r="C2008" s="2">
        <v>2</v>
      </c>
    </row>
    <row r="2009" spans="1:5" x14ac:dyDescent="0.25">
      <c r="A2009">
        <v>2008</v>
      </c>
      <c r="B2009" s="4">
        <v>1</v>
      </c>
      <c r="C2009" s="2">
        <v>2</v>
      </c>
    </row>
    <row r="2010" spans="1:5" x14ac:dyDescent="0.25">
      <c r="A2010">
        <v>2009</v>
      </c>
      <c r="B2010" s="4">
        <v>1</v>
      </c>
      <c r="C2010" s="2">
        <v>2</v>
      </c>
    </row>
    <row r="2011" spans="1:5" x14ac:dyDescent="0.25">
      <c r="A2011">
        <v>2010</v>
      </c>
      <c r="B2011" s="4">
        <v>1</v>
      </c>
      <c r="C2011" s="2">
        <v>2</v>
      </c>
    </row>
    <row r="2012" spans="1:5" x14ac:dyDescent="0.25">
      <c r="A2012">
        <v>2011</v>
      </c>
      <c r="B2012" s="4">
        <v>1</v>
      </c>
    </row>
    <row r="2013" spans="1:5" x14ac:dyDescent="0.25">
      <c r="A2013">
        <v>2012</v>
      </c>
      <c r="B2013" s="4">
        <v>1</v>
      </c>
    </row>
    <row r="2014" spans="1:5" x14ac:dyDescent="0.25">
      <c r="A2014">
        <v>2013</v>
      </c>
      <c r="B2014" s="4">
        <v>1</v>
      </c>
    </row>
    <row r="2015" spans="1:5" x14ac:dyDescent="0.25">
      <c r="A2015">
        <v>2014</v>
      </c>
      <c r="B2015" s="4">
        <v>1</v>
      </c>
    </row>
    <row r="2016" spans="1:5" x14ac:dyDescent="0.25">
      <c r="A2016">
        <v>2015</v>
      </c>
      <c r="B2016" s="4">
        <v>1</v>
      </c>
    </row>
    <row r="2017" spans="1:6" x14ac:dyDescent="0.25">
      <c r="A2017">
        <v>2016</v>
      </c>
      <c r="B2017" s="4">
        <v>1</v>
      </c>
      <c r="E2017" s="5">
        <v>4</v>
      </c>
    </row>
    <row r="2018" spans="1:6" x14ac:dyDescent="0.25">
      <c r="A2018">
        <v>2017</v>
      </c>
      <c r="B2018" s="4">
        <v>1</v>
      </c>
      <c r="E2018" s="5">
        <v>4</v>
      </c>
    </row>
    <row r="2019" spans="1:6" x14ac:dyDescent="0.25">
      <c r="A2019">
        <v>2018</v>
      </c>
      <c r="D2019" s="3">
        <v>3</v>
      </c>
      <c r="E2019" s="5">
        <v>4</v>
      </c>
    </row>
    <row r="2020" spans="1:6" x14ac:dyDescent="0.25">
      <c r="A2020">
        <v>2019</v>
      </c>
      <c r="D2020" s="3">
        <v>3</v>
      </c>
      <c r="E2020" s="5">
        <v>4</v>
      </c>
      <c r="F2020" t="s">
        <v>22</v>
      </c>
    </row>
    <row r="2021" spans="1:6" x14ac:dyDescent="0.25">
      <c r="A2021">
        <v>2020</v>
      </c>
    </row>
    <row r="2022" spans="1:6" x14ac:dyDescent="0.25">
      <c r="A2022">
        <v>2021</v>
      </c>
      <c r="F2022" t="s">
        <v>22</v>
      </c>
    </row>
    <row r="2023" spans="1:6" x14ac:dyDescent="0.25">
      <c r="A2023">
        <v>2022</v>
      </c>
      <c r="B2023" s="4">
        <v>1</v>
      </c>
    </row>
    <row r="2024" spans="1:6" x14ac:dyDescent="0.25">
      <c r="A2024">
        <v>2023</v>
      </c>
      <c r="B2024" s="4">
        <v>1</v>
      </c>
    </row>
    <row r="2025" spans="1:6" x14ac:dyDescent="0.25">
      <c r="A2025">
        <v>2024</v>
      </c>
      <c r="B2025" s="4">
        <v>1</v>
      </c>
    </row>
    <row r="2026" spans="1:6" x14ac:dyDescent="0.25">
      <c r="A2026">
        <v>2025</v>
      </c>
      <c r="B2026" s="4">
        <v>1</v>
      </c>
    </row>
    <row r="2027" spans="1:6" x14ac:dyDescent="0.25">
      <c r="A2027">
        <v>2026</v>
      </c>
      <c r="B2027" s="4">
        <v>1</v>
      </c>
    </row>
    <row r="2028" spans="1:6" x14ac:dyDescent="0.25">
      <c r="A2028">
        <v>2027</v>
      </c>
      <c r="B2028" s="4">
        <v>1</v>
      </c>
    </row>
    <row r="2029" spans="1:6" x14ac:dyDescent="0.25">
      <c r="A2029">
        <v>2028</v>
      </c>
      <c r="B2029" s="4">
        <v>1</v>
      </c>
    </row>
    <row r="2030" spans="1:6" x14ac:dyDescent="0.25">
      <c r="A2030">
        <v>2029</v>
      </c>
      <c r="B2030" s="4">
        <v>1</v>
      </c>
    </row>
    <row r="2031" spans="1:6" x14ac:dyDescent="0.25">
      <c r="A2031">
        <v>2030</v>
      </c>
      <c r="B2031" s="4">
        <v>1</v>
      </c>
      <c r="C2031" s="2">
        <v>2</v>
      </c>
    </row>
    <row r="2032" spans="1:6" x14ac:dyDescent="0.25">
      <c r="A2032">
        <v>2031</v>
      </c>
      <c r="B2032" s="4">
        <v>1</v>
      </c>
      <c r="C2032" s="2">
        <v>2</v>
      </c>
    </row>
    <row r="2033" spans="1:5" x14ac:dyDescent="0.25">
      <c r="A2033">
        <v>2032</v>
      </c>
      <c r="B2033" s="4">
        <v>1</v>
      </c>
      <c r="C2033" s="2">
        <v>2</v>
      </c>
    </row>
    <row r="2034" spans="1:5" x14ac:dyDescent="0.25">
      <c r="A2034">
        <v>2033</v>
      </c>
      <c r="C2034" s="2">
        <v>2</v>
      </c>
    </row>
    <row r="2035" spans="1:5" x14ac:dyDescent="0.25">
      <c r="A2035">
        <v>2034</v>
      </c>
      <c r="C2035" s="2">
        <v>2</v>
      </c>
    </row>
    <row r="2036" spans="1:5" x14ac:dyDescent="0.25">
      <c r="A2036">
        <v>2035</v>
      </c>
      <c r="C2036" s="2">
        <v>2</v>
      </c>
      <c r="D2036" s="3">
        <v>3</v>
      </c>
    </row>
    <row r="2037" spans="1:5" x14ac:dyDescent="0.25">
      <c r="A2037">
        <v>2036</v>
      </c>
      <c r="C2037" s="2">
        <v>2</v>
      </c>
      <c r="D2037" s="3">
        <v>3</v>
      </c>
    </row>
    <row r="2038" spans="1:5" x14ac:dyDescent="0.25">
      <c r="A2038">
        <v>2037</v>
      </c>
      <c r="C2038" s="2">
        <v>2</v>
      </c>
      <c r="D2038" s="3">
        <v>3</v>
      </c>
      <c r="E2038" s="5">
        <v>4</v>
      </c>
    </row>
    <row r="2039" spans="1:5" x14ac:dyDescent="0.25">
      <c r="A2039">
        <v>2038</v>
      </c>
      <c r="C2039" s="2">
        <v>2</v>
      </c>
      <c r="D2039" s="3">
        <v>3</v>
      </c>
      <c r="E2039" s="5">
        <v>4</v>
      </c>
    </row>
    <row r="2040" spans="1:5" x14ac:dyDescent="0.25">
      <c r="A2040">
        <v>2039</v>
      </c>
      <c r="D2040" s="3">
        <v>3</v>
      </c>
      <c r="E2040" s="5">
        <v>4</v>
      </c>
    </row>
    <row r="2041" spans="1:5" x14ac:dyDescent="0.25">
      <c r="A2041">
        <v>2040</v>
      </c>
      <c r="D2041" s="3">
        <v>3</v>
      </c>
      <c r="E2041" s="5">
        <v>4</v>
      </c>
    </row>
    <row r="2042" spans="1:5" x14ac:dyDescent="0.25">
      <c r="A2042">
        <v>2041</v>
      </c>
      <c r="D2042" s="3">
        <v>3</v>
      </c>
      <c r="E2042" s="5">
        <v>4</v>
      </c>
    </row>
    <row r="2043" spans="1:5" x14ac:dyDescent="0.25">
      <c r="A2043">
        <v>2042</v>
      </c>
      <c r="D2043" s="3">
        <v>3</v>
      </c>
      <c r="E2043" s="5">
        <v>4</v>
      </c>
    </row>
    <row r="2044" spans="1:5" x14ac:dyDescent="0.25">
      <c r="A2044">
        <v>2043</v>
      </c>
      <c r="D2044" s="3">
        <v>3</v>
      </c>
      <c r="E2044" s="5">
        <v>4</v>
      </c>
    </row>
    <row r="2045" spans="1:5" x14ac:dyDescent="0.25">
      <c r="A2045">
        <v>2044</v>
      </c>
      <c r="D2045" s="3">
        <v>3</v>
      </c>
      <c r="E2045" s="5">
        <v>4</v>
      </c>
    </row>
    <row r="2046" spans="1:5" x14ac:dyDescent="0.25">
      <c r="A2046">
        <v>2045</v>
      </c>
      <c r="E2046" s="5">
        <v>4</v>
      </c>
    </row>
    <row r="2047" spans="1:5" x14ac:dyDescent="0.25">
      <c r="A2047">
        <v>2046</v>
      </c>
    </row>
    <row r="2048" spans="1:5" x14ac:dyDescent="0.25">
      <c r="A2048">
        <v>2047</v>
      </c>
    </row>
    <row r="2049" spans="1:5" x14ac:dyDescent="0.25">
      <c r="A2049">
        <v>2048</v>
      </c>
      <c r="B2049" s="4">
        <v>1</v>
      </c>
    </row>
    <row r="2050" spans="1:5" x14ac:dyDescent="0.25">
      <c r="A2050">
        <v>2049</v>
      </c>
      <c r="B2050" s="4">
        <v>1</v>
      </c>
    </row>
    <row r="2051" spans="1:5" x14ac:dyDescent="0.25">
      <c r="A2051">
        <v>2050</v>
      </c>
      <c r="B2051" s="4">
        <v>1</v>
      </c>
    </row>
    <row r="2052" spans="1:5" x14ac:dyDescent="0.25">
      <c r="A2052">
        <v>2051</v>
      </c>
      <c r="B2052" s="4">
        <v>1</v>
      </c>
      <c r="C2052" s="2">
        <v>2</v>
      </c>
    </row>
    <row r="2053" spans="1:5" x14ac:dyDescent="0.25">
      <c r="A2053">
        <v>2052</v>
      </c>
      <c r="B2053" s="4">
        <v>1</v>
      </c>
      <c r="C2053" s="2">
        <v>2</v>
      </c>
    </row>
    <row r="2054" spans="1:5" x14ac:dyDescent="0.25">
      <c r="A2054">
        <v>2053</v>
      </c>
      <c r="B2054" s="4">
        <v>1</v>
      </c>
      <c r="C2054" s="2">
        <v>2</v>
      </c>
    </row>
    <row r="2055" spans="1:5" x14ac:dyDescent="0.25">
      <c r="A2055">
        <v>2054</v>
      </c>
      <c r="B2055" s="4">
        <v>1</v>
      </c>
      <c r="C2055" s="2">
        <v>2</v>
      </c>
    </row>
    <row r="2056" spans="1:5" x14ac:dyDescent="0.25">
      <c r="A2056">
        <v>2055</v>
      </c>
      <c r="B2056" s="4">
        <v>1</v>
      </c>
      <c r="C2056" s="2">
        <v>2</v>
      </c>
    </row>
    <row r="2057" spans="1:5" x14ac:dyDescent="0.25">
      <c r="A2057">
        <v>2056</v>
      </c>
      <c r="C2057" s="2">
        <v>2</v>
      </c>
    </row>
    <row r="2058" spans="1:5" x14ac:dyDescent="0.25">
      <c r="A2058">
        <v>2057</v>
      </c>
      <c r="C2058" s="2">
        <v>2</v>
      </c>
    </row>
    <row r="2059" spans="1:5" x14ac:dyDescent="0.25">
      <c r="A2059">
        <v>2058</v>
      </c>
      <c r="C2059" s="2">
        <v>2</v>
      </c>
      <c r="D2059" s="3">
        <v>3</v>
      </c>
      <c r="E2059" s="5">
        <v>4</v>
      </c>
    </row>
    <row r="2060" spans="1:5" x14ac:dyDescent="0.25">
      <c r="A2060">
        <v>2059</v>
      </c>
      <c r="C2060" s="2">
        <v>2</v>
      </c>
      <c r="D2060" s="3">
        <v>3</v>
      </c>
      <c r="E2060" s="5">
        <v>4</v>
      </c>
    </row>
    <row r="2061" spans="1:5" x14ac:dyDescent="0.25">
      <c r="A2061">
        <v>2060</v>
      </c>
      <c r="D2061" s="3">
        <v>3</v>
      </c>
      <c r="E2061" s="5">
        <v>4</v>
      </c>
    </row>
    <row r="2062" spans="1:5" x14ac:dyDescent="0.25">
      <c r="A2062">
        <v>2061</v>
      </c>
      <c r="D2062" s="3">
        <v>3</v>
      </c>
      <c r="E2062" s="5">
        <v>4</v>
      </c>
    </row>
    <row r="2063" spans="1:5" x14ac:dyDescent="0.25">
      <c r="A2063">
        <v>2062</v>
      </c>
      <c r="D2063" s="3">
        <v>3</v>
      </c>
      <c r="E2063" s="5">
        <v>4</v>
      </c>
    </row>
    <row r="2064" spans="1:5" x14ac:dyDescent="0.25">
      <c r="A2064">
        <v>2063</v>
      </c>
      <c r="D2064" s="3">
        <v>3</v>
      </c>
      <c r="E2064" s="5">
        <v>4</v>
      </c>
    </row>
    <row r="2065" spans="1:5" x14ac:dyDescent="0.25">
      <c r="A2065">
        <v>2064</v>
      </c>
      <c r="D2065" s="3">
        <v>3</v>
      </c>
      <c r="E2065" s="5">
        <v>4</v>
      </c>
    </row>
    <row r="2066" spans="1:5" x14ac:dyDescent="0.25">
      <c r="A2066">
        <v>2065</v>
      </c>
      <c r="D2066" s="3">
        <v>3</v>
      </c>
      <c r="E2066" s="5">
        <v>4</v>
      </c>
    </row>
    <row r="2067" spans="1:5" x14ac:dyDescent="0.25">
      <c r="A2067">
        <v>2066</v>
      </c>
      <c r="D2067" s="3">
        <v>3</v>
      </c>
      <c r="E2067" s="5">
        <v>4</v>
      </c>
    </row>
    <row r="2068" spans="1:5" x14ac:dyDescent="0.25">
      <c r="A2068">
        <v>2067</v>
      </c>
      <c r="D2068" s="3">
        <v>3</v>
      </c>
    </row>
    <row r="2069" spans="1:5" x14ac:dyDescent="0.25">
      <c r="A2069">
        <v>2068</v>
      </c>
    </row>
    <row r="2070" spans="1:5" x14ac:dyDescent="0.25">
      <c r="A2070">
        <v>2069</v>
      </c>
    </row>
    <row r="2071" spans="1:5" x14ac:dyDescent="0.25">
      <c r="A2071">
        <v>2070</v>
      </c>
      <c r="C2071" s="2">
        <v>2</v>
      </c>
    </row>
    <row r="2072" spans="1:5" x14ac:dyDescent="0.25">
      <c r="A2072">
        <v>2071</v>
      </c>
      <c r="C2072" s="2">
        <v>2</v>
      </c>
    </row>
    <row r="2073" spans="1:5" x14ac:dyDescent="0.25">
      <c r="A2073">
        <v>2072</v>
      </c>
      <c r="C2073" s="2">
        <v>2</v>
      </c>
    </row>
    <row r="2074" spans="1:5" x14ac:dyDescent="0.25">
      <c r="A2074">
        <v>2073</v>
      </c>
      <c r="B2074" s="4">
        <v>1</v>
      </c>
      <c r="C2074" s="2">
        <v>2</v>
      </c>
    </row>
    <row r="2075" spans="1:5" x14ac:dyDescent="0.25">
      <c r="A2075">
        <v>2074</v>
      </c>
      <c r="B2075" s="4">
        <v>1</v>
      </c>
      <c r="C2075" s="2">
        <v>2</v>
      </c>
    </row>
    <row r="2076" spans="1:5" x14ac:dyDescent="0.25">
      <c r="A2076">
        <v>2075</v>
      </c>
      <c r="B2076" s="4">
        <v>1</v>
      </c>
      <c r="C2076" s="2">
        <v>2</v>
      </c>
    </row>
    <row r="2077" spans="1:5" x14ac:dyDescent="0.25">
      <c r="A2077">
        <v>2076</v>
      </c>
      <c r="B2077" s="4">
        <v>1</v>
      </c>
      <c r="C2077" s="2">
        <v>2</v>
      </c>
    </row>
    <row r="2078" spans="1:5" x14ac:dyDescent="0.25">
      <c r="A2078">
        <v>2077</v>
      </c>
      <c r="B2078" s="4">
        <v>1</v>
      </c>
      <c r="C2078" s="2">
        <v>2</v>
      </c>
    </row>
    <row r="2079" spans="1:5" x14ac:dyDescent="0.25">
      <c r="A2079">
        <v>2078</v>
      </c>
      <c r="B2079" s="4">
        <v>1</v>
      </c>
    </row>
    <row r="2080" spans="1:5" x14ac:dyDescent="0.25">
      <c r="A2080">
        <v>2079</v>
      </c>
      <c r="B2080" s="4">
        <v>1</v>
      </c>
    </row>
    <row r="2081" spans="1:5" x14ac:dyDescent="0.25">
      <c r="A2081">
        <v>2080</v>
      </c>
      <c r="D2081" s="3">
        <v>3</v>
      </c>
      <c r="E2081" s="5">
        <v>4</v>
      </c>
    </row>
    <row r="2082" spans="1:5" x14ac:dyDescent="0.25">
      <c r="A2082">
        <v>2081</v>
      </c>
      <c r="D2082" s="3">
        <v>3</v>
      </c>
      <c r="E2082" s="5">
        <v>4</v>
      </c>
    </row>
    <row r="2083" spans="1:5" x14ac:dyDescent="0.25">
      <c r="A2083">
        <v>2082</v>
      </c>
      <c r="D2083" s="3">
        <v>3</v>
      </c>
      <c r="E2083" s="5">
        <v>4</v>
      </c>
    </row>
    <row r="2084" spans="1:5" x14ac:dyDescent="0.25">
      <c r="A2084">
        <v>2083</v>
      </c>
      <c r="D2084" s="3">
        <v>3</v>
      </c>
      <c r="E2084" s="5">
        <v>4</v>
      </c>
    </row>
    <row r="2085" spans="1:5" x14ac:dyDescent="0.25">
      <c r="A2085">
        <v>2084</v>
      </c>
      <c r="D2085" s="3">
        <v>3</v>
      </c>
      <c r="E2085" s="5">
        <v>4</v>
      </c>
    </row>
    <row r="2086" spans="1:5" x14ac:dyDescent="0.25">
      <c r="A2086">
        <v>2085</v>
      </c>
      <c r="D2086" s="3">
        <v>3</v>
      </c>
      <c r="E2086" s="5">
        <v>4</v>
      </c>
    </row>
    <row r="2087" spans="1:5" x14ac:dyDescent="0.25">
      <c r="A2087">
        <v>2086</v>
      </c>
      <c r="D2087" s="3">
        <v>3</v>
      </c>
      <c r="E2087" s="5">
        <v>4</v>
      </c>
    </row>
    <row r="2088" spans="1:5" x14ac:dyDescent="0.25">
      <c r="A2088">
        <v>2087</v>
      </c>
      <c r="D2088" s="3">
        <v>3</v>
      </c>
      <c r="E2088" s="5">
        <v>4</v>
      </c>
    </row>
    <row r="2089" spans="1:5" x14ac:dyDescent="0.25">
      <c r="A2089">
        <v>2088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C2091" s="2">
        <v>2</v>
      </c>
    </row>
    <row r="2092" spans="1:5" x14ac:dyDescent="0.25">
      <c r="A2092">
        <v>2091</v>
      </c>
      <c r="C2092" s="2">
        <v>2</v>
      </c>
    </row>
    <row r="2093" spans="1:5" x14ac:dyDescent="0.25">
      <c r="A2093">
        <v>2092</v>
      </c>
      <c r="C2093" s="2">
        <v>2</v>
      </c>
    </row>
    <row r="2094" spans="1:5" x14ac:dyDescent="0.25">
      <c r="A2094">
        <v>2093</v>
      </c>
      <c r="C2094" s="2">
        <v>2</v>
      </c>
    </row>
    <row r="2095" spans="1:5" x14ac:dyDescent="0.25">
      <c r="A2095">
        <v>2094</v>
      </c>
      <c r="B2095" s="4">
        <v>1</v>
      </c>
      <c r="C2095" s="2">
        <v>2</v>
      </c>
    </row>
    <row r="2096" spans="1:5" x14ac:dyDescent="0.25">
      <c r="A2096">
        <v>2095</v>
      </c>
      <c r="B2096" s="4">
        <v>1</v>
      </c>
      <c r="C2096" s="2">
        <v>2</v>
      </c>
    </row>
    <row r="2097" spans="1:5" x14ac:dyDescent="0.25">
      <c r="A2097">
        <v>2096</v>
      </c>
      <c r="B2097" s="4">
        <v>1</v>
      </c>
      <c r="C2097" s="2">
        <v>2</v>
      </c>
    </row>
    <row r="2098" spans="1:5" x14ac:dyDescent="0.25">
      <c r="A2098">
        <v>2097</v>
      </c>
      <c r="B2098" s="4">
        <v>1</v>
      </c>
      <c r="C2098" s="2">
        <v>2</v>
      </c>
    </row>
    <row r="2099" spans="1:5" x14ac:dyDescent="0.25">
      <c r="A2099">
        <v>2098</v>
      </c>
      <c r="B2099" s="4">
        <v>1</v>
      </c>
    </row>
    <row r="2100" spans="1:5" x14ac:dyDescent="0.25">
      <c r="A2100">
        <v>2099</v>
      </c>
      <c r="B2100" s="4">
        <v>1</v>
      </c>
    </row>
    <row r="2101" spans="1:5" x14ac:dyDescent="0.25">
      <c r="A2101">
        <v>2100</v>
      </c>
      <c r="B2101" s="4">
        <v>1</v>
      </c>
    </row>
    <row r="2102" spans="1:5" x14ac:dyDescent="0.25">
      <c r="A2102">
        <v>2101</v>
      </c>
      <c r="D2102" s="3">
        <v>3</v>
      </c>
      <c r="E2102" s="5">
        <v>4</v>
      </c>
    </row>
    <row r="2103" spans="1:5" x14ac:dyDescent="0.25">
      <c r="A2103">
        <v>2102</v>
      </c>
      <c r="D2103" s="3">
        <v>3</v>
      </c>
      <c r="E2103" s="5">
        <v>4</v>
      </c>
    </row>
    <row r="2104" spans="1:5" x14ac:dyDescent="0.25">
      <c r="A2104">
        <v>2103</v>
      </c>
      <c r="D2104" s="3">
        <v>3</v>
      </c>
      <c r="E2104" s="5">
        <v>4</v>
      </c>
    </row>
    <row r="2105" spans="1:5" x14ac:dyDescent="0.25">
      <c r="A2105">
        <v>2104</v>
      </c>
      <c r="D2105" s="3">
        <v>3</v>
      </c>
      <c r="E2105" s="5">
        <v>4</v>
      </c>
    </row>
    <row r="2106" spans="1:5" x14ac:dyDescent="0.25">
      <c r="A2106">
        <v>2105</v>
      </c>
      <c r="D2106" s="3">
        <v>3</v>
      </c>
      <c r="E2106" s="5">
        <v>4</v>
      </c>
    </row>
    <row r="2107" spans="1:5" x14ac:dyDescent="0.25">
      <c r="A2107">
        <v>2106</v>
      </c>
      <c r="D2107" s="3">
        <v>3</v>
      </c>
      <c r="E2107" s="5">
        <v>4</v>
      </c>
    </row>
    <row r="2108" spans="1:5" x14ac:dyDescent="0.25">
      <c r="A2108">
        <v>2107</v>
      </c>
      <c r="D2108" s="3">
        <v>3</v>
      </c>
      <c r="E2108" s="5">
        <v>4</v>
      </c>
    </row>
    <row r="2109" spans="1:5" x14ac:dyDescent="0.25">
      <c r="A2109">
        <v>2108</v>
      </c>
      <c r="C2109" s="2">
        <v>2</v>
      </c>
      <c r="D2109" s="3">
        <v>3</v>
      </c>
      <c r="E2109" s="5">
        <v>4</v>
      </c>
    </row>
    <row r="2110" spans="1:5" x14ac:dyDescent="0.25">
      <c r="A2110">
        <v>2109</v>
      </c>
      <c r="C2110" s="2">
        <v>2</v>
      </c>
    </row>
    <row r="2111" spans="1:5" x14ac:dyDescent="0.25">
      <c r="A2111">
        <v>2110</v>
      </c>
      <c r="C2111" s="2">
        <v>2</v>
      </c>
    </row>
    <row r="2112" spans="1:5" x14ac:dyDescent="0.25">
      <c r="A2112">
        <v>2111</v>
      </c>
      <c r="C2112" s="2">
        <v>2</v>
      </c>
    </row>
    <row r="2113" spans="1:5" x14ac:dyDescent="0.25">
      <c r="A2113">
        <v>2112</v>
      </c>
      <c r="C2113" s="2">
        <v>2</v>
      </c>
    </row>
    <row r="2114" spans="1:5" x14ac:dyDescent="0.25">
      <c r="A2114">
        <v>2113</v>
      </c>
      <c r="C2114" s="2">
        <v>2</v>
      </c>
    </row>
    <row r="2115" spans="1:5" x14ac:dyDescent="0.25">
      <c r="A2115">
        <v>2114</v>
      </c>
      <c r="B2115" s="4">
        <v>1</v>
      </c>
      <c r="C2115" s="2">
        <v>2</v>
      </c>
    </row>
    <row r="2116" spans="1:5" x14ac:dyDescent="0.25">
      <c r="A2116">
        <v>2115</v>
      </c>
      <c r="B2116" s="4">
        <v>1</v>
      </c>
      <c r="C2116" s="2">
        <v>2</v>
      </c>
    </row>
    <row r="2117" spans="1:5" x14ac:dyDescent="0.25">
      <c r="A2117">
        <v>2116</v>
      </c>
      <c r="B2117" s="4">
        <v>1</v>
      </c>
      <c r="C2117" s="2">
        <v>2</v>
      </c>
    </row>
    <row r="2118" spans="1:5" x14ac:dyDescent="0.25">
      <c r="A2118">
        <v>2117</v>
      </c>
      <c r="B2118" s="4">
        <v>1</v>
      </c>
    </row>
    <row r="2119" spans="1:5" x14ac:dyDescent="0.25">
      <c r="A2119">
        <v>2118</v>
      </c>
      <c r="B2119" s="4">
        <v>1</v>
      </c>
    </row>
    <row r="2120" spans="1:5" x14ac:dyDescent="0.25">
      <c r="A2120">
        <v>2119</v>
      </c>
      <c r="B2120" s="4">
        <v>1</v>
      </c>
    </row>
    <row r="2121" spans="1:5" x14ac:dyDescent="0.25">
      <c r="A2121">
        <v>2120</v>
      </c>
      <c r="B2121" s="4">
        <v>1</v>
      </c>
    </row>
    <row r="2122" spans="1:5" x14ac:dyDescent="0.25">
      <c r="A2122">
        <v>2121</v>
      </c>
      <c r="D2122" s="3">
        <v>3</v>
      </c>
      <c r="E2122" s="5">
        <v>4</v>
      </c>
    </row>
    <row r="2123" spans="1:5" x14ac:dyDescent="0.25">
      <c r="A2123">
        <v>2122</v>
      </c>
      <c r="D2123" s="3">
        <v>3</v>
      </c>
      <c r="E2123" s="5">
        <v>4</v>
      </c>
    </row>
    <row r="2124" spans="1:5" x14ac:dyDescent="0.25">
      <c r="A2124">
        <v>2123</v>
      </c>
      <c r="D2124" s="3">
        <v>3</v>
      </c>
      <c r="E2124" s="5">
        <v>4</v>
      </c>
    </row>
    <row r="2125" spans="1:5" x14ac:dyDescent="0.25">
      <c r="A2125">
        <v>2124</v>
      </c>
      <c r="D2125" s="3">
        <v>3</v>
      </c>
      <c r="E2125" s="5">
        <v>4</v>
      </c>
    </row>
    <row r="2126" spans="1:5" x14ac:dyDescent="0.25">
      <c r="A2126">
        <v>2125</v>
      </c>
      <c r="D2126" s="3">
        <v>3</v>
      </c>
      <c r="E2126" s="5">
        <v>4</v>
      </c>
    </row>
    <row r="2127" spans="1:5" x14ac:dyDescent="0.25">
      <c r="A2127">
        <v>2126</v>
      </c>
      <c r="D2127" s="3">
        <v>3</v>
      </c>
      <c r="E2127" s="5">
        <v>4</v>
      </c>
    </row>
    <row r="2128" spans="1:5" x14ac:dyDescent="0.25">
      <c r="A2128">
        <v>2127</v>
      </c>
      <c r="D2128" s="3">
        <v>3</v>
      </c>
      <c r="E2128" s="5">
        <v>4</v>
      </c>
    </row>
    <row r="2129" spans="1:5" x14ac:dyDescent="0.25">
      <c r="A2129">
        <v>2128</v>
      </c>
      <c r="D2129" s="3">
        <v>3</v>
      </c>
      <c r="E2129" s="5">
        <v>4</v>
      </c>
    </row>
    <row r="2130" spans="1:5" x14ac:dyDescent="0.25">
      <c r="A2130">
        <v>2129</v>
      </c>
      <c r="D2130" s="3">
        <v>3</v>
      </c>
    </row>
    <row r="2131" spans="1:5" x14ac:dyDescent="0.25">
      <c r="A2131">
        <v>2130</v>
      </c>
      <c r="C2131" s="2">
        <v>2</v>
      </c>
    </row>
    <row r="2132" spans="1:5" x14ac:dyDescent="0.25">
      <c r="A2132">
        <v>2131</v>
      </c>
      <c r="C2132" s="2">
        <v>2</v>
      </c>
    </row>
    <row r="2133" spans="1:5" x14ac:dyDescent="0.25">
      <c r="A2133">
        <v>2132</v>
      </c>
      <c r="C2133" s="2">
        <v>2</v>
      </c>
    </row>
    <row r="2134" spans="1:5" x14ac:dyDescent="0.25">
      <c r="A2134">
        <v>2133</v>
      </c>
      <c r="C2134" s="2">
        <v>2</v>
      </c>
    </row>
    <row r="2135" spans="1:5" x14ac:dyDescent="0.25">
      <c r="A2135">
        <v>2134</v>
      </c>
      <c r="C2135" s="2">
        <v>2</v>
      </c>
    </row>
    <row r="2136" spans="1:5" x14ac:dyDescent="0.25">
      <c r="A2136">
        <v>2135</v>
      </c>
      <c r="C2136" s="2">
        <v>2</v>
      </c>
    </row>
    <row r="2137" spans="1:5" x14ac:dyDescent="0.25">
      <c r="A2137">
        <v>2136</v>
      </c>
      <c r="B2137" s="4">
        <v>1</v>
      </c>
      <c r="C2137" s="2">
        <v>2</v>
      </c>
    </row>
    <row r="2138" spans="1:5" x14ac:dyDescent="0.25">
      <c r="A2138">
        <v>2137</v>
      </c>
      <c r="B2138" s="4">
        <v>1</v>
      </c>
      <c r="C2138" s="2">
        <v>2</v>
      </c>
    </row>
    <row r="2139" spans="1:5" x14ac:dyDescent="0.25">
      <c r="A2139">
        <v>2138</v>
      </c>
      <c r="B2139" s="4">
        <v>1</v>
      </c>
      <c r="C2139" s="2">
        <v>2</v>
      </c>
    </row>
    <row r="2140" spans="1:5" x14ac:dyDescent="0.25">
      <c r="A2140">
        <v>2139</v>
      </c>
      <c r="B2140" s="4">
        <v>1</v>
      </c>
    </row>
    <row r="2141" spans="1:5" x14ac:dyDescent="0.25">
      <c r="A2141">
        <v>2140</v>
      </c>
      <c r="B2141" s="4">
        <v>1</v>
      </c>
    </row>
    <row r="2142" spans="1:5" x14ac:dyDescent="0.25">
      <c r="A2142">
        <v>2141</v>
      </c>
      <c r="B2142" s="4">
        <v>1</v>
      </c>
    </row>
    <row r="2143" spans="1:5" x14ac:dyDescent="0.25">
      <c r="A2143">
        <v>2142</v>
      </c>
      <c r="E2143" s="5">
        <v>4</v>
      </c>
    </row>
    <row r="2144" spans="1:5" x14ac:dyDescent="0.25">
      <c r="A2144">
        <v>2143</v>
      </c>
      <c r="D2144" s="3">
        <v>3</v>
      </c>
      <c r="E2144" s="5">
        <v>4</v>
      </c>
    </row>
    <row r="2145" spans="1:5" x14ac:dyDescent="0.25">
      <c r="A2145">
        <v>2144</v>
      </c>
      <c r="D2145" s="3">
        <v>3</v>
      </c>
      <c r="E2145" s="5">
        <v>4</v>
      </c>
    </row>
    <row r="2146" spans="1:5" x14ac:dyDescent="0.25">
      <c r="A2146">
        <v>2145</v>
      </c>
      <c r="D2146" s="3">
        <v>3</v>
      </c>
      <c r="E2146" s="5">
        <v>4</v>
      </c>
    </row>
    <row r="2147" spans="1:5" x14ac:dyDescent="0.25">
      <c r="A2147">
        <v>2146</v>
      </c>
      <c r="D2147" s="3">
        <v>3</v>
      </c>
      <c r="E2147" s="5">
        <v>4</v>
      </c>
    </row>
    <row r="2148" spans="1:5" x14ac:dyDescent="0.25">
      <c r="A2148">
        <v>2147</v>
      </c>
      <c r="D2148" s="3">
        <v>3</v>
      </c>
      <c r="E2148" s="5">
        <v>4</v>
      </c>
    </row>
    <row r="2149" spans="1:5" x14ac:dyDescent="0.25">
      <c r="A2149">
        <v>2148</v>
      </c>
      <c r="D2149" s="3">
        <v>3</v>
      </c>
      <c r="E2149" s="5">
        <v>4</v>
      </c>
    </row>
    <row r="2150" spans="1:5" x14ac:dyDescent="0.25">
      <c r="A2150">
        <v>2149</v>
      </c>
      <c r="D2150" s="3">
        <v>3</v>
      </c>
      <c r="E2150" s="5">
        <v>4</v>
      </c>
    </row>
    <row r="2151" spans="1:5" x14ac:dyDescent="0.25">
      <c r="A2151">
        <v>2150</v>
      </c>
    </row>
    <row r="2152" spans="1:5" x14ac:dyDescent="0.25">
      <c r="A2152">
        <v>2151</v>
      </c>
      <c r="C2152" s="2">
        <v>2</v>
      </c>
    </row>
    <row r="2153" spans="1:5" x14ac:dyDescent="0.25">
      <c r="A2153">
        <v>2152</v>
      </c>
      <c r="C2153" s="2">
        <v>2</v>
      </c>
    </row>
    <row r="2154" spans="1:5" x14ac:dyDescent="0.25">
      <c r="A2154">
        <v>2153</v>
      </c>
      <c r="C2154" s="2">
        <v>2</v>
      </c>
    </row>
    <row r="2155" spans="1:5" x14ac:dyDescent="0.25">
      <c r="A2155">
        <v>2154</v>
      </c>
      <c r="C2155" s="2">
        <v>2</v>
      </c>
    </row>
    <row r="2156" spans="1:5" x14ac:dyDescent="0.25">
      <c r="A2156">
        <v>2155</v>
      </c>
      <c r="C2156" s="2">
        <v>2</v>
      </c>
    </row>
    <row r="2157" spans="1:5" x14ac:dyDescent="0.25">
      <c r="A2157">
        <v>2156</v>
      </c>
      <c r="B2157" s="4">
        <v>1</v>
      </c>
      <c r="C2157" s="2">
        <v>2</v>
      </c>
    </row>
    <row r="2158" spans="1:5" x14ac:dyDescent="0.25">
      <c r="A2158">
        <v>2157</v>
      </c>
      <c r="B2158" s="4">
        <v>1</v>
      </c>
      <c r="C2158" s="2">
        <v>2</v>
      </c>
    </row>
    <row r="2159" spans="1:5" x14ac:dyDescent="0.25">
      <c r="A2159">
        <v>2158</v>
      </c>
      <c r="B2159" s="4">
        <v>1</v>
      </c>
      <c r="C2159" s="2">
        <v>2</v>
      </c>
    </row>
    <row r="2160" spans="1:5" x14ac:dyDescent="0.25">
      <c r="A2160">
        <v>2159</v>
      </c>
      <c r="B2160" s="4">
        <v>1</v>
      </c>
    </row>
    <row r="2161" spans="1:5" x14ac:dyDescent="0.25">
      <c r="A2161">
        <v>2160</v>
      </c>
      <c r="B2161" s="4">
        <v>1</v>
      </c>
    </row>
    <row r="2162" spans="1:5" x14ac:dyDescent="0.25">
      <c r="A2162">
        <v>2161</v>
      </c>
      <c r="B2162" s="4">
        <v>1</v>
      </c>
    </row>
    <row r="2163" spans="1:5" x14ac:dyDescent="0.25">
      <c r="A2163">
        <v>2162</v>
      </c>
      <c r="B2163" s="4">
        <v>1</v>
      </c>
      <c r="E2163" s="5">
        <v>4</v>
      </c>
    </row>
    <row r="2164" spans="1:5" x14ac:dyDescent="0.25">
      <c r="A2164">
        <v>2163</v>
      </c>
      <c r="D2164" s="3">
        <v>3</v>
      </c>
      <c r="E2164" s="5">
        <v>4</v>
      </c>
    </row>
    <row r="2165" spans="1:5" x14ac:dyDescent="0.25">
      <c r="A2165">
        <v>2164</v>
      </c>
      <c r="D2165" s="3">
        <v>3</v>
      </c>
      <c r="E2165" s="5">
        <v>4</v>
      </c>
    </row>
    <row r="2166" spans="1:5" x14ac:dyDescent="0.25">
      <c r="A2166">
        <v>2165</v>
      </c>
      <c r="D2166" s="3">
        <v>3</v>
      </c>
      <c r="E2166" s="5">
        <v>4</v>
      </c>
    </row>
    <row r="2167" spans="1:5" x14ac:dyDescent="0.25">
      <c r="A2167">
        <v>2166</v>
      </c>
      <c r="D2167" s="3">
        <v>3</v>
      </c>
      <c r="E2167" s="5">
        <v>4</v>
      </c>
    </row>
    <row r="2168" spans="1:5" x14ac:dyDescent="0.25">
      <c r="A2168">
        <v>2167</v>
      </c>
      <c r="D2168" s="3">
        <v>3</v>
      </c>
      <c r="E2168" s="5">
        <v>4</v>
      </c>
    </row>
    <row r="2169" spans="1:5" x14ac:dyDescent="0.25">
      <c r="A2169">
        <v>2168</v>
      </c>
      <c r="D2169" s="3">
        <v>3</v>
      </c>
      <c r="E2169" s="5">
        <v>4</v>
      </c>
    </row>
    <row r="2170" spans="1:5" x14ac:dyDescent="0.25">
      <c r="A2170">
        <v>2169</v>
      </c>
      <c r="D2170" s="3">
        <v>3</v>
      </c>
      <c r="E2170" s="5">
        <v>4</v>
      </c>
    </row>
    <row r="2171" spans="1:5" x14ac:dyDescent="0.25">
      <c r="A2171">
        <v>2170</v>
      </c>
      <c r="C2171" s="2">
        <v>2</v>
      </c>
      <c r="D2171" s="3">
        <v>3</v>
      </c>
    </row>
    <row r="2172" spans="1:5" x14ac:dyDescent="0.25">
      <c r="A2172">
        <v>2171</v>
      </c>
      <c r="C2172" s="2">
        <v>2</v>
      </c>
      <c r="D2172" s="3">
        <v>3</v>
      </c>
    </row>
    <row r="2173" spans="1:5" x14ac:dyDescent="0.25">
      <c r="A2173">
        <v>2172</v>
      </c>
      <c r="C2173" s="2">
        <v>2</v>
      </c>
    </row>
    <row r="2174" spans="1:5" x14ac:dyDescent="0.25">
      <c r="A2174">
        <v>2173</v>
      </c>
      <c r="C2174" s="2">
        <v>2</v>
      </c>
    </row>
    <row r="2175" spans="1:5" x14ac:dyDescent="0.25">
      <c r="A2175">
        <v>2174</v>
      </c>
      <c r="C2175" s="2">
        <v>2</v>
      </c>
    </row>
    <row r="2176" spans="1:5" x14ac:dyDescent="0.25">
      <c r="A2176">
        <v>2175</v>
      </c>
      <c r="B2176" s="4">
        <v>1</v>
      </c>
      <c r="C2176" s="2">
        <v>2</v>
      </c>
    </row>
    <row r="2177" spans="1:5" x14ac:dyDescent="0.25">
      <c r="A2177">
        <v>2176</v>
      </c>
      <c r="B2177" s="4">
        <v>1</v>
      </c>
      <c r="C2177" s="2">
        <v>2</v>
      </c>
    </row>
    <row r="2178" spans="1:5" x14ac:dyDescent="0.25">
      <c r="A2178">
        <v>2177</v>
      </c>
      <c r="B2178" s="4">
        <v>1</v>
      </c>
      <c r="C2178" s="2">
        <v>2</v>
      </c>
    </row>
    <row r="2179" spans="1:5" x14ac:dyDescent="0.25">
      <c r="A2179">
        <v>2178</v>
      </c>
      <c r="B2179" s="4">
        <v>1</v>
      </c>
      <c r="C2179" s="2">
        <v>2</v>
      </c>
    </row>
    <row r="2180" spans="1:5" x14ac:dyDescent="0.25">
      <c r="A2180">
        <v>2179</v>
      </c>
      <c r="B2180" s="4">
        <v>1</v>
      </c>
    </row>
    <row r="2181" spans="1:5" x14ac:dyDescent="0.25">
      <c r="A2181">
        <v>2180</v>
      </c>
      <c r="B2181" s="4">
        <v>1</v>
      </c>
    </row>
    <row r="2182" spans="1:5" x14ac:dyDescent="0.25">
      <c r="A2182">
        <v>2181</v>
      </c>
      <c r="B2182" s="4">
        <v>1</v>
      </c>
    </row>
    <row r="2183" spans="1:5" x14ac:dyDescent="0.25">
      <c r="A2183">
        <v>2182</v>
      </c>
      <c r="B2183" s="4">
        <v>1</v>
      </c>
    </row>
    <row r="2184" spans="1:5" x14ac:dyDescent="0.25">
      <c r="A2184">
        <v>2183</v>
      </c>
      <c r="D2184" s="3">
        <v>3</v>
      </c>
      <c r="E2184" s="5">
        <v>4</v>
      </c>
    </row>
    <row r="2185" spans="1:5" x14ac:dyDescent="0.25">
      <c r="A2185">
        <v>2184</v>
      </c>
      <c r="D2185" s="3">
        <v>3</v>
      </c>
      <c r="E2185" s="5">
        <v>4</v>
      </c>
    </row>
    <row r="2186" spans="1:5" x14ac:dyDescent="0.25">
      <c r="A2186">
        <v>2185</v>
      </c>
      <c r="D2186" s="3">
        <v>3</v>
      </c>
      <c r="E2186" s="5">
        <v>4</v>
      </c>
    </row>
    <row r="2187" spans="1:5" x14ac:dyDescent="0.25">
      <c r="A2187">
        <v>2186</v>
      </c>
      <c r="D2187" s="3">
        <v>3</v>
      </c>
      <c r="E2187" s="5">
        <v>4</v>
      </c>
    </row>
    <row r="2188" spans="1:5" x14ac:dyDescent="0.25">
      <c r="A2188">
        <v>2187</v>
      </c>
      <c r="D2188" s="3">
        <v>3</v>
      </c>
      <c r="E2188" s="5">
        <v>4</v>
      </c>
    </row>
    <row r="2189" spans="1:5" x14ac:dyDescent="0.25">
      <c r="A2189">
        <v>2188</v>
      </c>
      <c r="D2189" s="3">
        <v>3</v>
      </c>
      <c r="E2189" s="5">
        <v>4</v>
      </c>
    </row>
    <row r="2190" spans="1:5" x14ac:dyDescent="0.25">
      <c r="A2190">
        <v>2189</v>
      </c>
      <c r="D2190" s="3">
        <v>3</v>
      </c>
      <c r="E2190" s="5">
        <v>4</v>
      </c>
    </row>
    <row r="2191" spans="1:5" x14ac:dyDescent="0.25">
      <c r="A2191">
        <v>2190</v>
      </c>
      <c r="D2191" s="3">
        <v>3</v>
      </c>
      <c r="E2191" s="5">
        <v>4</v>
      </c>
    </row>
    <row r="2192" spans="1:5" x14ac:dyDescent="0.25">
      <c r="A2192">
        <v>2191</v>
      </c>
      <c r="C2192" s="2">
        <v>2</v>
      </c>
      <c r="D2192" s="3">
        <v>3</v>
      </c>
    </row>
    <row r="2193" spans="1:5" x14ac:dyDescent="0.25">
      <c r="A2193">
        <v>2192</v>
      </c>
      <c r="C2193" s="2">
        <v>2</v>
      </c>
    </row>
    <row r="2194" spans="1:5" x14ac:dyDescent="0.25">
      <c r="A2194">
        <v>2193</v>
      </c>
      <c r="C2194" s="2">
        <v>2</v>
      </c>
    </row>
    <row r="2195" spans="1:5" x14ac:dyDescent="0.25">
      <c r="A2195">
        <v>2194</v>
      </c>
      <c r="C2195" s="2">
        <v>2</v>
      </c>
    </row>
    <row r="2196" spans="1:5" x14ac:dyDescent="0.25">
      <c r="A2196">
        <v>2195</v>
      </c>
      <c r="C2196" s="2">
        <v>2</v>
      </c>
    </row>
    <row r="2197" spans="1:5" x14ac:dyDescent="0.25">
      <c r="A2197">
        <v>2196</v>
      </c>
      <c r="B2197" s="4">
        <v>1</v>
      </c>
      <c r="C2197" s="2">
        <v>2</v>
      </c>
    </row>
    <row r="2198" spans="1:5" x14ac:dyDescent="0.25">
      <c r="A2198">
        <v>2197</v>
      </c>
      <c r="B2198" s="4">
        <v>1</v>
      </c>
      <c r="C2198" s="2">
        <v>2</v>
      </c>
    </row>
    <row r="2199" spans="1:5" x14ac:dyDescent="0.25">
      <c r="A2199">
        <v>2198</v>
      </c>
      <c r="B2199" s="4">
        <v>1</v>
      </c>
      <c r="C2199" s="2">
        <v>2</v>
      </c>
    </row>
    <row r="2200" spans="1:5" x14ac:dyDescent="0.25">
      <c r="A2200">
        <v>2199</v>
      </c>
      <c r="B2200" s="4">
        <v>1</v>
      </c>
    </row>
    <row r="2201" spans="1:5" x14ac:dyDescent="0.25">
      <c r="A2201">
        <v>2200</v>
      </c>
      <c r="B2201" s="4">
        <v>1</v>
      </c>
    </row>
    <row r="2202" spans="1:5" x14ac:dyDescent="0.25">
      <c r="A2202">
        <v>2201</v>
      </c>
      <c r="B2202" s="4">
        <v>1</v>
      </c>
    </row>
    <row r="2203" spans="1:5" x14ac:dyDescent="0.25">
      <c r="A2203">
        <v>2202</v>
      </c>
      <c r="B2203" s="4">
        <v>1</v>
      </c>
    </row>
    <row r="2204" spans="1:5" x14ac:dyDescent="0.25">
      <c r="A2204">
        <v>2203</v>
      </c>
      <c r="B2204" s="4">
        <v>1</v>
      </c>
    </row>
    <row r="2205" spans="1:5" x14ac:dyDescent="0.25">
      <c r="A2205">
        <v>2204</v>
      </c>
      <c r="D2205" s="3">
        <v>3</v>
      </c>
      <c r="E2205" s="5">
        <v>4</v>
      </c>
    </row>
    <row r="2206" spans="1:5" x14ac:dyDescent="0.25">
      <c r="A2206">
        <v>2205</v>
      </c>
      <c r="D2206" s="3">
        <v>3</v>
      </c>
      <c r="E2206" s="5">
        <v>4</v>
      </c>
    </row>
    <row r="2207" spans="1:5" x14ac:dyDescent="0.25">
      <c r="A2207">
        <v>2206</v>
      </c>
      <c r="D2207" s="3">
        <v>3</v>
      </c>
      <c r="E2207" s="5">
        <v>4</v>
      </c>
    </row>
    <row r="2208" spans="1:5" x14ac:dyDescent="0.25">
      <c r="A2208">
        <v>2207</v>
      </c>
      <c r="D2208" s="3">
        <v>3</v>
      </c>
      <c r="E2208" s="5">
        <v>4</v>
      </c>
    </row>
    <row r="2209" spans="1:5" x14ac:dyDescent="0.25">
      <c r="A2209">
        <v>2208</v>
      </c>
      <c r="D2209" s="3">
        <v>3</v>
      </c>
      <c r="E2209" s="5">
        <v>4</v>
      </c>
    </row>
    <row r="2210" spans="1:5" x14ac:dyDescent="0.25">
      <c r="A2210">
        <v>2209</v>
      </c>
      <c r="D2210" s="3">
        <v>3</v>
      </c>
      <c r="E2210" s="5">
        <v>4</v>
      </c>
    </row>
    <row r="2211" spans="1:5" x14ac:dyDescent="0.25">
      <c r="A2211">
        <v>2210</v>
      </c>
      <c r="C2211" s="2">
        <v>2</v>
      </c>
      <c r="D2211" s="3">
        <v>3</v>
      </c>
      <c r="E2211" s="5">
        <v>4</v>
      </c>
    </row>
    <row r="2212" spans="1:5" x14ac:dyDescent="0.25">
      <c r="A2212">
        <v>2211</v>
      </c>
      <c r="C2212" s="2">
        <v>2</v>
      </c>
      <c r="D2212" s="3">
        <v>3</v>
      </c>
      <c r="E2212" s="5">
        <v>4</v>
      </c>
    </row>
    <row r="2213" spans="1:5" x14ac:dyDescent="0.25">
      <c r="A2213">
        <v>2212</v>
      </c>
      <c r="C2213" s="2">
        <v>2</v>
      </c>
      <c r="D2213" s="3">
        <v>3</v>
      </c>
    </row>
    <row r="2214" spans="1:5" x14ac:dyDescent="0.25">
      <c r="A2214">
        <v>2213</v>
      </c>
      <c r="C2214" s="2">
        <v>2</v>
      </c>
      <c r="D2214" s="3">
        <v>3</v>
      </c>
    </row>
    <row r="2215" spans="1:5" x14ac:dyDescent="0.25">
      <c r="A2215">
        <v>2214</v>
      </c>
      <c r="C2215" s="2">
        <v>2</v>
      </c>
    </row>
    <row r="2216" spans="1:5" x14ac:dyDescent="0.25">
      <c r="A2216">
        <v>2215</v>
      </c>
      <c r="C2216" s="2">
        <v>2</v>
      </c>
    </row>
    <row r="2217" spans="1:5" x14ac:dyDescent="0.25">
      <c r="A2217">
        <v>2216</v>
      </c>
      <c r="C2217" s="2">
        <v>2</v>
      </c>
    </row>
    <row r="2218" spans="1:5" x14ac:dyDescent="0.25">
      <c r="A2218">
        <v>2217</v>
      </c>
      <c r="B2218" s="4">
        <v>1</v>
      </c>
      <c r="C2218" s="2">
        <v>2</v>
      </c>
    </row>
    <row r="2219" spans="1:5" x14ac:dyDescent="0.25">
      <c r="A2219">
        <v>2218</v>
      </c>
      <c r="B2219" s="4">
        <v>1</v>
      </c>
      <c r="C2219" s="2">
        <v>2</v>
      </c>
    </row>
    <row r="2220" spans="1:5" x14ac:dyDescent="0.25">
      <c r="A2220">
        <v>2219</v>
      </c>
      <c r="B2220" s="4">
        <v>1</v>
      </c>
      <c r="C2220" s="2">
        <v>2</v>
      </c>
    </row>
    <row r="2221" spans="1:5" x14ac:dyDescent="0.25">
      <c r="A2221">
        <v>2220</v>
      </c>
      <c r="B2221" s="4">
        <v>1</v>
      </c>
    </row>
    <row r="2222" spans="1:5" x14ac:dyDescent="0.25">
      <c r="A2222">
        <v>2221</v>
      </c>
      <c r="B2222" s="4">
        <v>1</v>
      </c>
    </row>
    <row r="2223" spans="1:5" x14ac:dyDescent="0.25">
      <c r="A2223">
        <v>2222</v>
      </c>
      <c r="B2223" s="4">
        <v>1</v>
      </c>
    </row>
    <row r="2224" spans="1:5" x14ac:dyDescent="0.25">
      <c r="A2224">
        <v>2223</v>
      </c>
      <c r="B2224" s="4">
        <v>1</v>
      </c>
    </row>
    <row r="2225" spans="1:6" x14ac:dyDescent="0.25">
      <c r="A2225">
        <v>2224</v>
      </c>
      <c r="B2225" s="4">
        <v>1</v>
      </c>
      <c r="E2225" s="5">
        <v>4</v>
      </c>
    </row>
    <row r="2226" spans="1:6" x14ac:dyDescent="0.25">
      <c r="A2226">
        <v>2225</v>
      </c>
      <c r="E2226" s="5">
        <v>4</v>
      </c>
    </row>
    <row r="2227" spans="1:6" x14ac:dyDescent="0.25">
      <c r="A2227">
        <v>2226</v>
      </c>
      <c r="D2227" s="3">
        <v>3</v>
      </c>
      <c r="E2227" s="5">
        <v>4</v>
      </c>
      <c r="F222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F218-B3AC-45F1-A365-DE1894E3EFBA}">
  <dimension ref="A1:EA121"/>
  <sheetViews>
    <sheetView topLeftCell="AH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301</v>
      </c>
      <c r="AP1" t="s">
        <v>302</v>
      </c>
      <c r="AQ1" t="s">
        <v>303</v>
      </c>
      <c r="AR1" t="s">
        <v>304</v>
      </c>
      <c r="AT1" t="s">
        <v>305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323</v>
      </c>
      <c r="BS1" t="s">
        <v>324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240.86803</v>
      </c>
      <c r="B2">
        <v>5.8355050000000004</v>
      </c>
      <c r="C2">
        <v>251.39656400000001</v>
      </c>
      <c r="D2">
        <v>7.7575250000000002</v>
      </c>
      <c r="E2">
        <v>260.02974599999999</v>
      </c>
      <c r="F2">
        <v>4.8903030000000003</v>
      </c>
      <c r="G2">
        <v>251.42232100000001</v>
      </c>
      <c r="H2">
        <v>8.3120200000000004</v>
      </c>
      <c r="K2">
        <f>(14/200)</f>
        <v>7.0000000000000007E-2</v>
      </c>
      <c r="L2">
        <f>(15/200)</f>
        <v>7.4999999999999997E-2</v>
      </c>
      <c r="M2">
        <f>(14/200)</f>
        <v>7.0000000000000007E-2</v>
      </c>
      <c r="N2">
        <f>(13/200)</f>
        <v>6.5000000000000002E-2</v>
      </c>
      <c r="P2">
        <f>(12/200)</f>
        <v>0.06</v>
      </c>
      <c r="Q2">
        <f>(13/200)</f>
        <v>6.5000000000000002E-2</v>
      </c>
      <c r="R2">
        <f>(13/200)</f>
        <v>6.5000000000000002E-2</v>
      </c>
      <c r="S2">
        <f>(12/200)</f>
        <v>0.06</v>
      </c>
      <c r="U2">
        <f>0.07+0.06</f>
        <v>0.13</v>
      </c>
      <c r="V2">
        <f>0.075+0.065</f>
        <v>0.14000000000000001</v>
      </c>
      <c r="W2">
        <f>0.07+0.065</f>
        <v>0.13500000000000001</v>
      </c>
      <c r="X2">
        <f>0.065+0.06</f>
        <v>0.125</v>
      </c>
      <c r="Z2">
        <f>SQRT((ABS($A$3-$A$2)^2+(ABS($B$3-$B$2)^2)))</f>
        <v>22.035509750374143</v>
      </c>
      <c r="AA2">
        <f>SQRT((ABS($C$3-$C$2)^2+(ABS($D$3-$D$2)^2)))</f>
        <v>21.242021164765976</v>
      </c>
      <c r="AB2">
        <f>SQRT((ABS($E$3-$E$2)^2+(ABS($F$3-$F$2)^2)))</f>
        <v>21.089778728338938</v>
      </c>
      <c r="AC2">
        <f>SQRT((ABS($G$3-$G$2)^2+(ABS($H$3-$H$2)^2)))</f>
        <v>22.209395613453577</v>
      </c>
      <c r="AE2">
        <f>(COUNTA(U2:U12)/SUM(U2:U12))</f>
        <v>9.3567251461988317</v>
      </c>
      <c r="AF2">
        <f>(COUNTA(V2:V12)/SUM(V2:V12))</f>
        <v>9.3750000000000018</v>
      </c>
      <c r="AG2">
        <f>(COUNTA(W2:W12)/SUM(W2:W12))</f>
        <v>9.0000000000000018</v>
      </c>
      <c r="AH2">
        <f>(COUNTA(X2:X12)/SUM(X2:X12))</f>
        <v>9.6256684491978621</v>
      </c>
      <c r="AJ2">
        <f>1/0.13</f>
        <v>7.6923076923076916</v>
      </c>
      <c r="AK2">
        <f>1/0.14</f>
        <v>7.1428571428571423</v>
      </c>
      <c r="AL2">
        <f>1/0.135</f>
        <v>7.4074074074074066</v>
      </c>
      <c r="AM2">
        <f>1/0.125</f>
        <v>8</v>
      </c>
      <c r="AO2">
        <f t="shared" ref="AO2:AO9" si="0">$Z2/$U2</f>
        <v>169.50392115672418</v>
      </c>
      <c r="AP2">
        <f t="shared" ref="AP2:AP10" si="1">$AA2/$V2</f>
        <v>151.72872260547123</v>
      </c>
      <c r="AQ2">
        <f t="shared" ref="AQ2:AQ10" si="2">$AB2/$W2</f>
        <v>156.22058317288102</v>
      </c>
      <c r="AR2">
        <f t="shared" ref="AR2:AR10" si="3">$AC2/$X2</f>
        <v>177.67516490762861</v>
      </c>
      <c r="AT2">
        <f>AT4/AT6</f>
        <v>236.16348234467387</v>
      </c>
      <c r="AV2">
        <f>((0.07/0.13)*100)</f>
        <v>53.846153846153854</v>
      </c>
      <c r="AW2">
        <f>((0.075/0.14)*100)</f>
        <v>53.571428571428569</v>
      </c>
      <c r="AX2">
        <f>((0.07/0.135)*100)</f>
        <v>51.851851851851848</v>
      </c>
      <c r="AY2">
        <f>((0.065/0.125)*100)</f>
        <v>52</v>
      </c>
      <c r="BA2">
        <f>((0.06/0.13)*100)</f>
        <v>46.153846153846153</v>
      </c>
      <c r="BB2">
        <f>((0.065/0.14)*100)</f>
        <v>46.428571428571423</v>
      </c>
      <c r="BC2">
        <f>((0.065/0.135)*100)</f>
        <v>48.148148148148145</v>
      </c>
      <c r="BD2">
        <f>((0.06/0.125)*100)</f>
        <v>48</v>
      </c>
      <c r="BF2">
        <f>ABS($B$2-$D$2)</f>
        <v>1.9220199999999998</v>
      </c>
      <c r="BG2">
        <f>ABS($F$2-$H$2)</f>
        <v>3.4217170000000001</v>
      </c>
      <c r="BL2">
        <f>SQRT((ABS($A$2-$E$3)^2+(ABS($B$2-$F$3)^2)))</f>
        <v>2.0052197837269667</v>
      </c>
      <c r="BM2">
        <f>SQRT((ABS($C$2-$G$2)^2+(ABS($D$2-$H$2)^2)))</f>
        <v>0.55509290039956383</v>
      </c>
      <c r="BO2">
        <f>SQRT((ABS($A$2-$G$2)^2+(ABS($B$2-$H$2)^2)))</f>
        <v>10.840949453710508</v>
      </c>
      <c r="BP2">
        <f>SQRT((ABS($C$2-$E$2)^2+(ABS($D$2-$F$2)^2)))</f>
        <v>9.0968562395152546</v>
      </c>
      <c r="BR2">
        <f>DEGREES(ACOS((9.26260829133531^2+21.0897787283389^2-12.843697349431^2)/(2*9.26260829133531*21.0897787283389)))</f>
        <v>20.640612223319764</v>
      </c>
      <c r="BS2">
        <f>DEGREES(ACOS((12.843697349431^2+22.2093956134536^2-10.2757482841857^2)/(2*12.843697349431*22.2093956134536)))</f>
        <v>14.380338007785511</v>
      </c>
      <c r="BU2">
        <v>14</v>
      </c>
      <c r="BV2">
        <v>4</v>
      </c>
      <c r="BW2">
        <v>3</v>
      </c>
      <c r="BX2">
        <v>13</v>
      </c>
      <c r="BY2">
        <v>15</v>
      </c>
      <c r="BZ2">
        <v>3</v>
      </c>
      <c r="CA2">
        <v>13</v>
      </c>
      <c r="CB2">
        <v>3</v>
      </c>
      <c r="CC2">
        <v>14</v>
      </c>
      <c r="CD2">
        <v>2</v>
      </c>
      <c r="CE2">
        <v>13</v>
      </c>
      <c r="CF2">
        <v>2</v>
      </c>
      <c r="CG2">
        <v>13</v>
      </c>
      <c r="CH2">
        <v>13</v>
      </c>
      <c r="CI2">
        <v>3</v>
      </c>
      <c r="CJ2">
        <v>2</v>
      </c>
      <c r="CL2">
        <v>12</v>
      </c>
      <c r="CM2">
        <v>0</v>
      </c>
      <c r="CN2">
        <v>0</v>
      </c>
      <c r="CO2">
        <v>12</v>
      </c>
      <c r="CP2">
        <v>13</v>
      </c>
      <c r="CQ2">
        <v>0</v>
      </c>
      <c r="CR2">
        <v>11</v>
      </c>
      <c r="CS2">
        <v>0</v>
      </c>
      <c r="CT2">
        <v>13</v>
      </c>
      <c r="CU2">
        <v>0</v>
      </c>
      <c r="CV2">
        <v>11</v>
      </c>
      <c r="CW2">
        <v>0</v>
      </c>
      <c r="CX2">
        <v>12</v>
      </c>
      <c r="CY2">
        <v>12</v>
      </c>
      <c r="CZ2">
        <v>0</v>
      </c>
      <c r="DA2">
        <v>0</v>
      </c>
      <c r="DC2">
        <f>((4/14)*100)</f>
        <v>28.571428571428569</v>
      </c>
      <c r="DD2">
        <f>((3/14)*100)</f>
        <v>21.428571428571427</v>
      </c>
      <c r="DE2">
        <f>((13/14)*100)</f>
        <v>92.857142857142861</v>
      </c>
      <c r="DF2">
        <f>((3/15)*100)</f>
        <v>20</v>
      </c>
      <c r="DG2">
        <f>((13/15)*100)</f>
        <v>86.666666666666671</v>
      </c>
      <c r="DH2">
        <f>((3/15)*100)</f>
        <v>20</v>
      </c>
      <c r="DI2">
        <f>((2/14)*100)</f>
        <v>14.285714285714285</v>
      </c>
      <c r="DJ2">
        <f>((13/14)*100)</f>
        <v>92.857142857142861</v>
      </c>
      <c r="DK2">
        <f>((2/14)*100)</f>
        <v>14.285714285714285</v>
      </c>
      <c r="DL2">
        <f>((13/13)*100)</f>
        <v>100</v>
      </c>
      <c r="DM2">
        <f>((3/13)*100)</f>
        <v>23.076923076923077</v>
      </c>
      <c r="DN2">
        <f>((2/13)*100)</f>
        <v>15.384615384615385</v>
      </c>
      <c r="DP2">
        <f>((0/12)*100)</f>
        <v>0</v>
      </c>
      <c r="DQ2">
        <f>((0/12)*100)</f>
        <v>0</v>
      </c>
      <c r="DR2">
        <f>((12/12)*100)</f>
        <v>100</v>
      </c>
      <c r="DS2">
        <f>((0/13)*100)</f>
        <v>0</v>
      </c>
      <c r="DT2">
        <f>((11/13)*100)</f>
        <v>84.615384615384613</v>
      </c>
      <c r="DU2">
        <f>((0/13)*100)</f>
        <v>0</v>
      </c>
      <c r="DV2">
        <f>((0/13)*100)</f>
        <v>0</v>
      </c>
      <c r="DW2">
        <f>((11/13)*100)</f>
        <v>84.615384615384613</v>
      </c>
      <c r="DX2">
        <f>((0/13)*100)</f>
        <v>0</v>
      </c>
      <c r="DY2">
        <f>((12/12)*100)</f>
        <v>100</v>
      </c>
      <c r="DZ2">
        <f>((0/12)*100)</f>
        <v>0</v>
      </c>
      <c r="EA2">
        <f>((0/12)*100)</f>
        <v>0</v>
      </c>
    </row>
    <row r="3" spans="1:131" x14ac:dyDescent="0.25">
      <c r="A3">
        <v>218.83272700000001</v>
      </c>
      <c r="B3">
        <v>5.7400500000000001</v>
      </c>
      <c r="C3">
        <v>230.156465</v>
      </c>
      <c r="D3">
        <v>7.4717669999999998</v>
      </c>
      <c r="E3">
        <v>238.943433</v>
      </c>
      <c r="F3">
        <v>5.2726259999999998</v>
      </c>
      <c r="G3">
        <v>229.21454399999999</v>
      </c>
      <c r="H3">
        <v>8.5801510000000007</v>
      </c>
      <c r="K3">
        <f>(13/200)</f>
        <v>6.5000000000000002E-2</v>
      </c>
      <c r="L3">
        <f>(12/200)</f>
        <v>0.06</v>
      </c>
      <c r="M3">
        <f>(14/200)</f>
        <v>7.0000000000000007E-2</v>
      </c>
      <c r="N3">
        <f>(12/200)</f>
        <v>0.06</v>
      </c>
      <c r="P3">
        <f>(9/200)</f>
        <v>4.4999999999999998E-2</v>
      </c>
      <c r="Q3">
        <f>(10/200)</f>
        <v>0.05</v>
      </c>
      <c r="R3">
        <f>(11/200)</f>
        <v>5.5E-2</v>
      </c>
      <c r="S3">
        <f>(8/200)</f>
        <v>0.04</v>
      </c>
      <c r="U3">
        <f>0.065+0.045</f>
        <v>0.11</v>
      </c>
      <c r="V3">
        <f>0.06+0.05</f>
        <v>0.11</v>
      </c>
      <c r="W3">
        <f>0.07+0.055</f>
        <v>0.125</v>
      </c>
      <c r="X3">
        <f>0.06+0.04</f>
        <v>0.1</v>
      </c>
      <c r="Z3">
        <f>SQRT((ABS($A$4-$A$3)^2+(ABS($B$4-$B$3)^2)))</f>
        <v>21.466070989446042</v>
      </c>
      <c r="AA3">
        <f>SQRT((ABS($C$4-$C$3)^2+(ABS($D$4-$D$3)^2)))</f>
        <v>20.194624366824836</v>
      </c>
      <c r="AB3">
        <f>SQRT((ABS($E$4-$E$3)^2+(ABS($F$4-$F$3)^2)))</f>
        <v>23.403955940072962</v>
      </c>
      <c r="AC3">
        <f>SQRT((ABS($G$4-$G$3)^2+(ABS($H$4-$H$3)^2)))</f>
        <v>19.482092462498279</v>
      </c>
      <c r="AJ3">
        <f>1/0.11</f>
        <v>9.0909090909090917</v>
      </c>
      <c r="AK3">
        <f>1/0.11</f>
        <v>9.0909090909090917</v>
      </c>
      <c r="AL3">
        <f>1/0.125</f>
        <v>8</v>
      </c>
      <c r="AM3">
        <f>1/0.1</f>
        <v>10</v>
      </c>
      <c r="AO3">
        <f t="shared" si="0"/>
        <v>195.14609990405492</v>
      </c>
      <c r="AP3">
        <f t="shared" si="1"/>
        <v>183.58749424386215</v>
      </c>
      <c r="AQ3">
        <f t="shared" si="2"/>
        <v>187.23164752058369</v>
      </c>
      <c r="AR3">
        <f t="shared" si="3"/>
        <v>194.82092462498278</v>
      </c>
      <c r="AT3" t="s">
        <v>306</v>
      </c>
      <c r="AV3">
        <f>((0.065/0.11)*100)</f>
        <v>59.090909090909093</v>
      </c>
      <c r="AW3">
        <f>((0.06/0.11)*100)</f>
        <v>54.54545454545454</v>
      </c>
      <c r="AX3">
        <f>((0.07/0.125)*100)</f>
        <v>56.000000000000007</v>
      </c>
      <c r="AY3">
        <f>((0.06/0.1)*100)</f>
        <v>60</v>
      </c>
      <c r="BA3">
        <f>((0.045/0.11)*100)</f>
        <v>40.909090909090907</v>
      </c>
      <c r="BB3">
        <f>((0.05/0.11)*100)</f>
        <v>45.45454545454546</v>
      </c>
      <c r="BC3">
        <f>((0.055/0.125)*100)</f>
        <v>44</v>
      </c>
      <c r="BD3">
        <f>((0.04/0.1)*100)</f>
        <v>40</v>
      </c>
      <c r="BF3">
        <f>ABS($B$3-$D$3)</f>
        <v>1.7317169999999997</v>
      </c>
      <c r="BG3">
        <f>ABS($F$3-$H$3)</f>
        <v>3.3075250000000009</v>
      </c>
      <c r="BL3">
        <f>SQRT((ABS($A$3-$E$4)^2+(ABS($B$3-$F$4)^2)))</f>
        <v>3.3041041155697521</v>
      </c>
      <c r="BM3">
        <f>SQRT((ABS($C$3-$G$3)^2+(ABS($D$3-$H$3)^2)))</f>
        <v>1.4545550046997251</v>
      </c>
      <c r="BO3">
        <f>SQRT((ABS($A$3-$G$4)^2+(ABS($B$3-$H$4)^2)))</f>
        <v>9.7384465718085131</v>
      </c>
      <c r="BP3">
        <f>SQRT((ABS($C$3-$E$3)^2+(ABS($D$3-$F$3)^2)))</f>
        <v>9.0579814401943342</v>
      </c>
      <c r="BR3">
        <f>DEGREES(ACOS((10.2757482841857^2+23.403955940073^2-14.0250630415804^2)/(2*10.2757482841857*23.403955940073)))</f>
        <v>18.310203875301085</v>
      </c>
      <c r="BS3">
        <f>DEGREES(ACOS((14.0250630415804^2+19.4820924624983^2-6.91657659940697^2)/(2*14.0250630415804*19.4820924624983)))</f>
        <v>14.771105128907285</v>
      </c>
      <c r="BU3">
        <v>13</v>
      </c>
      <c r="BV3">
        <v>4</v>
      </c>
      <c r="BW3">
        <v>4</v>
      </c>
      <c r="BX3">
        <v>10</v>
      </c>
      <c r="BY3">
        <v>12</v>
      </c>
      <c r="BZ3">
        <v>3</v>
      </c>
      <c r="CA3">
        <v>10</v>
      </c>
      <c r="CB3">
        <v>4</v>
      </c>
      <c r="CC3">
        <v>14</v>
      </c>
      <c r="CD3">
        <v>5</v>
      </c>
      <c r="CE3">
        <v>10</v>
      </c>
      <c r="CF3">
        <v>6</v>
      </c>
      <c r="CG3">
        <v>12</v>
      </c>
      <c r="CH3">
        <v>10</v>
      </c>
      <c r="CI3">
        <v>3</v>
      </c>
      <c r="CJ3">
        <v>6</v>
      </c>
      <c r="CL3">
        <v>9</v>
      </c>
      <c r="CM3">
        <v>0</v>
      </c>
      <c r="CN3">
        <v>0</v>
      </c>
      <c r="CO3">
        <v>7</v>
      </c>
      <c r="CP3">
        <v>10</v>
      </c>
      <c r="CQ3">
        <v>0</v>
      </c>
      <c r="CR3">
        <v>9</v>
      </c>
      <c r="CS3">
        <v>0</v>
      </c>
      <c r="CT3">
        <v>11</v>
      </c>
      <c r="CU3">
        <v>0</v>
      </c>
      <c r="CV3">
        <v>9</v>
      </c>
      <c r="CW3">
        <v>0</v>
      </c>
      <c r="CX3">
        <v>8</v>
      </c>
      <c r="CY3">
        <v>7</v>
      </c>
      <c r="CZ3">
        <v>0</v>
      </c>
      <c r="DA3">
        <v>0</v>
      </c>
      <c r="DC3">
        <f>((4/13)*100)</f>
        <v>30.76923076923077</v>
      </c>
      <c r="DD3">
        <f>((4/13)*100)</f>
        <v>30.76923076923077</v>
      </c>
      <c r="DE3">
        <f>((10/13)*100)</f>
        <v>76.923076923076934</v>
      </c>
      <c r="DF3">
        <f>((3/12)*100)</f>
        <v>25</v>
      </c>
      <c r="DG3">
        <f>((10/12)*100)</f>
        <v>83.333333333333343</v>
      </c>
      <c r="DH3">
        <f>((4/12)*100)</f>
        <v>33.333333333333329</v>
      </c>
      <c r="DI3">
        <f>((5/14)*100)</f>
        <v>35.714285714285715</v>
      </c>
      <c r="DJ3">
        <f>((10/14)*100)</f>
        <v>71.428571428571431</v>
      </c>
      <c r="DK3">
        <f>((6/14)*100)</f>
        <v>42.857142857142854</v>
      </c>
      <c r="DL3">
        <f>((10/12)*100)</f>
        <v>83.333333333333343</v>
      </c>
      <c r="DM3">
        <f>((3/12)*100)</f>
        <v>25</v>
      </c>
      <c r="DN3">
        <f>((6/12)*100)</f>
        <v>50</v>
      </c>
      <c r="DP3">
        <f>((0/9)*100)</f>
        <v>0</v>
      </c>
      <c r="DQ3">
        <f>((0/9)*100)</f>
        <v>0</v>
      </c>
      <c r="DR3">
        <f>((7/9)*100)</f>
        <v>77.777777777777786</v>
      </c>
      <c r="DS3">
        <f>((0/10)*100)</f>
        <v>0</v>
      </c>
      <c r="DT3">
        <f>((9/10)*100)</f>
        <v>90</v>
      </c>
      <c r="DU3">
        <f>((0/10)*100)</f>
        <v>0</v>
      </c>
      <c r="DV3">
        <f>((0/11)*100)</f>
        <v>0</v>
      </c>
      <c r="DW3">
        <f>((9/11)*100)</f>
        <v>81.818181818181827</v>
      </c>
      <c r="DX3">
        <f>((0/11)*100)</f>
        <v>0</v>
      </c>
      <c r="DY3">
        <f>((7/8)*100)</f>
        <v>87.5</v>
      </c>
      <c r="DZ3">
        <f>((0/8)*100)</f>
        <v>0</v>
      </c>
      <c r="EA3">
        <f>((0/8)*100)</f>
        <v>0</v>
      </c>
    </row>
    <row r="4" spans="1:131" x14ac:dyDescent="0.25">
      <c r="A4">
        <v>197.37303800000001</v>
      </c>
      <c r="B4">
        <v>6.2634540000000003</v>
      </c>
      <c r="C4">
        <v>209.96349900000001</v>
      </c>
      <c r="D4">
        <v>7.7305669999999997</v>
      </c>
      <c r="E4">
        <v>215.54025200000001</v>
      </c>
      <c r="F4">
        <v>5.4630799999999997</v>
      </c>
      <c r="G4">
        <v>209.74350200000001</v>
      </c>
      <c r="H4">
        <v>9.2362380000000002</v>
      </c>
      <c r="K4">
        <f>(14/200)</f>
        <v>7.0000000000000007E-2</v>
      </c>
      <c r="L4">
        <f>(13/200)</f>
        <v>6.5000000000000002E-2</v>
      </c>
      <c r="M4">
        <f>(14/200)</f>
        <v>7.0000000000000007E-2</v>
      </c>
      <c r="N4">
        <f>(12/200)</f>
        <v>0.06</v>
      </c>
      <c r="P4">
        <f>(10/200)</f>
        <v>0.05</v>
      </c>
      <c r="Q4">
        <f>(9/200)</f>
        <v>4.4999999999999998E-2</v>
      </c>
      <c r="R4">
        <f>(9/200)</f>
        <v>4.4999999999999998E-2</v>
      </c>
      <c r="S4">
        <f>(8/200)</f>
        <v>0.04</v>
      </c>
      <c r="U4">
        <f>0.07+0.05</f>
        <v>0.12000000000000001</v>
      </c>
      <c r="V4">
        <f>0.065+0.045</f>
        <v>0.11</v>
      </c>
      <c r="W4">
        <f>0.07+0.045</f>
        <v>0.115</v>
      </c>
      <c r="X4">
        <f>0.06+0.04</f>
        <v>0.1</v>
      </c>
      <c r="Z4">
        <f>SQRT((ABS($A$5-$A$4)^2+(ABS($B$5-$B$4)^2)))</f>
        <v>27.678673533296401</v>
      </c>
      <c r="AA4">
        <f>SQRT((ABS($C$5-$C$4)^2+(ABS($D$5-$D$4)^2)))</f>
        <v>21.541814781854519</v>
      </c>
      <c r="AB4">
        <f>SQRT((ABS($E$5-$E$4)^2+(ABS($F$5-$F$4)^2)))</f>
        <v>23.57532132565397</v>
      </c>
      <c r="AC4">
        <f>SQRT((ABS($G$5-$G$4)^2+(ABS($H$5-$H$4)^2)))</f>
        <v>20.287160565888758</v>
      </c>
      <c r="AJ4">
        <f>1/0.12</f>
        <v>8.3333333333333339</v>
      </c>
      <c r="AK4">
        <f>1/0.11</f>
        <v>9.0909090909090917</v>
      </c>
      <c r="AL4">
        <f>1/0.115</f>
        <v>8.695652173913043</v>
      </c>
      <c r="AM4">
        <f>1/0.1</f>
        <v>10</v>
      </c>
      <c r="AO4">
        <f t="shared" si="0"/>
        <v>230.65561277747</v>
      </c>
      <c r="AP4">
        <f t="shared" si="1"/>
        <v>195.83467983504107</v>
      </c>
      <c r="AQ4">
        <f t="shared" si="2"/>
        <v>205.00279413612148</v>
      </c>
      <c r="AR4">
        <f t="shared" si="3"/>
        <v>202.87160565888757</v>
      </c>
      <c r="AT4">
        <f>SUM(Z:AC)</f>
        <v>9392.2216928476719</v>
      </c>
      <c r="AV4">
        <f>((0.07/0.12)*100)</f>
        <v>58.333333333333336</v>
      </c>
      <c r="AW4">
        <f>((0.065/0.11)*100)</f>
        <v>59.090909090909093</v>
      </c>
      <c r="AX4">
        <f>((0.07/0.115)*100)</f>
        <v>60.869565217391312</v>
      </c>
      <c r="AY4">
        <f>((0.06/0.1)*100)</f>
        <v>60</v>
      </c>
      <c r="BA4">
        <f>((0.05/0.12)*100)</f>
        <v>41.666666666666671</v>
      </c>
      <c r="BB4">
        <f>((0.045/0.11)*100)</f>
        <v>40.909090909090907</v>
      </c>
      <c r="BC4">
        <f>((0.045/0.115)*100)</f>
        <v>39.130434782608688</v>
      </c>
      <c r="BD4">
        <f>((0.04/0.1)*100)</f>
        <v>40</v>
      </c>
      <c r="BF4">
        <f>ABS($B$4-$D$4)</f>
        <v>1.4671129999999994</v>
      </c>
      <c r="BG4">
        <f>ABS($F$4-$H$4)</f>
        <v>3.7731580000000005</v>
      </c>
      <c r="BL4">
        <f>SQRT((ABS($A$4-$E$5)^2+(ABS($B$4-$F$5)^2)))</f>
        <v>5.4627680941407535</v>
      </c>
      <c r="BM4">
        <f>SQRT((ABS($C$4-$G$4)^2+(ABS($D$4-$H$4)^2)))</f>
        <v>1.521658253436035</v>
      </c>
      <c r="BO4">
        <f>SQRT((ABS($A$4-$G$5)^2+(ABS($B$4-$H$5)^2)))</f>
        <v>8.818532066835159</v>
      </c>
      <c r="BP4">
        <f>SQRT((ABS($C$4-$E$4)^2+(ABS($D$4-$F$4)^2)))</f>
        <v>6.0201055902847722</v>
      </c>
      <c r="BR4">
        <f>DEGREES(ACOS((6.91657659940697^2+23.575321325654^2-18.1684536539018^2)/(2*6.91657659940697*23.575321325654)))</f>
        <v>32.98903443676079</v>
      </c>
      <c r="BS4">
        <f>DEGREES(ACOS((18.1684536539018^2+20.2871605658888^2-5.31842127435971^2)/(2*18.1684536539018*20.2871605658888)))</f>
        <v>14.597770135861332</v>
      </c>
      <c r="BU4">
        <v>14</v>
      </c>
      <c r="BV4">
        <v>7</v>
      </c>
      <c r="BW4">
        <v>6</v>
      </c>
      <c r="BX4">
        <v>7</v>
      </c>
      <c r="BY4">
        <v>13</v>
      </c>
      <c r="BZ4">
        <v>4</v>
      </c>
      <c r="CA4">
        <v>9</v>
      </c>
      <c r="CB4">
        <v>5</v>
      </c>
      <c r="CC4">
        <v>14</v>
      </c>
      <c r="CD4">
        <v>4</v>
      </c>
      <c r="CE4">
        <v>9</v>
      </c>
      <c r="CF4">
        <v>9</v>
      </c>
      <c r="CG4">
        <v>12</v>
      </c>
      <c r="CH4">
        <v>7</v>
      </c>
      <c r="CI4">
        <v>4</v>
      </c>
      <c r="CJ4">
        <v>9</v>
      </c>
      <c r="CL4">
        <v>10</v>
      </c>
      <c r="CM4">
        <v>1</v>
      </c>
      <c r="CN4">
        <v>0</v>
      </c>
      <c r="CO4">
        <v>5</v>
      </c>
      <c r="CP4">
        <v>9</v>
      </c>
      <c r="CQ4">
        <v>0</v>
      </c>
      <c r="CR4">
        <v>5</v>
      </c>
      <c r="CS4">
        <v>0</v>
      </c>
      <c r="CT4">
        <v>9</v>
      </c>
      <c r="CU4">
        <v>0</v>
      </c>
      <c r="CV4">
        <v>5</v>
      </c>
      <c r="CW4">
        <v>3</v>
      </c>
      <c r="CX4">
        <v>8</v>
      </c>
      <c r="CY4">
        <v>5</v>
      </c>
      <c r="CZ4">
        <v>0</v>
      </c>
      <c r="DA4">
        <v>3</v>
      </c>
      <c r="DC4">
        <f>((7/14)*100)</f>
        <v>50</v>
      </c>
      <c r="DD4">
        <f>((6/14)*100)</f>
        <v>42.857142857142854</v>
      </c>
      <c r="DE4">
        <f>((7/14)*100)</f>
        <v>50</v>
      </c>
      <c r="DF4">
        <f>((4/13)*100)</f>
        <v>30.76923076923077</v>
      </c>
      <c r="DG4">
        <f>((9/13)*100)</f>
        <v>69.230769230769226</v>
      </c>
      <c r="DH4">
        <f>((5/13)*100)</f>
        <v>38.461538461538467</v>
      </c>
      <c r="DI4">
        <f>((4/14)*100)</f>
        <v>28.571428571428569</v>
      </c>
      <c r="DJ4">
        <f>((9/14)*100)</f>
        <v>64.285714285714292</v>
      </c>
      <c r="DK4">
        <f>((9/14)*100)</f>
        <v>64.285714285714292</v>
      </c>
      <c r="DL4">
        <f>((7/12)*100)</f>
        <v>58.333333333333336</v>
      </c>
      <c r="DM4">
        <f>((4/12)*100)</f>
        <v>33.333333333333329</v>
      </c>
      <c r="DN4">
        <f>((9/12)*100)</f>
        <v>75</v>
      </c>
      <c r="DP4">
        <f>((1/10)*100)</f>
        <v>10</v>
      </c>
      <c r="DQ4">
        <f>((0/10)*100)</f>
        <v>0</v>
      </c>
      <c r="DR4">
        <f>((5/10)*100)</f>
        <v>50</v>
      </c>
      <c r="DS4">
        <f>((0/9)*100)</f>
        <v>0</v>
      </c>
      <c r="DT4">
        <f>((5/9)*100)</f>
        <v>55.555555555555557</v>
      </c>
      <c r="DU4">
        <f>((0/9)*100)</f>
        <v>0</v>
      </c>
      <c r="DV4">
        <f>((0/9)*100)</f>
        <v>0</v>
      </c>
      <c r="DW4">
        <f>((5/9)*100)</f>
        <v>55.555555555555557</v>
      </c>
      <c r="DX4">
        <f>((3/9)*100)</f>
        <v>33.333333333333329</v>
      </c>
      <c r="DY4">
        <f>((5/8)*100)</f>
        <v>62.5</v>
      </c>
      <c r="DZ4">
        <f>((0/8)*100)</f>
        <v>0</v>
      </c>
      <c r="EA4">
        <f>((3/8)*100)</f>
        <v>37.5</v>
      </c>
    </row>
    <row r="5" spans="1:131" x14ac:dyDescent="0.25">
      <c r="A5">
        <v>169.73231699999999</v>
      </c>
      <c r="B5">
        <v>7.7124230000000003</v>
      </c>
      <c r="C5">
        <v>188.43546499999999</v>
      </c>
      <c r="D5">
        <v>8.5009800000000002</v>
      </c>
      <c r="E5">
        <v>191.96494899999999</v>
      </c>
      <c r="F5">
        <v>5.4924749999999998</v>
      </c>
      <c r="G5">
        <v>189.47896800000001</v>
      </c>
      <c r="H5">
        <v>10.194124</v>
      </c>
      <c r="K5">
        <f>(13/200)</f>
        <v>6.5000000000000002E-2</v>
      </c>
      <c r="L5">
        <f>(13/200)</f>
        <v>6.5000000000000002E-2</v>
      </c>
      <c r="M5">
        <f>(14/200)</f>
        <v>7.0000000000000007E-2</v>
      </c>
      <c r="N5">
        <f>(12/200)</f>
        <v>0.06</v>
      </c>
      <c r="P5">
        <f>(8/200)</f>
        <v>0.04</v>
      </c>
      <c r="Q5">
        <f>(8/200)</f>
        <v>0.04</v>
      </c>
      <c r="R5">
        <f>(8/200)</f>
        <v>0.04</v>
      </c>
      <c r="S5">
        <f>(7/200)</f>
        <v>3.5000000000000003E-2</v>
      </c>
      <c r="U5">
        <f>0.065+0.04</f>
        <v>0.10500000000000001</v>
      </c>
      <c r="V5">
        <f>0.065+0.04</f>
        <v>0.10500000000000001</v>
      </c>
      <c r="W5">
        <f>0.07+0.04</f>
        <v>0.11000000000000001</v>
      </c>
      <c r="X5">
        <f>0.06+0.035</f>
        <v>9.5000000000000001E-2</v>
      </c>
      <c r="Z5">
        <f>SQRT((ABS($A$6-$A$5)^2+(ABS($B$6-$B$5)^2)))</f>
        <v>33.977297118530018</v>
      </c>
      <c r="AA5">
        <f>SQRT((ABS($C$6-$C$5)^2+(ABS($D$6-$D$5)^2)))</f>
        <v>25.43831184612382</v>
      </c>
      <c r="AB5">
        <f>SQRT((ABS($E$6-$E$5)^2+(ABS($F$6-$F$5)^2)))</f>
        <v>28.644041676859707</v>
      </c>
      <c r="AC5">
        <f>SQRT((ABS($G$6-$G$5)^2+(ABS($H$6-$H$5)^2)))</f>
        <v>25.121280565131578</v>
      </c>
      <c r="AJ5">
        <f>1/0.105</f>
        <v>9.5238095238095237</v>
      </c>
      <c r="AK5">
        <f>1/0.105</f>
        <v>9.5238095238095237</v>
      </c>
      <c r="AL5">
        <f>1/0.11</f>
        <v>9.0909090909090917</v>
      </c>
      <c r="AM5">
        <f>1/0.095</f>
        <v>10.526315789473685</v>
      </c>
      <c r="AO5">
        <f t="shared" si="0"/>
        <v>323.59330589076205</v>
      </c>
      <c r="AP5">
        <f t="shared" si="1"/>
        <v>242.26963662975064</v>
      </c>
      <c r="AQ5">
        <f t="shared" si="2"/>
        <v>260.40037888054275</v>
      </c>
      <c r="AR5">
        <f t="shared" si="3"/>
        <v>264.4345322645429</v>
      </c>
      <c r="AT5" t="s">
        <v>307</v>
      </c>
      <c r="AV5">
        <f>((0.065/0.105)*100)</f>
        <v>61.904761904761905</v>
      </c>
      <c r="AW5">
        <f>((0.065/0.105)*100)</f>
        <v>61.904761904761905</v>
      </c>
      <c r="AX5">
        <f>((0.07/0.11)*100)</f>
        <v>63.636363636363647</v>
      </c>
      <c r="AY5">
        <f>((0.06/0.095)*100)</f>
        <v>63.157894736842103</v>
      </c>
      <c r="BA5">
        <f>((0.04/0.105)*100)</f>
        <v>38.095238095238102</v>
      </c>
      <c r="BB5">
        <f>((0.04/0.105)*100)</f>
        <v>38.095238095238102</v>
      </c>
      <c r="BC5">
        <f>((0.04/0.11)*100)</f>
        <v>36.363636363636367</v>
      </c>
      <c r="BD5">
        <f>((0.035/0.095)*100)</f>
        <v>36.842105263157897</v>
      </c>
      <c r="BF5">
        <f>ABS($B$5-$D$5)</f>
        <v>0.78855699999999995</v>
      </c>
      <c r="BG5">
        <f>ABS($F$5-$H$5)</f>
        <v>4.7016490000000006</v>
      </c>
      <c r="BL5">
        <f>SQRT((ABS($A$5-$E$6)^2+(ABS($B$5-$F$6)^2)))</f>
        <v>6.4205069756863269</v>
      </c>
      <c r="BM5">
        <f>SQRT((ABS($C$5-$G$5)^2+(ABS($D$5-$H$5)^2)))</f>
        <v>1.9888778534000104</v>
      </c>
      <c r="BO5">
        <f>SQRT((ABS($A$5-$G$6)^2+(ABS($B$5-$H$6)^2)))</f>
        <v>6.2657087775325913</v>
      </c>
      <c r="BP5">
        <f>SQRT((ABS($C$5-$E$5)^2+(ABS($D$5-$F$5)^2)))</f>
        <v>4.6377106034422821</v>
      </c>
      <c r="BR5">
        <f>DEGREES(ACOS((5.31842127435971^2+28.6440416768597^2-26.3224257544745^2)/(2*5.31842127435971*28.6440416768597)))</f>
        <v>59.224888074526753</v>
      </c>
      <c r="BS5">
        <f>DEGREES(ACOS((26.3224257544745^2+25.1212805651316^2-4.13226888828425^2)/(2*26.3224257544745*25.1212805651316)))</f>
        <v>8.8183483311709363</v>
      </c>
      <c r="BU5">
        <v>13</v>
      </c>
      <c r="BV5">
        <v>8</v>
      </c>
      <c r="BW5">
        <v>5</v>
      </c>
      <c r="BX5">
        <v>6</v>
      </c>
      <c r="BY5">
        <v>13</v>
      </c>
      <c r="BZ5">
        <v>7</v>
      </c>
      <c r="CA5">
        <v>8</v>
      </c>
      <c r="CB5">
        <v>6</v>
      </c>
      <c r="CC5">
        <v>14</v>
      </c>
      <c r="CD5">
        <v>6</v>
      </c>
      <c r="CE5">
        <v>8</v>
      </c>
      <c r="CF5">
        <v>12</v>
      </c>
      <c r="CG5">
        <v>12</v>
      </c>
      <c r="CH5">
        <v>4</v>
      </c>
      <c r="CI5">
        <v>6</v>
      </c>
      <c r="CJ5">
        <v>12</v>
      </c>
      <c r="CL5">
        <v>8</v>
      </c>
      <c r="CM5">
        <v>2</v>
      </c>
      <c r="CN5">
        <v>0</v>
      </c>
      <c r="CO5">
        <v>0</v>
      </c>
      <c r="CP5">
        <v>8</v>
      </c>
      <c r="CQ5">
        <v>1</v>
      </c>
      <c r="CR5">
        <v>3</v>
      </c>
      <c r="CS5">
        <v>0</v>
      </c>
      <c r="CT5">
        <v>8</v>
      </c>
      <c r="CU5">
        <v>0</v>
      </c>
      <c r="CV5">
        <v>3</v>
      </c>
      <c r="CW5">
        <v>5</v>
      </c>
      <c r="CX5">
        <v>7</v>
      </c>
      <c r="CY5">
        <v>0</v>
      </c>
      <c r="CZ5">
        <v>0</v>
      </c>
      <c r="DA5">
        <v>5</v>
      </c>
      <c r="DC5">
        <f>((8/13)*100)</f>
        <v>61.53846153846154</v>
      </c>
      <c r="DD5">
        <f>((5/13)*100)</f>
        <v>38.461538461538467</v>
      </c>
      <c r="DE5">
        <f>((6/13)*100)</f>
        <v>46.153846153846153</v>
      </c>
      <c r="DF5">
        <f>((7/13)*100)</f>
        <v>53.846153846153847</v>
      </c>
      <c r="DG5">
        <f>((8/13)*100)</f>
        <v>61.53846153846154</v>
      </c>
      <c r="DH5">
        <f>((6/13)*100)</f>
        <v>46.153846153846153</v>
      </c>
      <c r="DI5">
        <f>((6/14)*100)</f>
        <v>42.857142857142854</v>
      </c>
      <c r="DJ5">
        <f>((8/14)*100)</f>
        <v>57.142857142857139</v>
      </c>
      <c r="DK5">
        <f>((12/14)*100)</f>
        <v>85.714285714285708</v>
      </c>
      <c r="DL5">
        <f>((4/12)*100)</f>
        <v>33.333333333333329</v>
      </c>
      <c r="DM5">
        <f>((6/12)*100)</f>
        <v>50</v>
      </c>
      <c r="DN5">
        <f>((12/12)*100)</f>
        <v>100</v>
      </c>
      <c r="DP5">
        <f>((2/8)*100)</f>
        <v>25</v>
      </c>
      <c r="DQ5">
        <f>((0/8)*100)</f>
        <v>0</v>
      </c>
      <c r="DR5">
        <f>((0/8)*100)</f>
        <v>0</v>
      </c>
      <c r="DS5">
        <f>((1/8)*100)</f>
        <v>12.5</v>
      </c>
      <c r="DT5">
        <f>((3/8)*100)</f>
        <v>37.5</v>
      </c>
      <c r="DU5">
        <f>((0/8)*100)</f>
        <v>0</v>
      </c>
      <c r="DV5">
        <f>((0/8)*100)</f>
        <v>0</v>
      </c>
      <c r="DW5">
        <f>((3/8)*100)</f>
        <v>37.5</v>
      </c>
      <c r="DX5">
        <f>((5/8)*100)</f>
        <v>62.5</v>
      </c>
      <c r="DY5">
        <f>((0/7)*100)</f>
        <v>0</v>
      </c>
      <c r="DZ5">
        <f>((0/7)*100)</f>
        <v>0</v>
      </c>
      <c r="EA5">
        <f>((5/7)*100)</f>
        <v>71.428571428571431</v>
      </c>
    </row>
    <row r="6" spans="1:131" x14ac:dyDescent="0.25">
      <c r="A6">
        <v>135.767405</v>
      </c>
      <c r="B6">
        <v>6.7951050000000004</v>
      </c>
      <c r="C6">
        <v>163.032577</v>
      </c>
      <c r="D6">
        <v>9.8429900000000004</v>
      </c>
      <c r="E6">
        <v>163.35778300000001</v>
      </c>
      <c r="F6">
        <v>6.9454640000000003</v>
      </c>
      <c r="G6">
        <v>164.369124</v>
      </c>
      <c r="H6">
        <v>10.952063000000001</v>
      </c>
      <c r="K6">
        <f>(16/200)</f>
        <v>0.08</v>
      </c>
      <c r="L6">
        <f>(12/200)</f>
        <v>0.06</v>
      </c>
      <c r="M6">
        <f>(12/200)</f>
        <v>0.06</v>
      </c>
      <c r="N6">
        <f>(13/200)</f>
        <v>6.5000000000000002E-2</v>
      </c>
      <c r="P6">
        <f>(7/200)</f>
        <v>3.5000000000000003E-2</v>
      </c>
      <c r="Q6">
        <f>(7/200)</f>
        <v>3.5000000000000003E-2</v>
      </c>
      <c r="R6">
        <f>(8/200)</f>
        <v>0.04</v>
      </c>
      <c r="S6">
        <f>(7/200)</f>
        <v>3.5000000000000003E-2</v>
      </c>
      <c r="U6">
        <f>0.08+0.035</f>
        <v>0.115</v>
      </c>
      <c r="V6">
        <f>0.06+0.035</f>
        <v>9.5000000000000001E-2</v>
      </c>
      <c r="W6">
        <f>0.06+0.04</f>
        <v>0.1</v>
      </c>
      <c r="X6">
        <f>0.065+0.035</f>
        <v>0.1</v>
      </c>
      <c r="Z6">
        <f>SQRT((ABS($A$7-$A$6)^2+(ABS($B$7-$B$6)^2)))</f>
        <v>30.361447556021066</v>
      </c>
      <c r="AA6">
        <f>SQRT((ABS($C$7-$C$6)^2+(ABS($D$7-$D$6)^2)))</f>
        <v>32.682819172121</v>
      </c>
      <c r="AB6">
        <f>SQRT((ABS($E$7-$E$6)^2+(ABS($F$7-$F$6)^2)))</f>
        <v>33.512968426385278</v>
      </c>
      <c r="AC6">
        <f>SQRT((ABS($G$7-$G$6)^2+(ABS($H$7-$H$6)^2)))</f>
        <v>33.250213945828321</v>
      </c>
      <c r="AJ6">
        <f>1/0.115</f>
        <v>8.695652173913043</v>
      </c>
      <c r="AK6">
        <f>1/0.095</f>
        <v>10.526315789473685</v>
      </c>
      <c r="AL6">
        <f>1/0.1</f>
        <v>10</v>
      </c>
      <c r="AM6">
        <f>1/0.1</f>
        <v>10</v>
      </c>
      <c r="AO6">
        <f t="shared" si="0"/>
        <v>264.0125874436614</v>
      </c>
      <c r="AP6">
        <f t="shared" si="1"/>
        <v>344.02967549601055</v>
      </c>
      <c r="AQ6">
        <f t="shared" si="2"/>
        <v>335.12968426385277</v>
      </c>
      <c r="AR6">
        <f t="shared" si="3"/>
        <v>332.50213945828318</v>
      </c>
      <c r="AT6">
        <f>SUM(U:X)</f>
        <v>39.769999999999968</v>
      </c>
      <c r="AV6">
        <f>((0.08/0.115)*100)</f>
        <v>69.565217391304344</v>
      </c>
      <c r="AW6">
        <f>((0.06/0.095)*100)</f>
        <v>63.157894736842103</v>
      </c>
      <c r="AX6">
        <f>((0.06/0.1)*100)</f>
        <v>60</v>
      </c>
      <c r="AY6">
        <f>((0.065/0.1)*100)</f>
        <v>65</v>
      </c>
      <c r="BA6">
        <f>((0.035/0.115)*100)</f>
        <v>30.434782608695656</v>
      </c>
      <c r="BB6">
        <f>((0.035/0.095)*100)</f>
        <v>36.842105263157897</v>
      </c>
      <c r="BC6">
        <f>((0.04/0.1)*100)</f>
        <v>40</v>
      </c>
      <c r="BD6">
        <f>((0.035/0.1)*100)</f>
        <v>35</v>
      </c>
      <c r="BF6">
        <f>ABS($B$6-$D$6)</f>
        <v>3.047885</v>
      </c>
      <c r="BG6">
        <f>ABS($F$6-$H$6)</f>
        <v>4.0065990000000005</v>
      </c>
      <c r="BL6">
        <f>SQRT((ABS($A$6-$E$7)^2+(ABS($B$6-$F$7)^2)))</f>
        <v>6.0573575192388764</v>
      </c>
      <c r="BM6">
        <f>SQRT((ABS($C$6-$G$6)^2+(ABS($D$6-$H$6)^2)))</f>
        <v>1.7367788582712509</v>
      </c>
      <c r="BO6">
        <f>SQRT((ABS($A$6-$G$7)^2+(ABS($B$6-$H$7)^2)))</f>
        <v>5.2278456350770215</v>
      </c>
      <c r="BP6">
        <f>SQRT((ABS($C$6-$E$6)^2+(ABS($D$6-$F$6)^2)))</f>
        <v>2.9157187558322573</v>
      </c>
      <c r="BR6">
        <f>DEGREES(ACOS((32.279895623421^2+33.5129684263853^2-4.11153158555812^2)/(2*32.279895623421*33.5129684263853)))</f>
        <v>6.8366852523791799</v>
      </c>
      <c r="BS6">
        <f>DEGREES(ACOS((32.2443323319346^2+33.0629204176132^2-4.78676477233893^2)/(2*32.2443323319346*33.0629204176132)))</f>
        <v>8.2832464602487601</v>
      </c>
      <c r="BU6">
        <v>16</v>
      </c>
      <c r="BV6">
        <v>12</v>
      </c>
      <c r="BW6">
        <v>9</v>
      </c>
      <c r="BX6">
        <v>9</v>
      </c>
      <c r="BY6">
        <v>12</v>
      </c>
      <c r="BZ6">
        <v>8</v>
      </c>
      <c r="CA6">
        <v>5</v>
      </c>
      <c r="CB6">
        <v>6</v>
      </c>
      <c r="CC6">
        <v>12</v>
      </c>
      <c r="CD6">
        <v>5</v>
      </c>
      <c r="CE6">
        <v>5</v>
      </c>
      <c r="CF6">
        <v>12</v>
      </c>
      <c r="CG6">
        <v>13</v>
      </c>
      <c r="CH6">
        <v>6</v>
      </c>
      <c r="CI6">
        <v>6</v>
      </c>
      <c r="CJ6">
        <v>12</v>
      </c>
      <c r="CL6">
        <v>7</v>
      </c>
      <c r="CM6">
        <v>3</v>
      </c>
      <c r="CN6">
        <v>0</v>
      </c>
      <c r="CO6">
        <v>0</v>
      </c>
      <c r="CP6">
        <v>7</v>
      </c>
      <c r="CQ6">
        <v>2</v>
      </c>
      <c r="CR6">
        <v>1</v>
      </c>
      <c r="CS6">
        <v>1</v>
      </c>
      <c r="CT6">
        <v>8</v>
      </c>
      <c r="CU6">
        <v>0</v>
      </c>
      <c r="CV6">
        <v>1</v>
      </c>
      <c r="CW6">
        <v>7</v>
      </c>
      <c r="CX6">
        <v>7</v>
      </c>
      <c r="CY6">
        <v>0</v>
      </c>
      <c r="CZ6">
        <v>1</v>
      </c>
      <c r="DA6">
        <v>7</v>
      </c>
      <c r="DC6">
        <f>((12/16)*100)</f>
        <v>75</v>
      </c>
      <c r="DD6">
        <f>((9/16)*100)</f>
        <v>56.25</v>
      </c>
      <c r="DE6">
        <f>((9/16)*100)</f>
        <v>56.25</v>
      </c>
      <c r="DF6">
        <f>((8/12)*100)</f>
        <v>66.666666666666657</v>
      </c>
      <c r="DG6">
        <f>((5/12)*100)</f>
        <v>41.666666666666671</v>
      </c>
      <c r="DH6">
        <f>((6/12)*100)</f>
        <v>50</v>
      </c>
      <c r="DI6">
        <f>((5/12)*100)</f>
        <v>41.666666666666671</v>
      </c>
      <c r="DJ6">
        <f>((5/12)*100)</f>
        <v>41.666666666666671</v>
      </c>
      <c r="DK6">
        <f>((12/12)*100)</f>
        <v>100</v>
      </c>
      <c r="DL6">
        <f>((6/13)*100)</f>
        <v>46.153846153846153</v>
      </c>
      <c r="DM6">
        <f>((6/13)*100)</f>
        <v>46.153846153846153</v>
      </c>
      <c r="DN6">
        <f>((12/13)*100)</f>
        <v>92.307692307692307</v>
      </c>
      <c r="DP6">
        <f>((3/7)*100)</f>
        <v>42.857142857142854</v>
      </c>
      <c r="DQ6">
        <f>((0/7)*100)</f>
        <v>0</v>
      </c>
      <c r="DR6">
        <f>((0/7)*100)</f>
        <v>0</v>
      </c>
      <c r="DS6">
        <f>((2/7)*100)</f>
        <v>28.571428571428569</v>
      </c>
      <c r="DT6">
        <f>((1/7)*100)</f>
        <v>14.285714285714285</v>
      </c>
      <c r="DU6">
        <f>((1/7)*100)</f>
        <v>14.285714285714285</v>
      </c>
      <c r="DV6">
        <f>((0/8)*100)</f>
        <v>0</v>
      </c>
      <c r="DW6">
        <f>((1/8)*100)</f>
        <v>12.5</v>
      </c>
      <c r="DX6">
        <f>((7/8)*100)</f>
        <v>87.5</v>
      </c>
      <c r="DY6">
        <f>((0/7)*100)</f>
        <v>0</v>
      </c>
      <c r="DZ6">
        <f>((1/7)*100)</f>
        <v>14.285714285714285</v>
      </c>
      <c r="EA6">
        <f>((7/7)*100)</f>
        <v>100</v>
      </c>
    </row>
    <row r="7" spans="1:131" x14ac:dyDescent="0.25">
      <c r="A7">
        <v>105.467398</v>
      </c>
      <c r="B7">
        <v>4.8645420000000001</v>
      </c>
      <c r="C7">
        <v>130.38385200000002</v>
      </c>
      <c r="D7">
        <v>8.3505339999999997</v>
      </c>
      <c r="E7">
        <v>129.88229900000002</v>
      </c>
      <c r="F7">
        <v>5.360843</v>
      </c>
      <c r="G7">
        <v>131.16157000000001</v>
      </c>
      <c r="H7">
        <v>9.2682920000000006</v>
      </c>
      <c r="K7">
        <f>(12/200)</f>
        <v>0.06</v>
      </c>
      <c r="L7">
        <f>(15/200)</f>
        <v>7.4999999999999997E-2</v>
      </c>
      <c r="M7">
        <f>(15/200)</f>
        <v>7.4999999999999997E-2</v>
      </c>
      <c r="N7">
        <f>(15/200)</f>
        <v>7.4999999999999997E-2</v>
      </c>
      <c r="P7">
        <f>(6/200)</f>
        <v>0.03</v>
      </c>
      <c r="Q7">
        <f>(7/200)</f>
        <v>3.5000000000000003E-2</v>
      </c>
      <c r="R7">
        <f>(7/200)</f>
        <v>3.5000000000000003E-2</v>
      </c>
      <c r="S7">
        <f>(7/200)</f>
        <v>3.5000000000000003E-2</v>
      </c>
      <c r="U7">
        <f>0.06+0.03</f>
        <v>0.09</v>
      </c>
      <c r="V7">
        <f>0.075+0.035</f>
        <v>0.11</v>
      </c>
      <c r="W7">
        <f>0.075+0.035</f>
        <v>0.11</v>
      </c>
      <c r="X7">
        <f>0.075+0.035</f>
        <v>0.11</v>
      </c>
      <c r="Z7">
        <f>SQRT((ABS($A$8-$A$7)^2+(ABS($B$8-$B$7)^2)))</f>
        <v>25.839842752191849</v>
      </c>
      <c r="AA7">
        <f>SQRT((ABS($C$8-$C$7)^2+(ABS($D$8-$D$7)^2)))</f>
        <v>31.342493529284397</v>
      </c>
      <c r="AB7">
        <f>SQRT((ABS($E$8-$E$7)^2+(ABS($F$8-$F$7)^2)))</f>
        <v>30.638190212827304</v>
      </c>
      <c r="AC7">
        <f>SQRT((ABS($G$8-$G$7)^2+(ABS($H$8-$H$7)^2)))</f>
        <v>33.062920417613221</v>
      </c>
      <c r="AJ7">
        <f>1/0.09</f>
        <v>11.111111111111111</v>
      </c>
      <c r="AK7">
        <f>1/0.11</f>
        <v>9.0909090909090917</v>
      </c>
      <c r="AL7">
        <f>1/0.11</f>
        <v>9.0909090909090917</v>
      </c>
      <c r="AM7">
        <f>1/0.11</f>
        <v>9.0909090909090917</v>
      </c>
      <c r="AO7">
        <f t="shared" si="0"/>
        <v>287.10936391324276</v>
      </c>
      <c r="AP7">
        <f t="shared" si="1"/>
        <v>284.93175935713089</v>
      </c>
      <c r="AQ7">
        <f t="shared" si="2"/>
        <v>278.52900193479365</v>
      </c>
      <c r="AR7">
        <f t="shared" si="3"/>
        <v>300.57200379648384</v>
      </c>
      <c r="AV7">
        <f>((0.06/0.09)*100)</f>
        <v>66.666666666666657</v>
      </c>
      <c r="AW7">
        <f>((0.075/0.11)*100)</f>
        <v>68.181818181818173</v>
      </c>
      <c r="AX7">
        <f>((0.075/0.11)*100)</f>
        <v>68.181818181818173</v>
      </c>
      <c r="AY7">
        <f>((0.075/0.11)*100)</f>
        <v>68.181818181818173</v>
      </c>
      <c r="BA7">
        <f>((0.03/0.09)*100)</f>
        <v>33.333333333333329</v>
      </c>
      <c r="BB7">
        <f>((0.035/0.11)*100)</f>
        <v>31.818181818181824</v>
      </c>
      <c r="BC7">
        <f>((0.035/0.11)*100)</f>
        <v>31.818181818181824</v>
      </c>
      <c r="BD7">
        <f>((0.035/0.11)*100)</f>
        <v>31.818181818181824</v>
      </c>
      <c r="BF7">
        <f>ABS($B$7-$D$7)</f>
        <v>3.4859919999999995</v>
      </c>
      <c r="BG7">
        <f>ABS($F$7-$H$7)</f>
        <v>3.9074490000000006</v>
      </c>
      <c r="BL7">
        <f>SQRT((ABS($A$7-$E$8)^2+(ABS($B$7-$F$8)^2)))</f>
        <v>6.2190231798008249</v>
      </c>
      <c r="BM7">
        <f>SQRT((ABS($C$7-$G$7)^2+(ABS($D$7-$H$7)^2)))</f>
        <v>1.2029651009434941</v>
      </c>
      <c r="BO7">
        <f>SQRT((ABS($A$7-$G$8)^2+(ABS($B$7-$H$8)^2)))</f>
        <v>8.5870700577978845</v>
      </c>
      <c r="BP7">
        <f>SQRT((ABS($C$7-$E$7)^2+(ABS($D$7-$F$7)^2)))</f>
        <v>3.0314695590241376</v>
      </c>
      <c r="BR7">
        <f>DEGREES(ACOS((27.5343373931293^2+26.5314341037185^2-3.95511748005442^2)/(2*27.5343373931293*26.5314341037185)))</f>
        <v>8.1170140338849457</v>
      </c>
      <c r="BS7">
        <f>DEGREES(ACOS((26.2958759580907^2+26.4599504721561^2-4.47984628625447^2)/(2*26.2958759580907*26.4599504721561)))</f>
        <v>9.7359550280563631</v>
      </c>
      <c r="BU7">
        <v>12</v>
      </c>
      <c r="BV7">
        <v>8</v>
      </c>
      <c r="BW7">
        <v>6</v>
      </c>
      <c r="BX7">
        <v>4</v>
      </c>
      <c r="BY7">
        <v>15</v>
      </c>
      <c r="BZ7">
        <v>12</v>
      </c>
      <c r="CA7">
        <v>8</v>
      </c>
      <c r="CB7">
        <v>8</v>
      </c>
      <c r="CC7">
        <v>15</v>
      </c>
      <c r="CD7">
        <v>9</v>
      </c>
      <c r="CE7">
        <v>8</v>
      </c>
      <c r="CF7">
        <v>15</v>
      </c>
      <c r="CG7">
        <v>15</v>
      </c>
      <c r="CH7">
        <v>9</v>
      </c>
      <c r="CI7">
        <v>8</v>
      </c>
      <c r="CJ7">
        <v>15</v>
      </c>
      <c r="CL7">
        <v>6</v>
      </c>
      <c r="CM7">
        <v>3</v>
      </c>
      <c r="CN7">
        <v>0</v>
      </c>
      <c r="CO7">
        <v>0</v>
      </c>
      <c r="CP7">
        <v>7</v>
      </c>
      <c r="CQ7">
        <v>3</v>
      </c>
      <c r="CR7">
        <v>0</v>
      </c>
      <c r="CS7">
        <v>0</v>
      </c>
      <c r="CT7">
        <v>7</v>
      </c>
      <c r="CU7">
        <v>0</v>
      </c>
      <c r="CV7">
        <v>0</v>
      </c>
      <c r="CW7">
        <v>7</v>
      </c>
      <c r="CX7">
        <v>7</v>
      </c>
      <c r="CY7">
        <v>0</v>
      </c>
      <c r="CZ7">
        <v>0</v>
      </c>
      <c r="DA7">
        <v>7</v>
      </c>
      <c r="DC7">
        <f>((8/12)*100)</f>
        <v>66.666666666666657</v>
      </c>
      <c r="DD7">
        <f>((6/12)*100)</f>
        <v>50</v>
      </c>
      <c r="DE7">
        <f>((4/12)*100)</f>
        <v>33.333333333333329</v>
      </c>
      <c r="DF7">
        <f>((12/15)*100)</f>
        <v>80</v>
      </c>
      <c r="DG7">
        <f>((8/15)*100)</f>
        <v>53.333333333333336</v>
      </c>
      <c r="DH7">
        <f>((8/15)*100)</f>
        <v>53.333333333333336</v>
      </c>
      <c r="DI7">
        <f>((9/15)*100)</f>
        <v>60</v>
      </c>
      <c r="DJ7">
        <f>((8/15)*100)</f>
        <v>53.333333333333336</v>
      </c>
      <c r="DK7">
        <f>((15/15)*100)</f>
        <v>100</v>
      </c>
      <c r="DL7">
        <f>((9/15)*100)</f>
        <v>60</v>
      </c>
      <c r="DM7">
        <f>((8/15)*100)</f>
        <v>53.333333333333336</v>
      </c>
      <c r="DN7">
        <f>((15/15)*100)</f>
        <v>100</v>
      </c>
      <c r="DP7">
        <f>((3/6)*100)</f>
        <v>50</v>
      </c>
      <c r="DQ7">
        <f>((0/6)*100)</f>
        <v>0</v>
      </c>
      <c r="DR7">
        <f>((0/6)*100)</f>
        <v>0</v>
      </c>
      <c r="DS7">
        <f>((3/7)*100)</f>
        <v>42.857142857142854</v>
      </c>
      <c r="DT7">
        <f>((0/7)*100)</f>
        <v>0</v>
      </c>
      <c r="DU7">
        <f>((0/7)*100)</f>
        <v>0</v>
      </c>
      <c r="DV7">
        <f>((0/7)*100)</f>
        <v>0</v>
      </c>
      <c r="DW7">
        <f>((0/7)*100)</f>
        <v>0</v>
      </c>
      <c r="DX7">
        <f>((7/7)*100)</f>
        <v>100</v>
      </c>
      <c r="DY7">
        <f>((0/7)*100)</f>
        <v>0</v>
      </c>
      <c r="DZ7">
        <f>((0/7)*100)</f>
        <v>0</v>
      </c>
      <c r="EA7">
        <f>((7/7)*100)</f>
        <v>100</v>
      </c>
    </row>
    <row r="8" spans="1:131" x14ac:dyDescent="0.25">
      <c r="A8">
        <v>79.672467000000012</v>
      </c>
      <c r="B8">
        <v>6.3873709999999999</v>
      </c>
      <c r="C8">
        <v>99.058599000000015</v>
      </c>
      <c r="D8">
        <v>7.3110989999999996</v>
      </c>
      <c r="E8">
        <v>99.252874000000006</v>
      </c>
      <c r="F8">
        <v>4.6280239999999999</v>
      </c>
      <c r="G8">
        <v>98.098650000000006</v>
      </c>
      <c r="H8">
        <v>9.2735470000000007</v>
      </c>
      <c r="K8">
        <f>(11/200)</f>
        <v>5.5E-2</v>
      </c>
      <c r="L8">
        <f>(13/200)</f>
        <v>6.5000000000000002E-2</v>
      </c>
      <c r="M8">
        <f>(14/200)</f>
        <v>7.0000000000000007E-2</v>
      </c>
      <c r="N8">
        <f>(12/200)</f>
        <v>0.06</v>
      </c>
      <c r="P8">
        <f>(7/200)</f>
        <v>3.5000000000000003E-2</v>
      </c>
      <c r="Q8">
        <f>(7/200)</f>
        <v>3.5000000000000003E-2</v>
      </c>
      <c r="R8">
        <f>(6/200)</f>
        <v>0.03</v>
      </c>
      <c r="S8">
        <f>(8/200)</f>
        <v>0.04</v>
      </c>
      <c r="U8">
        <f>0.055+0.035</f>
        <v>0.09</v>
      </c>
      <c r="V8">
        <f>0.065+0.035</f>
        <v>0.1</v>
      </c>
      <c r="W8">
        <f>0.07+0.03</f>
        <v>0.1</v>
      </c>
      <c r="X8">
        <f>0.06+0.04</f>
        <v>0.1</v>
      </c>
      <c r="Z8">
        <f>SQRT((ABS($A$9-$A$8)^2+(ABS($B$9-$B$8)^2)))</f>
        <v>23.362867224173883</v>
      </c>
      <c r="AA8">
        <f>SQRT((ABS($C$9-$C$8)^2+(ABS($D$9-$D$8)^2)))</f>
        <v>25.198738683539887</v>
      </c>
      <c r="AB8">
        <f>SQRT((ABS($E$9-$E$8)^2+(ABS($F$9-$F$8)^2)))</f>
        <v>26.531434103718482</v>
      </c>
      <c r="AC8">
        <f>SQRT((ABS($G$9-$G$8)^2+(ABS($H$9-$H$8)^2)))</f>
        <v>25.91180748718439</v>
      </c>
      <c r="AJ8">
        <f>1/0.09</f>
        <v>11.111111111111111</v>
      </c>
      <c r="AK8">
        <f>1/0.1</f>
        <v>10</v>
      </c>
      <c r="AL8">
        <f>1/0.1</f>
        <v>10</v>
      </c>
      <c r="AM8">
        <f>1/0.1</f>
        <v>10</v>
      </c>
      <c r="AO8">
        <f t="shared" si="0"/>
        <v>259.58741360193204</v>
      </c>
      <c r="AP8">
        <f t="shared" si="1"/>
        <v>251.98738683539887</v>
      </c>
      <c r="AQ8">
        <f t="shared" si="2"/>
        <v>265.31434103718482</v>
      </c>
      <c r="AR8">
        <f t="shared" si="3"/>
        <v>259.11807487184387</v>
      </c>
      <c r="AV8">
        <f>((0.055/0.09)*100)</f>
        <v>61.111111111111114</v>
      </c>
      <c r="AW8">
        <f>((0.065/0.1)*100)</f>
        <v>65</v>
      </c>
      <c r="AX8">
        <f>((0.07/0.1)*100)</f>
        <v>70</v>
      </c>
      <c r="AY8">
        <f>((0.06/0.1)*100)</f>
        <v>60</v>
      </c>
      <c r="BA8">
        <f>((0.035/0.09)*100)</f>
        <v>38.888888888888893</v>
      </c>
      <c r="BB8">
        <f>((0.035/0.1)*100)</f>
        <v>35</v>
      </c>
      <c r="BC8">
        <f>((0.03/0.1)*100)</f>
        <v>30</v>
      </c>
      <c r="BD8">
        <f>((0.04/0.1)*100)</f>
        <v>40</v>
      </c>
      <c r="BF8">
        <f>ABS($B$8-$D$8)</f>
        <v>0.92372799999999966</v>
      </c>
      <c r="BG8">
        <f>ABS($F$8-$H$8)</f>
        <v>4.6455230000000007</v>
      </c>
      <c r="BL8">
        <f>SQRT((ABS($A$8-$E$9)^2+(ABS($B$8-$F$9)^2)))</f>
        <v>6.951549563653427</v>
      </c>
      <c r="BM8">
        <f>SQRT((ABS($C$8-$G$8)^2+(ABS($D$8-$H$8)^2)))</f>
        <v>2.1846519712084627</v>
      </c>
      <c r="BO8">
        <f>SQRT((ABS($A$8-$G$9)^2+(ABS($B$8-$H$9)^2)))</f>
        <v>8.1840996307749148</v>
      </c>
      <c r="BP8">
        <f>SQRT((ABS($C$8-$E$8)^2+(ABS($D$8-$F$8)^2)))</f>
        <v>2.6900992976561282</v>
      </c>
      <c r="BR8">
        <f>DEGREES(ACOS((4.47984628625447^2+23.5113621701982^2-23.5934119564118^2)/(2*4.47984628625447*23.5113621701982)))</f>
        <v>85.58830480287584</v>
      </c>
      <c r="BS8">
        <f>DEGREES(ACOS((23.5934119564118^2+24.1840468096853^2-4.33870395077666^2)/(2*23.5934119564118*24.1840468096853)))</f>
        <v>10.324013903060676</v>
      </c>
      <c r="BU8">
        <v>11</v>
      </c>
      <c r="BV8">
        <v>6</v>
      </c>
      <c r="BW8">
        <v>5</v>
      </c>
      <c r="BX8">
        <v>5</v>
      </c>
      <c r="BY8">
        <v>13</v>
      </c>
      <c r="BZ8">
        <v>8</v>
      </c>
      <c r="CA8">
        <v>7</v>
      </c>
      <c r="CB8">
        <v>5</v>
      </c>
      <c r="CC8">
        <v>14</v>
      </c>
      <c r="CD8">
        <v>7</v>
      </c>
      <c r="CE8">
        <v>7</v>
      </c>
      <c r="CF8">
        <v>12</v>
      </c>
      <c r="CG8">
        <v>12</v>
      </c>
      <c r="CH8">
        <v>5</v>
      </c>
      <c r="CI8">
        <v>5</v>
      </c>
      <c r="CJ8">
        <v>12</v>
      </c>
      <c r="CL8">
        <v>7</v>
      </c>
      <c r="CM8">
        <v>2</v>
      </c>
      <c r="CN8">
        <v>0</v>
      </c>
      <c r="CO8">
        <v>0</v>
      </c>
      <c r="CP8">
        <v>7</v>
      </c>
      <c r="CQ8">
        <v>3</v>
      </c>
      <c r="CR8">
        <v>0</v>
      </c>
      <c r="CS8">
        <v>0</v>
      </c>
      <c r="CT8">
        <v>6</v>
      </c>
      <c r="CU8">
        <v>0</v>
      </c>
      <c r="CV8">
        <v>0</v>
      </c>
      <c r="CW8">
        <v>6</v>
      </c>
      <c r="CX8">
        <v>8</v>
      </c>
      <c r="CY8">
        <v>0</v>
      </c>
      <c r="CZ8">
        <v>0</v>
      </c>
      <c r="DA8">
        <v>6</v>
      </c>
      <c r="DC8">
        <f>((6/11)*100)</f>
        <v>54.54545454545454</v>
      </c>
      <c r="DD8">
        <f>((5/11)*100)</f>
        <v>45.454545454545453</v>
      </c>
      <c r="DE8">
        <f>((5/11)*100)</f>
        <v>45.454545454545453</v>
      </c>
      <c r="DF8">
        <f>((8/13)*100)</f>
        <v>61.53846153846154</v>
      </c>
      <c r="DG8">
        <f>((7/13)*100)</f>
        <v>53.846153846153847</v>
      </c>
      <c r="DH8">
        <f>((5/13)*100)</f>
        <v>38.461538461538467</v>
      </c>
      <c r="DI8">
        <f>((7/14)*100)</f>
        <v>50</v>
      </c>
      <c r="DJ8">
        <f>((7/14)*100)</f>
        <v>50</v>
      </c>
      <c r="DK8">
        <f>((12/14)*100)</f>
        <v>85.714285714285708</v>
      </c>
      <c r="DL8">
        <f>((5/12)*100)</f>
        <v>41.666666666666671</v>
      </c>
      <c r="DM8">
        <f>((5/12)*100)</f>
        <v>41.666666666666671</v>
      </c>
      <c r="DN8">
        <f>((12/12)*100)</f>
        <v>100</v>
      </c>
      <c r="DP8">
        <f>((2/7)*100)</f>
        <v>28.571428571428569</v>
      </c>
      <c r="DQ8">
        <f>((0/7)*100)</f>
        <v>0</v>
      </c>
      <c r="DR8">
        <f>((0/7)*100)</f>
        <v>0</v>
      </c>
      <c r="DS8">
        <f>((3/7)*100)</f>
        <v>42.857142857142854</v>
      </c>
      <c r="DT8">
        <f t="shared" ref="DT8:DU10" si="4">((0/7)*100)</f>
        <v>0</v>
      </c>
      <c r="DU8">
        <f t="shared" si="4"/>
        <v>0</v>
      </c>
      <c r="DV8">
        <f>((0/6)*100)</f>
        <v>0</v>
      </c>
      <c r="DW8">
        <f>((0/6)*100)</f>
        <v>0</v>
      </c>
      <c r="DX8">
        <f>((6/6)*100)</f>
        <v>100</v>
      </c>
      <c r="DY8">
        <f>((0/8)*100)</f>
        <v>0</v>
      </c>
      <c r="DZ8">
        <f>((0/8)*100)</f>
        <v>0</v>
      </c>
      <c r="EA8">
        <f>((6/8)*100)</f>
        <v>75</v>
      </c>
    </row>
    <row r="9" spans="1:131" x14ac:dyDescent="0.25">
      <c r="A9">
        <v>56.309684000000004</v>
      </c>
      <c r="B9">
        <v>6.4501039999999996</v>
      </c>
      <c r="C9">
        <v>73.879759000000007</v>
      </c>
      <c r="D9">
        <v>8.312322</v>
      </c>
      <c r="E9">
        <v>72.746808000000001</v>
      </c>
      <c r="F9">
        <v>5.7879639999999997</v>
      </c>
      <c r="G9">
        <v>72.190414000000004</v>
      </c>
      <c r="H9">
        <v>9.7037499999999994</v>
      </c>
      <c r="K9">
        <f>(12/200)</f>
        <v>0.06</v>
      </c>
      <c r="L9">
        <f>(12/200)</f>
        <v>0.06</v>
      </c>
      <c r="M9">
        <f>(12/200)</f>
        <v>0.06</v>
      </c>
      <c r="N9">
        <f>(14/200)</f>
        <v>7.0000000000000007E-2</v>
      </c>
      <c r="P9">
        <f>(7/200)</f>
        <v>3.5000000000000003E-2</v>
      </c>
      <c r="Q9">
        <f>(7/200)</f>
        <v>3.5000000000000003E-2</v>
      </c>
      <c r="R9">
        <f>(8/200)</f>
        <v>0.04</v>
      </c>
      <c r="S9">
        <f>(7/200)</f>
        <v>3.5000000000000003E-2</v>
      </c>
      <c r="U9">
        <f>0.06+0.035</f>
        <v>9.5000000000000001E-2</v>
      </c>
      <c r="V9">
        <f>0.06+0.035</f>
        <v>9.5000000000000001E-2</v>
      </c>
      <c r="W9">
        <f>0.06+0.04</f>
        <v>0.1</v>
      </c>
      <c r="X9">
        <f>0.07+0.035</f>
        <v>0.10500000000000001</v>
      </c>
      <c r="Z9">
        <f>SQRT((ABS($A$10-$A$9)^2+(ABS($B$10-$B$9)^2)))</f>
        <v>26.402706891571874</v>
      </c>
      <c r="AA9">
        <f>SQRT((ABS($C$10-$C$9)^2+(ABS($D$10-$D$9)^2)))</f>
        <v>26.032141489241344</v>
      </c>
      <c r="AB9">
        <f>SQRT((ABS($E$10-$E$9)^2+(ABS($F$10-$F$9)^2)))</f>
        <v>26.607794544165625</v>
      </c>
      <c r="AC9">
        <f>SQRT((ABS($G$10-$G$9)^2+(ABS($H$10-$H$9)^2)))</f>
        <v>26.459950472156105</v>
      </c>
      <c r="AJ9">
        <f>1/0.095</f>
        <v>10.526315789473685</v>
      </c>
      <c r="AK9">
        <f>1/0.095</f>
        <v>10.526315789473685</v>
      </c>
      <c r="AL9">
        <f>1/0.1</f>
        <v>10</v>
      </c>
      <c r="AM9">
        <f>1/0.105</f>
        <v>9.5238095238095237</v>
      </c>
      <c r="AO9">
        <f t="shared" si="0"/>
        <v>277.92323043759865</v>
      </c>
      <c r="AP9">
        <f t="shared" si="1"/>
        <v>274.02254199201411</v>
      </c>
      <c r="AQ9">
        <f t="shared" si="2"/>
        <v>266.07794544165625</v>
      </c>
      <c r="AR9">
        <f t="shared" si="3"/>
        <v>251.99952830624861</v>
      </c>
      <c r="AV9">
        <f>((0.06/0.095)*100)</f>
        <v>63.157894736842103</v>
      </c>
      <c r="AW9">
        <f>((0.06/0.095)*100)</f>
        <v>63.157894736842103</v>
      </c>
      <c r="AX9">
        <f>((0.06/0.1)*100)</f>
        <v>60</v>
      </c>
      <c r="AY9">
        <f>((0.07/0.105)*100)</f>
        <v>66.666666666666671</v>
      </c>
      <c r="BA9">
        <f>((0.035/0.095)*100)</f>
        <v>36.842105263157897</v>
      </c>
      <c r="BB9">
        <f>((0.035/0.095)*100)</f>
        <v>36.842105263157897</v>
      </c>
      <c r="BC9">
        <f>((0.04/0.1)*100)</f>
        <v>40</v>
      </c>
      <c r="BD9">
        <f>((0.035/0.105)*100)</f>
        <v>33.333333333333336</v>
      </c>
      <c r="BF9">
        <f>ABS($B$9-$D$9)</f>
        <v>1.8622180000000004</v>
      </c>
      <c r="BG9">
        <f>ABS($F$9-$H$9)</f>
        <v>3.9157859999999998</v>
      </c>
      <c r="BL9">
        <f>SQRT((ABS($A$9-$E$10)^2+(ABS($B$9-$F$10)^2)))</f>
        <v>10.174315310188595</v>
      </c>
      <c r="BM9">
        <f>SQRT((ABS($C$9-$G$9)^2+(ABS($D$9-$H$9)^2)))</f>
        <v>2.1885973609161207</v>
      </c>
      <c r="BO9">
        <f>SQRT((ABS($A$9-$G$10)^2+(ABS($B$9-$H$10)^2)))</f>
        <v>11.341348628844191</v>
      </c>
      <c r="BP9">
        <f>SQRT((ABS($C$9-$E$9)^2+(ABS($D$9-$F$9)^2)))</f>
        <v>2.7669407800972206</v>
      </c>
      <c r="BR9" t="e">
        <f>DEGREES(ACOS((4.33870395077666^2+0^2-4.33870395077666^2)/(2*4.33870395077666*0)))</f>
        <v>#DIV/0!</v>
      </c>
      <c r="BU9">
        <v>12</v>
      </c>
      <c r="BV9">
        <v>6</v>
      </c>
      <c r="BW9">
        <v>7</v>
      </c>
      <c r="BX9">
        <v>8</v>
      </c>
      <c r="BY9">
        <v>12</v>
      </c>
      <c r="BZ9">
        <v>6</v>
      </c>
      <c r="CA9">
        <v>4</v>
      </c>
      <c r="CB9">
        <v>5</v>
      </c>
      <c r="CC9">
        <v>12</v>
      </c>
      <c r="CD9">
        <v>7</v>
      </c>
      <c r="CE9">
        <v>5</v>
      </c>
      <c r="CF9">
        <v>12</v>
      </c>
      <c r="CG9">
        <v>14</v>
      </c>
      <c r="CH9">
        <v>8</v>
      </c>
      <c r="CI9">
        <v>7</v>
      </c>
      <c r="CJ9">
        <v>12</v>
      </c>
      <c r="CL9">
        <v>7</v>
      </c>
      <c r="CM9">
        <v>1</v>
      </c>
      <c r="CN9">
        <v>2</v>
      </c>
      <c r="CO9">
        <v>1</v>
      </c>
      <c r="CP9">
        <v>7</v>
      </c>
      <c r="CQ9">
        <v>2</v>
      </c>
      <c r="CR9">
        <v>0</v>
      </c>
      <c r="CS9">
        <v>0</v>
      </c>
      <c r="CT9">
        <v>8</v>
      </c>
      <c r="CU9">
        <v>2</v>
      </c>
      <c r="CV9">
        <v>0</v>
      </c>
      <c r="CW9">
        <v>7</v>
      </c>
      <c r="CX9">
        <v>7</v>
      </c>
      <c r="CY9">
        <v>1</v>
      </c>
      <c r="CZ9">
        <v>0</v>
      </c>
      <c r="DA9">
        <v>7</v>
      </c>
      <c r="DC9">
        <f>((6/12)*100)</f>
        <v>50</v>
      </c>
      <c r="DD9">
        <f>((7/12)*100)</f>
        <v>58.333333333333336</v>
      </c>
      <c r="DE9">
        <f>((8/12)*100)</f>
        <v>66.666666666666657</v>
      </c>
      <c r="DF9">
        <f>((6/12)*100)</f>
        <v>50</v>
      </c>
      <c r="DG9">
        <f>((4/12)*100)</f>
        <v>33.333333333333329</v>
      </c>
      <c r="DH9">
        <f>((5/12)*100)</f>
        <v>41.666666666666671</v>
      </c>
      <c r="DI9">
        <f>((7/12)*100)</f>
        <v>58.333333333333336</v>
      </c>
      <c r="DJ9">
        <f>((5/12)*100)</f>
        <v>41.666666666666671</v>
      </c>
      <c r="DK9">
        <f>((12/12)*100)</f>
        <v>100</v>
      </c>
      <c r="DL9">
        <f>((8/14)*100)</f>
        <v>57.142857142857139</v>
      </c>
      <c r="DM9">
        <f>((7/14)*100)</f>
        <v>50</v>
      </c>
      <c r="DN9">
        <f>((12/14)*100)</f>
        <v>85.714285714285708</v>
      </c>
      <c r="DP9">
        <f>((1/7)*100)</f>
        <v>14.285714285714285</v>
      </c>
      <c r="DQ9">
        <f>((2/7)*100)</f>
        <v>28.571428571428569</v>
      </c>
      <c r="DR9">
        <f>((1/7)*100)</f>
        <v>14.285714285714285</v>
      </c>
      <c r="DS9">
        <f>((2/7)*100)</f>
        <v>28.571428571428569</v>
      </c>
      <c r="DT9">
        <f t="shared" si="4"/>
        <v>0</v>
      </c>
      <c r="DU9">
        <f t="shared" si="4"/>
        <v>0</v>
      </c>
      <c r="DV9">
        <f>((2/8)*100)</f>
        <v>25</v>
      </c>
      <c r="DW9">
        <f>((0/8)*100)</f>
        <v>0</v>
      </c>
      <c r="DX9">
        <f>((7/8)*100)</f>
        <v>87.5</v>
      </c>
      <c r="DY9">
        <f>((1/7)*100)</f>
        <v>14.285714285714285</v>
      </c>
      <c r="DZ9">
        <f>((0/7)*100)</f>
        <v>0</v>
      </c>
      <c r="EA9">
        <f>((7/7)*100)</f>
        <v>100</v>
      </c>
    </row>
    <row r="10" spans="1:131" x14ac:dyDescent="0.25">
      <c r="A10">
        <v>29.909580000000005</v>
      </c>
      <c r="B10">
        <v>6.0793749999999998</v>
      </c>
      <c r="C10">
        <v>47.848120999999999</v>
      </c>
      <c r="D10">
        <v>8.1504159999999999</v>
      </c>
      <c r="E10">
        <v>46.140987000000003</v>
      </c>
      <c r="F10">
        <v>6.112031</v>
      </c>
      <c r="G10">
        <v>45.744789000000004</v>
      </c>
      <c r="H10">
        <v>10.574323</v>
      </c>
      <c r="L10">
        <f>(12/200)</f>
        <v>0.06</v>
      </c>
      <c r="M10">
        <f>(13/200)</f>
        <v>6.5000000000000002E-2</v>
      </c>
      <c r="N10">
        <f>(13/200)</f>
        <v>6.5000000000000002E-2</v>
      </c>
      <c r="P10">
        <f>(8/200)</f>
        <v>0.04</v>
      </c>
      <c r="Q10">
        <f>(7/200)</f>
        <v>3.5000000000000003E-2</v>
      </c>
      <c r="R10">
        <f>(8/200)</f>
        <v>0.04</v>
      </c>
      <c r="S10">
        <f>(7/200)</f>
        <v>3.5000000000000003E-2</v>
      </c>
      <c r="V10">
        <f>0.06+0.035</f>
        <v>9.5000000000000001E-2</v>
      </c>
      <c r="W10">
        <f>0.065+0.04</f>
        <v>0.10500000000000001</v>
      </c>
      <c r="X10">
        <f>0.065+0.035</f>
        <v>0.1</v>
      </c>
      <c r="AA10">
        <f>SQRT((ABS($C$11-$C$10)^2+(ABS($D$11-$D$10)^2)))</f>
        <v>25.214701105737856</v>
      </c>
      <c r="AB10">
        <f>SQRT((ABS($E$11-$E$10)^2+(ABS($F$11-$F$10)^2)))</f>
        <v>23.511362170198154</v>
      </c>
      <c r="AC10">
        <f>SQRT((ABS($G$11-$G$10)^2+(ABS($H$11-$H$10)^2)))</f>
        <v>24.184046809685306</v>
      </c>
      <c r="AK10">
        <f>1/0.095</f>
        <v>10.526315789473685</v>
      </c>
      <c r="AL10">
        <f>1/0.105</f>
        <v>9.5238095238095237</v>
      </c>
      <c r="AM10">
        <f>1/0.1</f>
        <v>10</v>
      </c>
      <c r="AP10">
        <f t="shared" si="1"/>
        <v>265.41790637618794</v>
      </c>
      <c r="AQ10">
        <f t="shared" si="2"/>
        <v>223.91773495426813</v>
      </c>
      <c r="AR10">
        <f t="shared" si="3"/>
        <v>241.84046809685304</v>
      </c>
      <c r="AW10">
        <f>((0.06/0.095)*100)</f>
        <v>63.157894736842103</v>
      </c>
      <c r="AX10">
        <f>((0.065/0.105)*100)</f>
        <v>61.904761904761905</v>
      </c>
      <c r="AY10">
        <f>((0.065/0.1)*100)</f>
        <v>65</v>
      </c>
      <c r="BB10">
        <f>((0.035/0.095)*100)</f>
        <v>36.842105263157897</v>
      </c>
      <c r="BC10">
        <f>((0.04/0.105)*100)</f>
        <v>38.095238095238102</v>
      </c>
      <c r="BD10">
        <f>((0.035/0.1)*100)</f>
        <v>35</v>
      </c>
      <c r="BF10">
        <f>ABS($B$10-$D$10)</f>
        <v>2.0710410000000001</v>
      </c>
      <c r="BG10">
        <f>ABS($F$10-$H$10)</f>
        <v>4.4622919999999997</v>
      </c>
      <c r="BM10">
        <f>SQRT((ABS($C$10-$G$10)^2+(ABS($D$10-$H$10)^2)))</f>
        <v>3.2092570241214671</v>
      </c>
      <c r="BO10">
        <f>SQRT((ABS($A$10-$G$11)^2+(ABS($B$10-$H$11)^2)))</f>
        <v>9.238171147793107</v>
      </c>
      <c r="BP10">
        <f>SQRT((ABS($C$10-$E$10)^2+(ABS($D$10-$F$10)^2)))</f>
        <v>2.6588192684311935</v>
      </c>
      <c r="BY10">
        <v>12</v>
      </c>
      <c r="BZ10">
        <v>6</v>
      </c>
      <c r="CA10">
        <v>4</v>
      </c>
      <c r="CB10">
        <v>5</v>
      </c>
      <c r="CC10">
        <v>13</v>
      </c>
      <c r="CD10">
        <v>8</v>
      </c>
      <c r="CE10">
        <v>3</v>
      </c>
      <c r="CF10">
        <v>13</v>
      </c>
      <c r="CG10">
        <v>13</v>
      </c>
      <c r="CH10">
        <v>8</v>
      </c>
      <c r="CI10">
        <v>3</v>
      </c>
      <c r="CJ10">
        <v>13</v>
      </c>
      <c r="CL10">
        <v>8</v>
      </c>
      <c r="CM10">
        <v>2</v>
      </c>
      <c r="CN10">
        <v>3</v>
      </c>
      <c r="CO10">
        <v>3</v>
      </c>
      <c r="CP10">
        <v>7</v>
      </c>
      <c r="CQ10">
        <v>1</v>
      </c>
      <c r="CR10">
        <v>0</v>
      </c>
      <c r="CS10">
        <v>0</v>
      </c>
      <c r="CT10">
        <v>8</v>
      </c>
      <c r="CU10">
        <v>3</v>
      </c>
      <c r="CV10">
        <v>0</v>
      </c>
      <c r="CW10">
        <v>7</v>
      </c>
      <c r="CX10">
        <v>7</v>
      </c>
      <c r="CY10">
        <v>3</v>
      </c>
      <c r="CZ10">
        <v>0</v>
      </c>
      <c r="DA10">
        <v>7</v>
      </c>
      <c r="DF10">
        <f>((6/12)*100)</f>
        <v>50</v>
      </c>
      <c r="DG10">
        <f>((4/12)*100)</f>
        <v>33.333333333333329</v>
      </c>
      <c r="DH10">
        <f>((5/12)*100)</f>
        <v>41.666666666666671</v>
      </c>
      <c r="DI10">
        <f>((8/13)*100)</f>
        <v>61.53846153846154</v>
      </c>
      <c r="DJ10">
        <f>((3/13)*100)</f>
        <v>23.076923076923077</v>
      </c>
      <c r="DK10">
        <f>((13/13)*100)</f>
        <v>100</v>
      </c>
      <c r="DL10">
        <f>((8/13)*100)</f>
        <v>61.53846153846154</v>
      </c>
      <c r="DM10">
        <f>((3/13)*100)</f>
        <v>23.076923076923077</v>
      </c>
      <c r="DN10">
        <f>((13/13)*100)</f>
        <v>100</v>
      </c>
      <c r="DP10">
        <f>((2/8)*100)</f>
        <v>25</v>
      </c>
      <c r="DQ10">
        <f>((3/8)*100)</f>
        <v>37.5</v>
      </c>
      <c r="DR10">
        <f>((3/8)*100)</f>
        <v>37.5</v>
      </c>
      <c r="DS10">
        <f>((1/7)*100)</f>
        <v>14.285714285714285</v>
      </c>
      <c r="DT10">
        <f t="shared" si="4"/>
        <v>0</v>
      </c>
      <c r="DU10">
        <f t="shared" si="4"/>
        <v>0</v>
      </c>
      <c r="DV10">
        <f>((3/8)*100)</f>
        <v>37.5</v>
      </c>
      <c r="DW10">
        <f>((0/8)*100)</f>
        <v>0</v>
      </c>
      <c r="DX10">
        <f>((7/8)*100)</f>
        <v>87.5</v>
      </c>
      <c r="DY10">
        <f>((3/7)*100)</f>
        <v>42.857142857142854</v>
      </c>
      <c r="DZ10">
        <f>((0/7)*100)</f>
        <v>0</v>
      </c>
      <c r="EA10">
        <f>((7/7)*100)</f>
        <v>100</v>
      </c>
    </row>
    <row r="11" spans="1:131" x14ac:dyDescent="0.25">
      <c r="C11">
        <v>22.635204000000002</v>
      </c>
      <c r="D11">
        <v>7.8504690000000004</v>
      </c>
      <c r="E11">
        <v>22.631195000000005</v>
      </c>
      <c r="F11">
        <v>5.8403119999999999</v>
      </c>
      <c r="G11">
        <v>21.566506000000004</v>
      </c>
      <c r="H11">
        <v>10.046353999999999</v>
      </c>
      <c r="Q11">
        <f>(10/200)</f>
        <v>0.05</v>
      </c>
      <c r="BG11">
        <f>ABS($F$11-$H$11)</f>
        <v>4.2060419999999992</v>
      </c>
      <c r="BI11">
        <v>2.7763934999999997</v>
      </c>
      <c r="BJ11">
        <v>2.6266304999999996</v>
      </c>
      <c r="BP11">
        <f>SQRT((ABS($C$11-$E$11)^2+(ABS($D$11-$F$11)^2)))</f>
        <v>2.0101609977138652</v>
      </c>
      <c r="BR11">
        <f>DEGREES(ACOS((28.8942873806481^2+30.5768806565058^2-5.13201534159398^2)/(2*28.8942873806481*30.5768806565058)))</f>
        <v>9.3561313443654583</v>
      </c>
      <c r="BS11">
        <f>DEGREES(ACOS((6.92017608867361^2+27.5392595410271^2-22.0291414577851^2)/(2*6.92017608867361*27.5392595410271)))</f>
        <v>32.624188132135181</v>
      </c>
      <c r="CP11">
        <v>10</v>
      </c>
      <c r="CQ11">
        <v>2</v>
      </c>
      <c r="CR11">
        <v>0</v>
      </c>
      <c r="CS11">
        <v>0</v>
      </c>
      <c r="DS11">
        <f>((2/10)*100)</f>
        <v>20</v>
      </c>
      <c r="DT11">
        <f>((0/10)*100)</f>
        <v>0</v>
      </c>
      <c r="DU11">
        <f>((0/10)*100)</f>
        <v>0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DEGREES(ACOS((33.1838849167159^2+33.6274528620834^2-3.76645708099495^2)/(2*33.1838849167159*33.6274528620834)))</f>
        <v>6.418586742363372</v>
      </c>
      <c r="BS12">
        <f>DEGREES(ACOS((24.5106075613525^2+22.9584665724967^2-4.49134102524636^2)/(2*24.5106075613525*22.9584665724967)))</f>
        <v>10.193074775854198</v>
      </c>
    </row>
    <row r="13" spans="1:131" x14ac:dyDescent="0.25">
      <c r="A13">
        <v>40.931453000000005</v>
      </c>
      <c r="B13">
        <v>8.7226560000000006</v>
      </c>
      <c r="C13">
        <v>56.914840000000005</v>
      </c>
      <c r="D13">
        <v>6.9256250000000001</v>
      </c>
      <c r="E13">
        <v>41.107391</v>
      </c>
      <c r="F13">
        <v>9.3201040000000006</v>
      </c>
      <c r="G13">
        <v>35.206299999999999</v>
      </c>
      <c r="H13">
        <v>5.7054169999999997</v>
      </c>
      <c r="K13">
        <f>(13/200)</f>
        <v>6.5000000000000002E-2</v>
      </c>
      <c r="L13">
        <f>(15/200)</f>
        <v>7.4999999999999997E-2</v>
      </c>
      <c r="M13">
        <f>(10/200)</f>
        <v>0.05</v>
      </c>
      <c r="N13">
        <f>(14/200)</f>
        <v>7.0000000000000007E-2</v>
      </c>
      <c r="P13">
        <f>(10/200)</f>
        <v>0.05</v>
      </c>
      <c r="Q13">
        <f>(8/200)</f>
        <v>0.04</v>
      </c>
      <c r="R13">
        <f>(8/200)</f>
        <v>0.04</v>
      </c>
      <c r="S13">
        <f>(10/200)</f>
        <v>0.05</v>
      </c>
      <c r="U13">
        <f>0.065+0.05</f>
        <v>0.115</v>
      </c>
      <c r="V13">
        <f>0.075+0.04</f>
        <v>0.11499999999999999</v>
      </c>
      <c r="W13">
        <f>0.05+0.04</f>
        <v>0.09</v>
      </c>
      <c r="X13">
        <f>0.07+0.05</f>
        <v>0.12000000000000001</v>
      </c>
      <c r="Z13">
        <f>SQRT((ABS($A$14-$A$13)^2+(ABS($B$14-$B$13)^2)))</f>
        <v>22.839147538034247</v>
      </c>
      <c r="AA13">
        <f>SQRT((ABS($C$14-$C$13)^2+(ABS($D$14-$D$13)^2)))</f>
        <v>24.598217699296125</v>
      </c>
      <c r="AB13">
        <f>SQRT((ABS($E$14-$E$13)^2+(ABS($F$14-$F$13)^2)))</f>
        <v>22.569221019492119</v>
      </c>
      <c r="AC13">
        <f>SQRT((ABS($G$14-$G$13)^2+(ABS($H$14-$H$13)^2)))</f>
        <v>27.539259541027118</v>
      </c>
      <c r="AJ13">
        <f>1/0.115</f>
        <v>8.695652173913043</v>
      </c>
      <c r="AK13">
        <f>1/0.115</f>
        <v>8.695652173913043</v>
      </c>
      <c r="AL13">
        <f>1/0.09</f>
        <v>11.111111111111111</v>
      </c>
      <c r="AM13">
        <f>1/0.12</f>
        <v>8.3333333333333339</v>
      </c>
      <c r="AO13">
        <f t="shared" ref="AO13:AO20" si="5">$Z13/$U13</f>
        <v>198.60128293942822</v>
      </c>
      <c r="AP13">
        <f t="shared" ref="AP13:AP20" si="6">$AA13/$V13</f>
        <v>213.89754521127068</v>
      </c>
      <c r="AQ13">
        <f t="shared" ref="AQ13:AQ20" si="7">$AB13/$W13</f>
        <v>250.76912243880133</v>
      </c>
      <c r="AR13">
        <f t="shared" ref="AR13:AR20" si="8">$AC13/$X13</f>
        <v>229.49382950855929</v>
      </c>
      <c r="AV13">
        <f>((0.065/0.115)*100)</f>
        <v>56.521739130434781</v>
      </c>
      <c r="AW13">
        <f>((0.075/0.115)*100)</f>
        <v>65.217391304347814</v>
      </c>
      <c r="AX13">
        <f>((0.05/0.09)*100)</f>
        <v>55.555555555555557</v>
      </c>
      <c r="AY13">
        <f>((0.07/0.12)*100)</f>
        <v>58.333333333333336</v>
      </c>
      <c r="BA13">
        <f>((0.05/0.115)*100)</f>
        <v>43.478260869565219</v>
      </c>
      <c r="BB13">
        <f>((0.04/0.115)*100)</f>
        <v>34.782608695652172</v>
      </c>
      <c r="BC13">
        <f>((0.04/0.09)*100)</f>
        <v>44.44444444444445</v>
      </c>
      <c r="BD13">
        <f>((0.05/0.12)*100)</f>
        <v>41.666666666666671</v>
      </c>
      <c r="BF13">
        <f>ABS($B$13-$D$13)</f>
        <v>1.7970310000000005</v>
      </c>
      <c r="BG13">
        <f>ABS($F$13-$H$13)</f>
        <v>3.6146870000000009</v>
      </c>
      <c r="BL13">
        <f>SQRT((ABS($A$13-$E$13)^2+(ABS($B$13-$F$13)^2)))</f>
        <v>0.62281481400814331</v>
      </c>
      <c r="BM13">
        <f>SQRT((ABS($C$13-$G$14)^2+(ABS($D$13-$H$14)^2)))</f>
        <v>6.0870158075816549</v>
      </c>
      <c r="BO13">
        <f>SQRT((ABS($A$13-$G$13)^2+(ABS($B$13-$H$13)^2)))</f>
        <v>6.4715614851850152</v>
      </c>
      <c r="BP13">
        <f>SQRT((ABS($C$13-$E$14)^2+(ABS($D$13-$F$14)^2)))</f>
        <v>7.1729072975094903</v>
      </c>
      <c r="BR13">
        <f>DEGREES(ACOS((27.4791752311109^2+29.010205830182^2-4.83462158454631^2)/(2*27.4791752311109*29.010205830182)))</f>
        <v>9.3161932737896684</v>
      </c>
      <c r="BS13">
        <f>DEGREES(ACOS((5.13201534159398^2+35.320343137979^2-33.1838849167159^2)/(2*5.13201534159398*35.320343137979)))</f>
        <v>61.552126895122356</v>
      </c>
      <c r="BU13">
        <v>13</v>
      </c>
      <c r="BV13">
        <v>6</v>
      </c>
      <c r="BW13">
        <v>5</v>
      </c>
      <c r="BX13">
        <v>8</v>
      </c>
      <c r="BY13">
        <v>15</v>
      </c>
      <c r="BZ13">
        <v>9</v>
      </c>
      <c r="CA13">
        <v>6</v>
      </c>
      <c r="CB13">
        <v>8</v>
      </c>
      <c r="CC13">
        <v>10</v>
      </c>
      <c r="CD13">
        <v>4</v>
      </c>
      <c r="CE13">
        <v>5</v>
      </c>
      <c r="CF13">
        <v>10</v>
      </c>
      <c r="CG13">
        <v>14</v>
      </c>
      <c r="CH13">
        <v>8</v>
      </c>
      <c r="CI13">
        <v>6</v>
      </c>
      <c r="CJ13">
        <v>10</v>
      </c>
      <c r="CL13">
        <v>10</v>
      </c>
      <c r="CM13">
        <v>0</v>
      </c>
      <c r="CN13">
        <v>0</v>
      </c>
      <c r="CO13">
        <v>5</v>
      </c>
      <c r="CP13">
        <v>8</v>
      </c>
      <c r="CQ13">
        <v>1</v>
      </c>
      <c r="CR13">
        <v>3</v>
      </c>
      <c r="CS13">
        <v>0</v>
      </c>
      <c r="CT13">
        <v>8</v>
      </c>
      <c r="CU13">
        <v>0</v>
      </c>
      <c r="CV13">
        <v>3</v>
      </c>
      <c r="CW13">
        <v>4</v>
      </c>
      <c r="CX13">
        <v>10</v>
      </c>
      <c r="CY13">
        <v>5</v>
      </c>
      <c r="CZ13">
        <v>0</v>
      </c>
      <c r="DA13">
        <v>4</v>
      </c>
      <c r="DC13">
        <f>((6/13)*100)</f>
        <v>46.153846153846153</v>
      </c>
      <c r="DD13">
        <f>((5/13)*100)</f>
        <v>38.461538461538467</v>
      </c>
      <c r="DE13">
        <f>((8/13)*100)</f>
        <v>61.53846153846154</v>
      </c>
      <c r="DF13">
        <f>((9/15)*100)</f>
        <v>60</v>
      </c>
      <c r="DG13">
        <f>((6/15)*100)</f>
        <v>40</v>
      </c>
      <c r="DH13">
        <f>((8/15)*100)</f>
        <v>53.333333333333336</v>
      </c>
      <c r="DI13">
        <f>((4/10)*100)</f>
        <v>40</v>
      </c>
      <c r="DJ13">
        <f>((5/10)*100)</f>
        <v>50</v>
      </c>
      <c r="DK13">
        <f>((10/10)*100)</f>
        <v>100</v>
      </c>
      <c r="DL13">
        <f>((8/14)*100)</f>
        <v>57.142857142857139</v>
      </c>
      <c r="DM13">
        <f>((6/14)*100)</f>
        <v>42.857142857142854</v>
      </c>
      <c r="DN13">
        <f>((10/14)*100)</f>
        <v>71.428571428571431</v>
      </c>
      <c r="DP13">
        <f>((0/10)*100)</f>
        <v>0</v>
      </c>
      <c r="DQ13">
        <f>((0/10)*100)</f>
        <v>0</v>
      </c>
      <c r="DR13">
        <f>((5/10)*100)</f>
        <v>50</v>
      </c>
      <c r="DS13">
        <f>((1/8)*100)</f>
        <v>12.5</v>
      </c>
      <c r="DT13">
        <f>((3/8)*100)</f>
        <v>37.5</v>
      </c>
      <c r="DU13">
        <f>((0/8)*100)</f>
        <v>0</v>
      </c>
      <c r="DV13">
        <f>((0/8)*100)</f>
        <v>0</v>
      </c>
      <c r="DW13">
        <f>((3/8)*100)</f>
        <v>37.5</v>
      </c>
      <c r="DX13">
        <f>((4/8)*100)</f>
        <v>50</v>
      </c>
      <c r="DY13">
        <f>((5/10)*100)</f>
        <v>50</v>
      </c>
      <c r="DZ13">
        <f>((0/10)*100)</f>
        <v>0</v>
      </c>
      <c r="EA13">
        <f>((4/10)*100)</f>
        <v>40</v>
      </c>
    </row>
    <row r="14" spans="1:131" x14ac:dyDescent="0.25">
      <c r="A14">
        <v>63.767913</v>
      </c>
      <c r="B14">
        <v>8.3722919999999998</v>
      </c>
      <c r="C14">
        <v>81.506453000000008</v>
      </c>
      <c r="D14">
        <v>6.355639</v>
      </c>
      <c r="E14">
        <v>63.676611999999999</v>
      </c>
      <c r="F14">
        <v>9.3191659999999992</v>
      </c>
      <c r="G14">
        <v>62.740158000000001</v>
      </c>
      <c r="H14">
        <v>5.16</v>
      </c>
      <c r="K14">
        <f>(14/200)</f>
        <v>7.0000000000000007E-2</v>
      </c>
      <c r="L14">
        <f>(13/200)</f>
        <v>6.5000000000000002E-2</v>
      </c>
      <c r="M14">
        <f>(12/200)</f>
        <v>0.06</v>
      </c>
      <c r="N14">
        <f>(13/200)</f>
        <v>6.5000000000000002E-2</v>
      </c>
      <c r="P14">
        <f t="shared" ref="P14:Q16" si="9">(7/200)</f>
        <v>3.5000000000000003E-2</v>
      </c>
      <c r="Q14">
        <f t="shared" si="9"/>
        <v>3.5000000000000003E-2</v>
      </c>
      <c r="R14">
        <f>(9/200)</f>
        <v>4.4999999999999998E-2</v>
      </c>
      <c r="S14">
        <f>(7/200)</f>
        <v>3.5000000000000003E-2</v>
      </c>
      <c r="U14">
        <f>0.07+0.035</f>
        <v>0.10500000000000001</v>
      </c>
      <c r="V14">
        <f>0.065+0.035</f>
        <v>0.1</v>
      </c>
      <c r="W14">
        <f>0.06+0.045</f>
        <v>0.105</v>
      </c>
      <c r="X14">
        <f>0.065+0.035</f>
        <v>0.1</v>
      </c>
      <c r="Z14">
        <f>SQRT((ABS($A$15-$A$14)^2+(ABS($B$15-$B$14)^2)))</f>
        <v>23.347843324029103</v>
      </c>
      <c r="AA14">
        <f>SQRT((ABS($C$15-$C$14)^2+(ABS($D$15-$D$14)^2)))</f>
        <v>27.108460221968503</v>
      </c>
      <c r="AB14">
        <f>SQRT((ABS($E$15-$E$14)^2+(ABS($F$15-$F$14)^2)))</f>
        <v>23.285658665018808</v>
      </c>
      <c r="AC14">
        <f>SQRT((ABS($G$15-$G$14)^2+(ABS($H$15-$H$14)^2)))</f>
        <v>22.958466572496732</v>
      </c>
      <c r="AJ14">
        <f>1/0.105</f>
        <v>9.5238095238095237</v>
      </c>
      <c r="AK14">
        <f>1/0.1</f>
        <v>10</v>
      </c>
      <c r="AL14">
        <f>1/0.105</f>
        <v>9.5238095238095237</v>
      </c>
      <c r="AM14">
        <f>1/0.1</f>
        <v>10</v>
      </c>
      <c r="AO14">
        <f t="shared" si="5"/>
        <v>222.36041260980096</v>
      </c>
      <c r="AP14">
        <f t="shared" si="6"/>
        <v>271.084602219685</v>
      </c>
      <c r="AQ14">
        <f t="shared" si="7"/>
        <v>221.76817776208389</v>
      </c>
      <c r="AR14">
        <f t="shared" si="8"/>
        <v>229.58466572496732</v>
      </c>
      <c r="AV14">
        <f>((0.07/0.105)*100)</f>
        <v>66.666666666666671</v>
      </c>
      <c r="AW14">
        <f>((0.065/0.1)*100)</f>
        <v>65</v>
      </c>
      <c r="AX14">
        <f>((0.06/0.105)*100)</f>
        <v>57.142857142857139</v>
      </c>
      <c r="AY14">
        <f>((0.065/0.1)*100)</f>
        <v>65</v>
      </c>
      <c r="BA14">
        <f>((0.035/0.105)*100)</f>
        <v>33.333333333333336</v>
      </c>
      <c r="BB14">
        <f>((0.035/0.1)*100)</f>
        <v>35</v>
      </c>
      <c r="BC14">
        <f>((0.045/0.105)*100)</f>
        <v>42.857142857142854</v>
      </c>
      <c r="BD14">
        <f>((0.035/0.1)*100)</f>
        <v>35</v>
      </c>
      <c r="BF14">
        <f>ABS($B$14-$D$14)</f>
        <v>2.0166529999999998</v>
      </c>
      <c r="BG14">
        <f>ABS($F$14-$H$14)</f>
        <v>4.159165999999999</v>
      </c>
      <c r="BL14">
        <f>SQRT((ABS($A$14-$E$14)^2+(ABS($B$14-$F$14)^2)))</f>
        <v>0.95126560143684313</v>
      </c>
      <c r="BM14">
        <f>SQRT((ABS($C$14-$G$15)^2+(ABS($D$14-$H$15)^2)))</f>
        <v>4.5308729264604111</v>
      </c>
      <c r="BO14">
        <f>SQRT((ABS($A$14-$G$14)^2+(ABS($B$14-$H$14)^2)))</f>
        <v>3.3726992503466708</v>
      </c>
      <c r="BP14">
        <f>SQRT((ABS($C$14-$E$15)^2+(ABS($D$14-$F$15)^2)))</f>
        <v>6.0299435697960728</v>
      </c>
      <c r="BR14">
        <f>DEGREES(ACOS((21.2518771713741^2+22.3376685300604^2-4.72045799771928^2)/(2*21.2518771713741*22.3376685300604)))</f>
        <v>12.102997500476606</v>
      </c>
      <c r="BS14">
        <f>DEGREES(ACOS((26.6124407921973^2+24.7675979604828^2-4.6694941167862^2)/(2*26.6124407921973*24.7675979604828)))</f>
        <v>9.5843426728252705</v>
      </c>
      <c r="BU14">
        <v>14</v>
      </c>
      <c r="BV14">
        <v>9</v>
      </c>
      <c r="BW14">
        <v>6</v>
      </c>
      <c r="BX14">
        <v>8</v>
      </c>
      <c r="BY14">
        <v>13</v>
      </c>
      <c r="BZ14">
        <v>8</v>
      </c>
      <c r="CA14">
        <v>6</v>
      </c>
      <c r="CB14">
        <v>6</v>
      </c>
      <c r="CC14">
        <v>12</v>
      </c>
      <c r="CD14">
        <v>6</v>
      </c>
      <c r="CE14">
        <v>5</v>
      </c>
      <c r="CF14">
        <v>11</v>
      </c>
      <c r="CG14">
        <v>13</v>
      </c>
      <c r="CH14">
        <v>8</v>
      </c>
      <c r="CI14">
        <v>6</v>
      </c>
      <c r="CJ14">
        <v>11</v>
      </c>
      <c r="CL14">
        <v>7</v>
      </c>
      <c r="CM14">
        <v>1</v>
      </c>
      <c r="CN14">
        <v>1</v>
      </c>
      <c r="CO14">
        <v>1</v>
      </c>
      <c r="CP14">
        <v>7</v>
      </c>
      <c r="CQ14">
        <v>2</v>
      </c>
      <c r="CR14">
        <v>0</v>
      </c>
      <c r="CS14">
        <v>0</v>
      </c>
      <c r="CT14">
        <v>9</v>
      </c>
      <c r="CU14">
        <v>1</v>
      </c>
      <c r="CV14">
        <v>0</v>
      </c>
      <c r="CW14">
        <v>7</v>
      </c>
      <c r="CX14">
        <v>7</v>
      </c>
      <c r="CY14">
        <v>1</v>
      </c>
      <c r="CZ14">
        <v>0</v>
      </c>
      <c r="DA14">
        <v>7</v>
      </c>
      <c r="DC14">
        <f>((9/14)*100)</f>
        <v>64.285714285714292</v>
      </c>
      <c r="DD14">
        <f>((6/14)*100)</f>
        <v>42.857142857142854</v>
      </c>
      <c r="DE14">
        <f>((8/14)*100)</f>
        <v>57.142857142857139</v>
      </c>
      <c r="DF14">
        <f>((8/13)*100)</f>
        <v>61.53846153846154</v>
      </c>
      <c r="DG14">
        <f>((6/13)*100)</f>
        <v>46.153846153846153</v>
      </c>
      <c r="DH14">
        <f>((6/13)*100)</f>
        <v>46.153846153846153</v>
      </c>
      <c r="DI14">
        <f>((6/12)*100)</f>
        <v>50</v>
      </c>
      <c r="DJ14">
        <f>((5/12)*100)</f>
        <v>41.666666666666671</v>
      </c>
      <c r="DK14">
        <f>((11/12)*100)</f>
        <v>91.666666666666657</v>
      </c>
      <c r="DL14">
        <f>((8/13)*100)</f>
        <v>61.53846153846154</v>
      </c>
      <c r="DM14">
        <f>((6/13)*100)</f>
        <v>46.153846153846153</v>
      </c>
      <c r="DN14">
        <f>((11/13)*100)</f>
        <v>84.615384615384613</v>
      </c>
      <c r="DP14">
        <f>((1/7)*100)</f>
        <v>14.285714285714285</v>
      </c>
      <c r="DQ14">
        <f>((1/7)*100)</f>
        <v>14.285714285714285</v>
      </c>
      <c r="DR14">
        <f>((1/7)*100)</f>
        <v>14.285714285714285</v>
      </c>
      <c r="DS14">
        <f t="shared" ref="DS14:DS19" si="10">((2/7)*100)</f>
        <v>28.571428571428569</v>
      </c>
      <c r="DT14">
        <f>((0/7)*100)</f>
        <v>0</v>
      </c>
      <c r="DU14">
        <f>((0/7)*100)</f>
        <v>0</v>
      </c>
      <c r="DV14">
        <f>((1/9)*100)</f>
        <v>11.111111111111111</v>
      </c>
      <c r="DW14">
        <f>((0/9)*100)</f>
        <v>0</v>
      </c>
      <c r="DX14">
        <f>((7/9)*100)</f>
        <v>77.777777777777786</v>
      </c>
      <c r="DY14">
        <f>((1/7)*100)</f>
        <v>14.285714285714285</v>
      </c>
      <c r="DZ14">
        <f>((0/7)*100)</f>
        <v>0</v>
      </c>
      <c r="EA14">
        <f>((7/7)*100)</f>
        <v>100</v>
      </c>
    </row>
    <row r="15" spans="1:131" x14ac:dyDescent="0.25">
      <c r="A15">
        <v>87.10626400000001</v>
      </c>
      <c r="B15">
        <v>7.7065890000000001</v>
      </c>
      <c r="C15">
        <v>108.598253</v>
      </c>
      <c r="D15">
        <v>5.4053820000000004</v>
      </c>
      <c r="E15">
        <v>86.959026000000009</v>
      </c>
      <c r="F15">
        <v>8.930453</v>
      </c>
      <c r="G15">
        <v>85.692307</v>
      </c>
      <c r="H15">
        <v>4.6214430000000002</v>
      </c>
      <c r="K15">
        <f>(13/200)</f>
        <v>6.5000000000000002E-2</v>
      </c>
      <c r="L15">
        <f>(11/200)</f>
        <v>5.5E-2</v>
      </c>
      <c r="M15">
        <f>(14/200)</f>
        <v>7.0000000000000007E-2</v>
      </c>
      <c r="N15">
        <f>(14/200)</f>
        <v>7.0000000000000007E-2</v>
      </c>
      <c r="P15">
        <f t="shared" si="9"/>
        <v>3.5000000000000003E-2</v>
      </c>
      <c r="Q15">
        <f t="shared" si="9"/>
        <v>3.5000000000000003E-2</v>
      </c>
      <c r="R15">
        <f>(7/200)</f>
        <v>3.5000000000000003E-2</v>
      </c>
      <c r="S15">
        <f>(7/200)</f>
        <v>3.5000000000000003E-2</v>
      </c>
      <c r="U15">
        <f>0.065+0.035</f>
        <v>0.1</v>
      </c>
      <c r="V15">
        <f>0.055+0.035</f>
        <v>0.09</v>
      </c>
      <c r="W15">
        <f>0.07+0.035</f>
        <v>0.10500000000000001</v>
      </c>
      <c r="X15">
        <f>0.07+0.035</f>
        <v>0.10500000000000001</v>
      </c>
      <c r="Z15">
        <f>SQRT((ABS($A$16-$A$15)^2+(ABS($B$16-$B$15)^2)))</f>
        <v>29.051474708355048</v>
      </c>
      <c r="AA15">
        <f>SQRT((ABS($C$16-$C$15)^2+(ABS($D$16-$D$15)^2)))</f>
        <v>25.600225518454977</v>
      </c>
      <c r="AB15">
        <f>SQRT((ABS($E$16-$E$15)^2+(ABS($F$16-$F$15)^2)))</f>
        <v>30.576880656505846</v>
      </c>
      <c r="AC15">
        <f>SQRT((ABS($G$16-$G$15)^2+(ABS($H$16-$H$15)^2)))</f>
        <v>29.740320060800222</v>
      </c>
      <c r="AJ15">
        <f>1/0.1</f>
        <v>10</v>
      </c>
      <c r="AK15">
        <f>1/0.09</f>
        <v>11.111111111111111</v>
      </c>
      <c r="AL15">
        <f>1/0.105</f>
        <v>9.5238095238095237</v>
      </c>
      <c r="AM15">
        <f>1/0.105</f>
        <v>9.5238095238095237</v>
      </c>
      <c r="AO15">
        <f t="shared" si="5"/>
        <v>290.51474708355045</v>
      </c>
      <c r="AP15">
        <f t="shared" si="6"/>
        <v>284.44695020505532</v>
      </c>
      <c r="AQ15">
        <f t="shared" si="7"/>
        <v>291.20838720481754</v>
      </c>
      <c r="AR15">
        <f t="shared" si="8"/>
        <v>283.24114343619254</v>
      </c>
      <c r="AV15">
        <f>((0.065/0.1)*100)</f>
        <v>65</v>
      </c>
      <c r="AW15">
        <f>((0.055/0.09)*100)</f>
        <v>61.111111111111114</v>
      </c>
      <c r="AX15">
        <f>((0.07/0.105)*100)</f>
        <v>66.666666666666671</v>
      </c>
      <c r="AY15">
        <f>((0.07/0.105)*100)</f>
        <v>66.666666666666671</v>
      </c>
      <c r="BA15">
        <f>((0.035/0.1)*100)</f>
        <v>35</v>
      </c>
      <c r="BB15">
        <f>((0.035/0.09)*100)</f>
        <v>38.888888888888893</v>
      </c>
      <c r="BC15">
        <f>((0.035/0.105)*100)</f>
        <v>33.333333333333336</v>
      </c>
      <c r="BD15">
        <f>((0.035/0.105)*100)</f>
        <v>33.333333333333336</v>
      </c>
      <c r="BF15">
        <f>ABS($B$15-$D$15)</f>
        <v>2.3012069999999998</v>
      </c>
      <c r="BG15">
        <f>ABS($F$15-$H$15)</f>
        <v>4.3090099999999998</v>
      </c>
      <c r="BL15">
        <f>SQRT((ABS($A$15-$E$15)^2+(ABS($B$15-$F$15)^2)))</f>
        <v>1.2326889790778532</v>
      </c>
      <c r="BM15">
        <f>SQRT((ABS($C$15-$G$16)^2+(ABS($D$15-$H$16)^2)))</f>
        <v>6.9750992591005483</v>
      </c>
      <c r="BO15">
        <f>SQRT((ABS($A$15-$G$15)^2+(ABS($B$15-$H$15)^2)))</f>
        <v>3.3937295471450035</v>
      </c>
      <c r="BP15">
        <f>SQRT((ABS($C$15-$E$16)^2+(ABS($D$15-$F$16)^2)))</f>
        <v>9.5093483547495143</v>
      </c>
      <c r="BS15">
        <f>DEGREES(ACOS((4.83462158454631^2+22.8558160001141^2-21.2518771713741^2)/(2*4.83462158454631*22.8558160001141)))</f>
        <v>64.793396139358379</v>
      </c>
      <c r="BU15">
        <v>13</v>
      </c>
      <c r="BV15">
        <v>8</v>
      </c>
      <c r="BW15">
        <v>7</v>
      </c>
      <c r="BX15">
        <v>8</v>
      </c>
      <c r="BY15">
        <v>11</v>
      </c>
      <c r="BZ15">
        <v>6</v>
      </c>
      <c r="CA15">
        <v>5</v>
      </c>
      <c r="CB15">
        <v>5</v>
      </c>
      <c r="CC15">
        <v>14</v>
      </c>
      <c r="CD15">
        <v>7</v>
      </c>
      <c r="CE15">
        <v>7</v>
      </c>
      <c r="CF15">
        <v>13</v>
      </c>
      <c r="CG15">
        <v>14</v>
      </c>
      <c r="CH15">
        <v>8</v>
      </c>
      <c r="CI15">
        <v>7</v>
      </c>
      <c r="CJ15">
        <v>13</v>
      </c>
      <c r="CL15">
        <v>7</v>
      </c>
      <c r="CM15">
        <v>2</v>
      </c>
      <c r="CN15">
        <v>1</v>
      </c>
      <c r="CO15">
        <v>2</v>
      </c>
      <c r="CP15">
        <v>7</v>
      </c>
      <c r="CQ15">
        <v>2</v>
      </c>
      <c r="CR15">
        <v>0</v>
      </c>
      <c r="CS15">
        <v>0</v>
      </c>
      <c r="CT15">
        <v>7</v>
      </c>
      <c r="CU15">
        <v>1</v>
      </c>
      <c r="CV15">
        <v>0</v>
      </c>
      <c r="CW15">
        <v>6</v>
      </c>
      <c r="CX15">
        <v>7</v>
      </c>
      <c r="CY15">
        <v>2</v>
      </c>
      <c r="CZ15">
        <v>0</v>
      </c>
      <c r="DA15">
        <v>6</v>
      </c>
      <c r="DC15">
        <f>((8/13)*100)</f>
        <v>61.53846153846154</v>
      </c>
      <c r="DD15">
        <f>((7/13)*100)</f>
        <v>53.846153846153847</v>
      </c>
      <c r="DE15">
        <f>((8/13)*100)</f>
        <v>61.53846153846154</v>
      </c>
      <c r="DF15">
        <f>((6/11)*100)</f>
        <v>54.54545454545454</v>
      </c>
      <c r="DG15">
        <f>((5/11)*100)</f>
        <v>45.454545454545453</v>
      </c>
      <c r="DH15">
        <f>((5/11)*100)</f>
        <v>45.454545454545453</v>
      </c>
      <c r="DI15">
        <f>((7/14)*100)</f>
        <v>50</v>
      </c>
      <c r="DJ15">
        <f>((7/14)*100)</f>
        <v>50</v>
      </c>
      <c r="DK15">
        <f>((13/14)*100)</f>
        <v>92.857142857142861</v>
      </c>
      <c r="DL15">
        <f>((8/14)*100)</f>
        <v>57.142857142857139</v>
      </c>
      <c r="DM15">
        <f>((7/14)*100)</f>
        <v>50</v>
      </c>
      <c r="DN15">
        <f>((13/14)*100)</f>
        <v>92.857142857142861</v>
      </c>
      <c r="DP15">
        <f>((2/7)*100)</f>
        <v>28.571428571428569</v>
      </c>
      <c r="DQ15">
        <f>((1/7)*100)</f>
        <v>14.285714285714285</v>
      </c>
      <c r="DR15">
        <f>((2/7)*100)</f>
        <v>28.571428571428569</v>
      </c>
      <c r="DS15">
        <f t="shared" si="10"/>
        <v>28.571428571428569</v>
      </c>
      <c r="DT15">
        <f>((0/7)*100)</f>
        <v>0</v>
      </c>
      <c r="DU15">
        <f>((0/7)*100)</f>
        <v>0</v>
      </c>
      <c r="DV15">
        <f>((1/7)*100)</f>
        <v>14.285714285714285</v>
      </c>
      <c r="DW15">
        <f>((0/7)*100)</f>
        <v>0</v>
      </c>
      <c r="DX15">
        <f>((6/7)*100)</f>
        <v>85.714285714285708</v>
      </c>
      <c r="DY15">
        <f>((2/7)*100)</f>
        <v>28.571428571428569</v>
      </c>
      <c r="DZ15">
        <f>((0/7)*100)</f>
        <v>0</v>
      </c>
      <c r="EA15">
        <f>((6/7)*100)</f>
        <v>85.714285714285708</v>
      </c>
    </row>
    <row r="16" spans="1:131" x14ac:dyDescent="0.25">
      <c r="A16">
        <v>116.15245200000001</v>
      </c>
      <c r="B16">
        <v>7.1523820000000002</v>
      </c>
      <c r="C16">
        <v>134.19845000000001</v>
      </c>
      <c r="D16">
        <v>5.3671699999999998</v>
      </c>
      <c r="E16">
        <v>117.53467700000002</v>
      </c>
      <c r="F16">
        <v>8.6562330000000003</v>
      </c>
      <c r="G16">
        <v>115.425657</v>
      </c>
      <c r="H16">
        <v>3.9775990000000001</v>
      </c>
      <c r="K16">
        <f>(11/200)</f>
        <v>5.5E-2</v>
      </c>
      <c r="L16">
        <f>(14/200)</f>
        <v>7.0000000000000007E-2</v>
      </c>
      <c r="M16">
        <f>(9/200)</f>
        <v>4.4999999999999998E-2</v>
      </c>
      <c r="N16">
        <f>(12/200)</f>
        <v>0.06</v>
      </c>
      <c r="P16">
        <f t="shared" si="9"/>
        <v>3.5000000000000003E-2</v>
      </c>
      <c r="Q16">
        <f t="shared" si="9"/>
        <v>3.5000000000000003E-2</v>
      </c>
      <c r="R16">
        <f>(7/200)</f>
        <v>3.5000000000000003E-2</v>
      </c>
      <c r="S16">
        <f>(6/200)</f>
        <v>0.03</v>
      </c>
      <c r="U16">
        <f>0.055+0.035</f>
        <v>0.09</v>
      </c>
      <c r="V16">
        <f>0.07+0.035</f>
        <v>0.10500000000000001</v>
      </c>
      <c r="W16">
        <f>0.045+0.035</f>
        <v>0.08</v>
      </c>
      <c r="X16">
        <f>0.06+0.03</f>
        <v>0.09</v>
      </c>
      <c r="Z16">
        <f>SQRT((ABS($A$17-$A$16)^2+(ABS($B$17-$B$16)^2)))</f>
        <v>34.489051636044849</v>
      </c>
      <c r="AA16">
        <f>SQRT((ABS($C$17-$C$16)^2+(ABS($D$17-$D$16)^2)))</f>
        <v>34.580306391307943</v>
      </c>
      <c r="AB16">
        <f>SQRT((ABS($E$17-$E$16)^2+(ABS($F$17-$F$16)^2)))</f>
        <v>33.627452862083423</v>
      </c>
      <c r="AC16">
        <f>SQRT((ABS($G$17-$G$16)^2+(ABS($H$17-$H$16)^2)))</f>
        <v>35.320343137979044</v>
      </c>
      <c r="AJ16">
        <f>1/0.09</f>
        <v>11.111111111111111</v>
      </c>
      <c r="AK16">
        <f>1/0.105</f>
        <v>9.5238095238095237</v>
      </c>
      <c r="AL16">
        <f>1/0.08</f>
        <v>12.5</v>
      </c>
      <c r="AM16">
        <f>1/0.09</f>
        <v>11.111111111111111</v>
      </c>
      <c r="AO16">
        <f t="shared" si="5"/>
        <v>383.21168484494279</v>
      </c>
      <c r="AP16">
        <f t="shared" si="6"/>
        <v>329.33625134578989</v>
      </c>
      <c r="AQ16">
        <f t="shared" si="7"/>
        <v>420.34316077604279</v>
      </c>
      <c r="AR16">
        <f t="shared" si="8"/>
        <v>392.44825708865608</v>
      </c>
      <c r="AV16">
        <f>((0.055/0.09)*100)</f>
        <v>61.111111111111114</v>
      </c>
      <c r="AW16">
        <f>((0.07/0.105)*100)</f>
        <v>66.666666666666671</v>
      </c>
      <c r="AX16">
        <f>((0.045/0.08)*100)</f>
        <v>56.25</v>
      </c>
      <c r="AY16">
        <f>((0.06/0.09)*100)</f>
        <v>66.666666666666657</v>
      </c>
      <c r="BA16">
        <f>((0.035/0.09)*100)</f>
        <v>38.888888888888893</v>
      </c>
      <c r="BB16">
        <f>((0.035/0.105)*100)</f>
        <v>33.333333333333336</v>
      </c>
      <c r="BC16">
        <f>((0.035/0.08)*100)</f>
        <v>43.750000000000007</v>
      </c>
      <c r="BD16">
        <f>((0.03/0.09)*100)</f>
        <v>33.333333333333329</v>
      </c>
      <c r="BF16">
        <f>ABS($B$16-$D$16)</f>
        <v>1.7852120000000005</v>
      </c>
      <c r="BG16">
        <f>ABS($F$16-$H$16)</f>
        <v>4.6786340000000006</v>
      </c>
      <c r="BL16">
        <f>SQRT((ABS($A$16-$E$16)^2+(ABS($B$16-$F$16)^2)))</f>
        <v>2.0425752815565978</v>
      </c>
      <c r="BM16">
        <f>SQRT((ABS($C$16-$G$17)^2+(ABS($D$16-$H$17)^2)))</f>
        <v>16.496207520125633</v>
      </c>
      <c r="BO16">
        <f>SQRT((ABS($A$16-$G$16)^2+(ABS($B$16-$H$16)^2)))</f>
        <v>3.2569123520773497</v>
      </c>
      <c r="BP16">
        <f>SQRT((ABS($C$16-$E$17)^2+(ABS($D$16-$F$17)^2)))</f>
        <v>17.625634936941712</v>
      </c>
      <c r="BS16">
        <f>DEGREES(ACOS((4.72045799771928^2+27.2194209571518^2-26.1927224472815^2)/(2*4.72045799771928*27.2194209571518)))</f>
        <v>72.535849658063398</v>
      </c>
      <c r="BU16">
        <v>11</v>
      </c>
      <c r="BV16">
        <v>6</v>
      </c>
      <c r="BW16">
        <v>4</v>
      </c>
      <c r="BX16">
        <v>6</v>
      </c>
      <c r="BY16">
        <v>14</v>
      </c>
      <c r="BZ16">
        <v>10</v>
      </c>
      <c r="CA16">
        <v>5</v>
      </c>
      <c r="CB16">
        <v>8</v>
      </c>
      <c r="CC16">
        <v>9</v>
      </c>
      <c r="CD16">
        <v>4</v>
      </c>
      <c r="CE16">
        <v>3</v>
      </c>
      <c r="CF16">
        <v>9</v>
      </c>
      <c r="CG16">
        <v>12</v>
      </c>
      <c r="CH16">
        <v>6</v>
      </c>
      <c r="CI16">
        <v>5</v>
      </c>
      <c r="CJ16">
        <v>9</v>
      </c>
      <c r="CL16">
        <v>7</v>
      </c>
      <c r="CM16">
        <v>2</v>
      </c>
      <c r="CN16">
        <v>0</v>
      </c>
      <c r="CO16">
        <v>1</v>
      </c>
      <c r="CP16">
        <v>7</v>
      </c>
      <c r="CQ16">
        <v>2</v>
      </c>
      <c r="CR16">
        <v>1</v>
      </c>
      <c r="CS16">
        <v>0</v>
      </c>
      <c r="CT16">
        <v>7</v>
      </c>
      <c r="CU16">
        <v>0</v>
      </c>
      <c r="CV16">
        <v>1</v>
      </c>
      <c r="CW16">
        <v>5</v>
      </c>
      <c r="CX16">
        <v>6</v>
      </c>
      <c r="CY16">
        <v>1</v>
      </c>
      <c r="CZ16">
        <v>0</v>
      </c>
      <c r="DA16">
        <v>5</v>
      </c>
      <c r="DC16">
        <f>((6/11)*100)</f>
        <v>54.54545454545454</v>
      </c>
      <c r="DD16">
        <f>((4/11)*100)</f>
        <v>36.363636363636367</v>
      </c>
      <c r="DE16">
        <f>((6/11)*100)</f>
        <v>54.54545454545454</v>
      </c>
      <c r="DF16">
        <f>((10/14)*100)</f>
        <v>71.428571428571431</v>
      </c>
      <c r="DG16">
        <f>((5/14)*100)</f>
        <v>35.714285714285715</v>
      </c>
      <c r="DH16">
        <f>((8/14)*100)</f>
        <v>57.142857142857139</v>
      </c>
      <c r="DI16">
        <f>((4/9)*100)</f>
        <v>44.444444444444443</v>
      </c>
      <c r="DJ16">
        <f>((3/9)*100)</f>
        <v>33.333333333333329</v>
      </c>
      <c r="DK16">
        <f>((9/9)*100)</f>
        <v>100</v>
      </c>
      <c r="DL16">
        <f>((6/12)*100)</f>
        <v>50</v>
      </c>
      <c r="DM16">
        <f>((5/12)*100)</f>
        <v>41.666666666666671</v>
      </c>
      <c r="DN16">
        <f>((9/12)*100)</f>
        <v>75</v>
      </c>
      <c r="DP16">
        <f>((2/7)*100)</f>
        <v>28.571428571428569</v>
      </c>
      <c r="DQ16">
        <f>((0/7)*100)</f>
        <v>0</v>
      </c>
      <c r="DR16">
        <f>((1/7)*100)</f>
        <v>14.285714285714285</v>
      </c>
      <c r="DS16">
        <f t="shared" si="10"/>
        <v>28.571428571428569</v>
      </c>
      <c r="DT16">
        <f>((1/7)*100)</f>
        <v>14.285714285714285</v>
      </c>
      <c r="DU16">
        <f>((0/7)*100)</f>
        <v>0</v>
      </c>
      <c r="DV16">
        <f>((0/7)*100)</f>
        <v>0</v>
      </c>
      <c r="DW16">
        <f>((1/7)*100)</f>
        <v>14.285714285714285</v>
      </c>
      <c r="DX16">
        <f>((5/7)*100)</f>
        <v>71.428571428571431</v>
      </c>
      <c r="DY16">
        <f>((1/6)*100)</f>
        <v>16.666666666666664</v>
      </c>
      <c r="DZ16">
        <f>((0/6)*100)</f>
        <v>0</v>
      </c>
      <c r="EA16">
        <f>((5/6)*100)</f>
        <v>83.333333333333343</v>
      </c>
    </row>
    <row r="17" spans="1:131" x14ac:dyDescent="0.25">
      <c r="A17">
        <v>150.59381400000001</v>
      </c>
      <c r="B17">
        <v>8.9654640000000008</v>
      </c>
      <c r="C17">
        <v>168.69345300000001</v>
      </c>
      <c r="D17">
        <v>7.7945880000000001</v>
      </c>
      <c r="E17">
        <v>151.12237099999999</v>
      </c>
      <c r="F17">
        <v>10.290979999999999</v>
      </c>
      <c r="G17">
        <v>150.65190699999999</v>
      </c>
      <c r="H17">
        <v>6.5540209999999997</v>
      </c>
      <c r="K17">
        <f>(15/200)</f>
        <v>7.4999999999999997E-2</v>
      </c>
      <c r="L17">
        <f>(12/200)</f>
        <v>0.06</v>
      </c>
      <c r="M17">
        <f>(14/200)</f>
        <v>7.0000000000000007E-2</v>
      </c>
      <c r="N17">
        <f>(15/200)</f>
        <v>7.4999999999999997E-2</v>
      </c>
      <c r="P17">
        <f>(6/200)</f>
        <v>0.03</v>
      </c>
      <c r="Q17">
        <f>(7/200)</f>
        <v>3.5000000000000003E-2</v>
      </c>
      <c r="R17">
        <f>(9/200)</f>
        <v>4.4999999999999998E-2</v>
      </c>
      <c r="S17">
        <f>(6/200)</f>
        <v>0.03</v>
      </c>
      <c r="U17">
        <f>0.075+0.03</f>
        <v>0.105</v>
      </c>
      <c r="V17">
        <f>0.06+0.035</f>
        <v>9.5000000000000001E-2</v>
      </c>
      <c r="W17">
        <f>0.07+0.045</f>
        <v>0.115</v>
      </c>
      <c r="X17">
        <f>0.075+0.03</f>
        <v>0.105</v>
      </c>
      <c r="Z17">
        <f>SQRT((ABS($A$18-$A$17)^2+(ABS($B$18-$B$17)^2)))</f>
        <v>24.959354000244669</v>
      </c>
      <c r="AA17">
        <f>SQRT((ABS($C$18-$C$17)^2+(ABS($D$18-$D$17)^2)))</f>
        <v>28.903606961484819</v>
      </c>
      <c r="AB17">
        <f>SQRT((ABS($E$18-$E$17)^2+(ABS($F$18-$F$17)^2)))</f>
        <v>25.902953518910866</v>
      </c>
      <c r="AC17">
        <f>SQRT((ABS($G$18-$G$17)^2+(ABS($H$18-$H$17)^2)))</f>
        <v>24.767597960482796</v>
      </c>
      <c r="AJ17">
        <f>1/0.105</f>
        <v>9.5238095238095237</v>
      </c>
      <c r="AK17">
        <f>1/0.095</f>
        <v>10.526315789473685</v>
      </c>
      <c r="AL17">
        <f>1/0.115</f>
        <v>8.695652173913043</v>
      </c>
      <c r="AM17">
        <f>1/0.105</f>
        <v>9.5238095238095237</v>
      </c>
      <c r="AO17">
        <f t="shared" si="5"/>
        <v>237.70813333566352</v>
      </c>
      <c r="AP17">
        <f t="shared" si="6"/>
        <v>304.24849433141912</v>
      </c>
      <c r="AQ17">
        <f t="shared" si="7"/>
        <v>225.24307407748577</v>
      </c>
      <c r="AR17">
        <f t="shared" si="8"/>
        <v>235.88188533793141</v>
      </c>
      <c r="AV17">
        <f>((0.075/0.105)*100)</f>
        <v>71.428571428571431</v>
      </c>
      <c r="AW17">
        <f>((0.06/0.095)*100)</f>
        <v>63.157894736842103</v>
      </c>
      <c r="AX17">
        <f>((0.07/0.115)*100)</f>
        <v>60.869565217391312</v>
      </c>
      <c r="AY17">
        <f>((0.075/0.105)*100)</f>
        <v>71.428571428571431</v>
      </c>
      <c r="BA17">
        <f>((0.03/0.105)*100)</f>
        <v>28.571428571428569</v>
      </c>
      <c r="BB17">
        <f>((0.035/0.095)*100)</f>
        <v>36.842105263157897</v>
      </c>
      <c r="BC17">
        <f>((0.045/0.115)*100)</f>
        <v>39.130434782608688</v>
      </c>
      <c r="BD17">
        <f>((0.03/0.105)*100)</f>
        <v>28.571428571428569</v>
      </c>
      <c r="BF17">
        <f>ABS($B$17-$D$17)</f>
        <v>1.1708760000000007</v>
      </c>
      <c r="BG17">
        <f>ABS($F$17-$H$17)</f>
        <v>3.7369589999999997</v>
      </c>
      <c r="BL17">
        <f>SQRT((ABS($A$17-$E$17)^2+(ABS($B$17-$F$17)^2)))</f>
        <v>1.4270126728606769</v>
      </c>
      <c r="BM17">
        <f>SQRT((ABS($C$17-$G$18)^2+(ABS($D$17-$H$18)^2)))</f>
        <v>7.0208042849101497</v>
      </c>
      <c r="BO17">
        <f>SQRT((ABS($A$17-$G$17)^2+(ABS($B$17-$H$17)^2)))</f>
        <v>2.41214264480731</v>
      </c>
      <c r="BP17">
        <f>SQRT((ABS($C$17-$E$18)^2+(ABS($D$17-$F$18)^2)))</f>
        <v>8.6489587095568918</v>
      </c>
      <c r="BR17">
        <f>DEGREES(ACOS((11.8136489867334^2+19.3276050197309^2-8.76913386573777^2)/(2*11.8136489867334*19.3276050197309)))</f>
        <v>17.206631055884849</v>
      </c>
      <c r="BU17">
        <v>15</v>
      </c>
      <c r="BV17">
        <v>10</v>
      </c>
      <c r="BW17">
        <v>7</v>
      </c>
      <c r="BX17">
        <v>9</v>
      </c>
      <c r="BY17">
        <v>12</v>
      </c>
      <c r="BZ17">
        <v>8</v>
      </c>
      <c r="CA17">
        <v>5</v>
      </c>
      <c r="CB17">
        <v>5</v>
      </c>
      <c r="CC17">
        <v>14</v>
      </c>
      <c r="CD17">
        <v>8</v>
      </c>
      <c r="CE17">
        <v>7</v>
      </c>
      <c r="CF17">
        <v>13</v>
      </c>
      <c r="CG17">
        <v>15</v>
      </c>
      <c r="CH17">
        <v>9</v>
      </c>
      <c r="CI17">
        <v>8</v>
      </c>
      <c r="CJ17">
        <v>13</v>
      </c>
      <c r="CL17">
        <v>6</v>
      </c>
      <c r="CM17">
        <v>2</v>
      </c>
      <c r="CN17">
        <v>1</v>
      </c>
      <c r="CO17">
        <v>0</v>
      </c>
      <c r="CP17">
        <v>7</v>
      </c>
      <c r="CQ17">
        <v>2</v>
      </c>
      <c r="CR17">
        <v>0</v>
      </c>
      <c r="CS17">
        <v>0</v>
      </c>
      <c r="CT17">
        <v>9</v>
      </c>
      <c r="CU17">
        <v>1</v>
      </c>
      <c r="CV17">
        <v>0</v>
      </c>
      <c r="CW17">
        <v>6</v>
      </c>
      <c r="CX17">
        <v>6</v>
      </c>
      <c r="CY17">
        <v>0</v>
      </c>
      <c r="CZ17">
        <v>0</v>
      </c>
      <c r="DA17">
        <v>6</v>
      </c>
      <c r="DC17">
        <f>((10/15)*100)</f>
        <v>66.666666666666657</v>
      </c>
      <c r="DD17">
        <f>((7/15)*100)</f>
        <v>46.666666666666664</v>
      </c>
      <c r="DE17">
        <f>((9/15)*100)</f>
        <v>60</v>
      </c>
      <c r="DF17">
        <f>((8/12)*100)</f>
        <v>66.666666666666657</v>
      </c>
      <c r="DG17">
        <f>((5/12)*100)</f>
        <v>41.666666666666671</v>
      </c>
      <c r="DH17">
        <f>((5/12)*100)</f>
        <v>41.666666666666671</v>
      </c>
      <c r="DI17">
        <f>((8/14)*100)</f>
        <v>57.142857142857139</v>
      </c>
      <c r="DJ17">
        <f>((7/14)*100)</f>
        <v>50</v>
      </c>
      <c r="DK17">
        <f>((13/14)*100)</f>
        <v>92.857142857142861</v>
      </c>
      <c r="DL17">
        <f>((9/15)*100)</f>
        <v>60</v>
      </c>
      <c r="DM17">
        <f>((8/15)*100)</f>
        <v>53.333333333333336</v>
      </c>
      <c r="DN17">
        <f>((13/15)*100)</f>
        <v>86.666666666666671</v>
      </c>
      <c r="DP17">
        <f>((2/6)*100)</f>
        <v>33.333333333333329</v>
      </c>
      <c r="DQ17">
        <f>((1/6)*100)</f>
        <v>16.666666666666664</v>
      </c>
      <c r="DR17">
        <f>((0/6)*100)</f>
        <v>0</v>
      </c>
      <c r="DS17">
        <f t="shared" si="10"/>
        <v>28.571428571428569</v>
      </c>
      <c r="DT17">
        <f>((0/7)*100)</f>
        <v>0</v>
      </c>
      <c r="DU17">
        <f>((0/7)*100)</f>
        <v>0</v>
      </c>
      <c r="DV17">
        <f>((1/9)*100)</f>
        <v>11.111111111111111</v>
      </c>
      <c r="DW17">
        <f>((0/9)*100)</f>
        <v>0</v>
      </c>
      <c r="DX17">
        <f>((6/9)*100)</f>
        <v>66.666666666666657</v>
      </c>
      <c r="DY17">
        <f>((0/6)*100)</f>
        <v>0</v>
      </c>
      <c r="DZ17">
        <f>((0/6)*100)</f>
        <v>0</v>
      </c>
      <c r="EA17">
        <f>((6/6)*100)</f>
        <v>100</v>
      </c>
    </row>
    <row r="18" spans="1:131" x14ac:dyDescent="0.25">
      <c r="A18">
        <v>175.55283400000002</v>
      </c>
      <c r="B18">
        <v>9.0945870000000006</v>
      </c>
      <c r="C18">
        <v>197.569018</v>
      </c>
      <c r="D18">
        <v>6.5217010000000002</v>
      </c>
      <c r="E18">
        <v>177.02474100000001</v>
      </c>
      <c r="F18">
        <v>10.117114000000001</v>
      </c>
      <c r="G18">
        <v>175.40603099999998</v>
      </c>
      <c r="H18">
        <v>5.7371650000000001</v>
      </c>
      <c r="K18">
        <f>(13/200)</f>
        <v>6.5000000000000002E-2</v>
      </c>
      <c r="L18">
        <f>(12/200)</f>
        <v>0.06</v>
      </c>
      <c r="M18">
        <f>(13/200)</f>
        <v>6.5000000000000002E-2</v>
      </c>
      <c r="N18">
        <f>(13/200)</f>
        <v>6.5000000000000002E-2</v>
      </c>
      <c r="P18">
        <f>(6/200)</f>
        <v>0.03</v>
      </c>
      <c r="Q18">
        <f>(7/200)</f>
        <v>3.5000000000000003E-2</v>
      </c>
      <c r="R18">
        <f>(7/200)</f>
        <v>3.5000000000000003E-2</v>
      </c>
      <c r="S18">
        <f>(7/200)</f>
        <v>3.5000000000000003E-2</v>
      </c>
      <c r="U18">
        <f>0.065+0.03</f>
        <v>9.5000000000000001E-2</v>
      </c>
      <c r="V18">
        <f>0.06+0.035</f>
        <v>9.5000000000000001E-2</v>
      </c>
      <c r="W18">
        <f>0.065+0.035</f>
        <v>0.1</v>
      </c>
      <c r="X18">
        <f>0.065+0.035</f>
        <v>0.1</v>
      </c>
      <c r="Z18">
        <f>SQRT((ABS($A$19-$A$18)^2+(ABS($B$19-$B$18)^2)))</f>
        <v>28.531470157124144</v>
      </c>
      <c r="AA18">
        <f>SQRT((ABS($C$19-$C$18)^2+(ABS($D$19-$D$18)^2)))</f>
        <v>24.471481834026676</v>
      </c>
      <c r="AB18">
        <f>SQRT((ABS($E$19-$E$18)^2+(ABS($F$19-$F$18)^2)))</f>
        <v>29.010205830181981</v>
      </c>
      <c r="AC18">
        <f>SQRT((ABS($G$19-$G$18)^2+(ABS($H$19-$H$18)^2)))</f>
        <v>28.678722261505218</v>
      </c>
      <c r="AJ18">
        <f>1/0.095</f>
        <v>10.526315789473685</v>
      </c>
      <c r="AK18">
        <f>1/0.095</f>
        <v>10.526315789473685</v>
      </c>
      <c r="AL18">
        <f>1/0.1</f>
        <v>10</v>
      </c>
      <c r="AM18">
        <f>1/0.1</f>
        <v>10</v>
      </c>
      <c r="AO18">
        <f t="shared" si="5"/>
        <v>300.33126481183308</v>
      </c>
      <c r="AP18">
        <f t="shared" si="6"/>
        <v>257.59454562133345</v>
      </c>
      <c r="AQ18">
        <f t="shared" si="7"/>
        <v>290.1020583018198</v>
      </c>
      <c r="AR18">
        <f t="shared" si="8"/>
        <v>286.78722261505214</v>
      </c>
      <c r="AV18">
        <f>((0.065/0.095)*100)</f>
        <v>68.421052631578945</v>
      </c>
      <c r="AW18">
        <f>((0.06/0.095)*100)</f>
        <v>63.157894736842103</v>
      </c>
      <c r="AX18">
        <f>((0.065/0.1)*100)</f>
        <v>65</v>
      </c>
      <c r="AY18">
        <f>((0.065/0.1)*100)</f>
        <v>65</v>
      </c>
      <c r="BA18">
        <f>((0.03/0.095)*100)</f>
        <v>31.578947368421051</v>
      </c>
      <c r="BB18">
        <f>((0.035/0.095)*100)</f>
        <v>36.842105263157897</v>
      </c>
      <c r="BC18">
        <f>((0.035/0.1)*100)</f>
        <v>35</v>
      </c>
      <c r="BD18">
        <f>((0.035/0.1)*100)</f>
        <v>35</v>
      </c>
      <c r="BF18">
        <f>ABS($B$18-$D$18)</f>
        <v>2.5728860000000005</v>
      </c>
      <c r="BG18">
        <f>ABS($F$18-$H$18)</f>
        <v>4.3799490000000008</v>
      </c>
      <c r="BL18">
        <f>SQRT((ABS($A$18-$E$18)^2+(ABS($B$18-$F$18)^2)))</f>
        <v>1.792225343637893</v>
      </c>
      <c r="BM18">
        <f>SQRT((ABS($C$18-$G$19)^2+(ABS($D$18-$H$19)^2)))</f>
        <v>6.6228812662719712</v>
      </c>
      <c r="BO18">
        <f>SQRT((ABS($A$18-$G$18)^2+(ABS($B$18-$H$18)^2)))</f>
        <v>3.3606299419741252</v>
      </c>
      <c r="BP18">
        <f>SQRT((ABS($C$18-$E$19)^2+(ABS($D$18-$F$19)^2)))</f>
        <v>9.0554939310215961</v>
      </c>
      <c r="BR18">
        <f>DEGREES(ACOS((15.9970863887756^2+17.9554359525278^2-4.8908608932506^2)/(2*15.9970863887756*17.9554359525278)))</f>
        <v>15.195600665575318</v>
      </c>
      <c r="BU18">
        <v>13</v>
      </c>
      <c r="BV18">
        <v>8</v>
      </c>
      <c r="BW18">
        <v>6</v>
      </c>
      <c r="BX18">
        <v>6</v>
      </c>
      <c r="BY18">
        <v>12</v>
      </c>
      <c r="BZ18">
        <v>7</v>
      </c>
      <c r="CA18">
        <v>6</v>
      </c>
      <c r="CB18">
        <v>6</v>
      </c>
      <c r="CC18">
        <v>13</v>
      </c>
      <c r="CD18">
        <v>6</v>
      </c>
      <c r="CE18">
        <v>6</v>
      </c>
      <c r="CF18">
        <v>12</v>
      </c>
      <c r="CG18">
        <v>13</v>
      </c>
      <c r="CH18">
        <v>6</v>
      </c>
      <c r="CI18">
        <v>6</v>
      </c>
      <c r="CJ18">
        <v>12</v>
      </c>
      <c r="CL18">
        <v>6</v>
      </c>
      <c r="CM18">
        <v>2</v>
      </c>
      <c r="CN18">
        <v>0</v>
      </c>
      <c r="CO18">
        <v>0</v>
      </c>
      <c r="CP18">
        <v>7</v>
      </c>
      <c r="CQ18">
        <v>2</v>
      </c>
      <c r="CR18">
        <v>0</v>
      </c>
      <c r="CS18">
        <v>0</v>
      </c>
      <c r="CT18">
        <v>7</v>
      </c>
      <c r="CU18">
        <v>0</v>
      </c>
      <c r="CV18">
        <v>0</v>
      </c>
      <c r="CW18">
        <v>6</v>
      </c>
      <c r="CX18">
        <v>7</v>
      </c>
      <c r="CY18">
        <v>0</v>
      </c>
      <c r="CZ18">
        <v>0</v>
      </c>
      <c r="DA18">
        <v>6</v>
      </c>
      <c r="DC18">
        <f>((8/13)*100)</f>
        <v>61.53846153846154</v>
      </c>
      <c r="DD18">
        <f>((6/13)*100)</f>
        <v>46.153846153846153</v>
      </c>
      <c r="DE18">
        <f>((6/13)*100)</f>
        <v>46.153846153846153</v>
      </c>
      <c r="DF18">
        <f>((7/12)*100)</f>
        <v>58.333333333333336</v>
      </c>
      <c r="DG18">
        <f>((6/12)*100)</f>
        <v>50</v>
      </c>
      <c r="DH18">
        <f>((6/12)*100)</f>
        <v>50</v>
      </c>
      <c r="DI18">
        <f>((6/13)*100)</f>
        <v>46.153846153846153</v>
      </c>
      <c r="DJ18">
        <f>((6/13)*100)</f>
        <v>46.153846153846153</v>
      </c>
      <c r="DK18">
        <f>((12/13)*100)</f>
        <v>92.307692307692307</v>
      </c>
      <c r="DL18">
        <f>((6/13)*100)</f>
        <v>46.153846153846153</v>
      </c>
      <c r="DM18">
        <f>((6/13)*100)</f>
        <v>46.153846153846153</v>
      </c>
      <c r="DN18">
        <f>((12/13)*100)</f>
        <v>92.307692307692307</v>
      </c>
      <c r="DP18">
        <f>((2/6)*100)</f>
        <v>33.333333333333329</v>
      </c>
      <c r="DQ18">
        <f>((0/6)*100)</f>
        <v>0</v>
      </c>
      <c r="DR18">
        <f>((0/6)*100)</f>
        <v>0</v>
      </c>
      <c r="DS18">
        <f t="shared" si="10"/>
        <v>28.571428571428569</v>
      </c>
      <c r="DT18">
        <f>((0/7)*100)</f>
        <v>0</v>
      </c>
      <c r="DU18">
        <f>((0/7)*100)</f>
        <v>0</v>
      </c>
      <c r="DV18">
        <f>((0/7)*100)</f>
        <v>0</v>
      </c>
      <c r="DW18">
        <f>((0/7)*100)</f>
        <v>0</v>
      </c>
      <c r="DX18">
        <f>((6/7)*100)</f>
        <v>85.714285714285708</v>
      </c>
      <c r="DY18">
        <f>((0/7)*100)</f>
        <v>0</v>
      </c>
      <c r="DZ18">
        <f>((0/7)*100)</f>
        <v>0</v>
      </c>
      <c r="EA18">
        <f>((6/7)*100)</f>
        <v>85.714285714285708</v>
      </c>
    </row>
    <row r="19" spans="1:131" x14ac:dyDescent="0.25">
      <c r="A19">
        <v>204.07520500000001</v>
      </c>
      <c r="B19">
        <v>8.374072</v>
      </c>
      <c r="C19">
        <v>222.03449499999999</v>
      </c>
      <c r="D19">
        <v>7.0637879999999997</v>
      </c>
      <c r="E19">
        <v>206.032523</v>
      </c>
      <c r="F19">
        <v>9.7421129999999998</v>
      </c>
      <c r="G19">
        <v>204.08169800000002</v>
      </c>
      <c r="H19">
        <v>5.3185570000000002</v>
      </c>
      <c r="K19">
        <f>(12/200)</f>
        <v>0.06</v>
      </c>
      <c r="L19">
        <f>(12/200)</f>
        <v>0.06</v>
      </c>
      <c r="M19">
        <f>(11/200)</f>
        <v>5.5E-2</v>
      </c>
      <c r="N19">
        <f>(12/200)</f>
        <v>0.06</v>
      </c>
      <c r="P19">
        <f>(7/200)</f>
        <v>3.5000000000000003E-2</v>
      </c>
      <c r="Q19">
        <f>(7/200)</f>
        <v>3.5000000000000003E-2</v>
      </c>
      <c r="R19">
        <f>(7/200)</f>
        <v>3.5000000000000003E-2</v>
      </c>
      <c r="S19">
        <f>(6/200)</f>
        <v>0.03</v>
      </c>
      <c r="U19">
        <f>0.06+0.035</f>
        <v>9.5000000000000001E-2</v>
      </c>
      <c r="V19">
        <f>0.06+0.035</f>
        <v>9.5000000000000001E-2</v>
      </c>
      <c r="W19">
        <f>0.055+0.035</f>
        <v>0.09</v>
      </c>
      <c r="X19">
        <f>0.06+0.03</f>
        <v>0.09</v>
      </c>
      <c r="Z19">
        <f>SQRT((ABS($A$20-$A$19)^2+(ABS($B$20-$B$19)^2)))</f>
        <v>23.512658634657484</v>
      </c>
      <c r="AA19">
        <f>SQRT((ABS($C$20-$C$19)^2+(ABS($D$20-$D$19)^2)))</f>
        <v>25.253194374675147</v>
      </c>
      <c r="AB19">
        <f>SQRT((ABS($E$20-$E$19)^2+(ABS($F$20-$F$19)^2)))</f>
        <v>22.337668530060377</v>
      </c>
      <c r="AC19">
        <f>SQRT((ABS($G$20-$G$19)^2+(ABS($H$20-$H$19)^2)))</f>
        <v>22.855816000114125</v>
      </c>
      <c r="AJ19">
        <f>1/0.095</f>
        <v>10.526315789473685</v>
      </c>
      <c r="AK19">
        <f>1/0.095</f>
        <v>10.526315789473685</v>
      </c>
      <c r="AL19">
        <f>1/0.09</f>
        <v>11.111111111111111</v>
      </c>
      <c r="AM19">
        <f>1/0.09</f>
        <v>11.111111111111111</v>
      </c>
      <c r="AO19">
        <f t="shared" si="5"/>
        <v>247.50166983849982</v>
      </c>
      <c r="AP19">
        <f t="shared" si="6"/>
        <v>265.82309868079102</v>
      </c>
      <c r="AQ19">
        <f t="shared" si="7"/>
        <v>248.19631700067086</v>
      </c>
      <c r="AR19">
        <f t="shared" si="8"/>
        <v>253.95351111237918</v>
      </c>
      <c r="AV19">
        <f>((0.06/0.095)*100)</f>
        <v>63.157894736842103</v>
      </c>
      <c r="AW19">
        <f>((0.06/0.095)*100)</f>
        <v>63.157894736842103</v>
      </c>
      <c r="AX19">
        <f>((0.055/0.09)*100)</f>
        <v>61.111111111111114</v>
      </c>
      <c r="AY19">
        <f>((0.06/0.09)*100)</f>
        <v>66.666666666666657</v>
      </c>
      <c r="BA19">
        <f>((0.035/0.095)*100)</f>
        <v>36.842105263157897</v>
      </c>
      <c r="BB19">
        <f>((0.035/0.095)*100)</f>
        <v>36.842105263157897</v>
      </c>
      <c r="BC19">
        <f>((0.035/0.09)*100)</f>
        <v>38.888888888888893</v>
      </c>
      <c r="BD19">
        <f>((0.03/0.09)*100)</f>
        <v>33.333333333333329</v>
      </c>
      <c r="BF19">
        <f>ABS($B$19-$D$19)</f>
        <v>1.3102840000000002</v>
      </c>
      <c r="BG19">
        <f>ABS($F$19-$H$19)</f>
        <v>4.4235559999999996</v>
      </c>
      <c r="BL19">
        <f>SQRT((ABS($A$19-$E$19)^2+(ABS($B$19-$F$19)^2)))</f>
        <v>2.3880179921443112</v>
      </c>
      <c r="BM19">
        <f>SQRT((ABS($C$19-$G$20)^2+(ABS($D$19-$H$20)^2)))</f>
        <v>5.0370807299344706</v>
      </c>
      <c r="BO19">
        <f>SQRT((ABS($A$19-$G$19)^2+(ABS($B$19-$H$19)^2)))</f>
        <v>3.0555218988372506</v>
      </c>
      <c r="BP19">
        <f>SQRT((ABS($C$19-$E$20)^2+(ABS($D$19-$F$20)^2)))</f>
        <v>7.1425706470284904</v>
      </c>
      <c r="BR19">
        <f>DEGREES(ACOS((24.4748790255529^2+25.6186196121178^2-4.71620090286005^2)/(2*24.4748790255529*25.6186196121178)))</f>
        <v>10.483851594287732</v>
      </c>
      <c r="BS19">
        <f>DEGREES(ACOS((7.90135647978801^2+18.4442052230731^2-11.8136489867334^2)/(2*7.90135647978801*18.4442052230731)))</f>
        <v>25.507908993646694</v>
      </c>
      <c r="BU19">
        <v>12</v>
      </c>
      <c r="BV19">
        <v>7</v>
      </c>
      <c r="BW19">
        <v>5</v>
      </c>
      <c r="BX19">
        <v>6</v>
      </c>
      <c r="BY19">
        <v>12</v>
      </c>
      <c r="BZ19">
        <v>7</v>
      </c>
      <c r="CA19">
        <v>5</v>
      </c>
      <c r="CB19">
        <v>4</v>
      </c>
      <c r="CC19">
        <v>11</v>
      </c>
      <c r="CD19">
        <v>4</v>
      </c>
      <c r="CE19">
        <v>5</v>
      </c>
      <c r="CF19">
        <v>10</v>
      </c>
      <c r="CG19">
        <v>12</v>
      </c>
      <c r="CH19">
        <v>6</v>
      </c>
      <c r="CI19">
        <v>5</v>
      </c>
      <c r="CJ19">
        <v>10</v>
      </c>
      <c r="CL19">
        <v>7</v>
      </c>
      <c r="CM19">
        <v>2</v>
      </c>
      <c r="CN19">
        <v>0</v>
      </c>
      <c r="CO19">
        <v>0</v>
      </c>
      <c r="CP19">
        <v>7</v>
      </c>
      <c r="CQ19">
        <v>2</v>
      </c>
      <c r="CR19">
        <v>1</v>
      </c>
      <c r="CS19">
        <v>0</v>
      </c>
      <c r="CT19">
        <v>7</v>
      </c>
      <c r="CU19">
        <v>0</v>
      </c>
      <c r="CV19">
        <v>1</v>
      </c>
      <c r="CW19">
        <v>5</v>
      </c>
      <c r="CX19">
        <v>6</v>
      </c>
      <c r="CY19">
        <v>0</v>
      </c>
      <c r="CZ19">
        <v>0</v>
      </c>
      <c r="DA19">
        <v>5</v>
      </c>
      <c r="DC19">
        <f>((7/12)*100)</f>
        <v>58.333333333333336</v>
      </c>
      <c r="DD19">
        <f>((5/12)*100)</f>
        <v>41.666666666666671</v>
      </c>
      <c r="DE19">
        <f>((6/12)*100)</f>
        <v>50</v>
      </c>
      <c r="DF19">
        <f>((7/12)*100)</f>
        <v>58.333333333333336</v>
      </c>
      <c r="DG19">
        <f>((5/12)*100)</f>
        <v>41.666666666666671</v>
      </c>
      <c r="DH19">
        <f>((4/12)*100)</f>
        <v>33.333333333333329</v>
      </c>
      <c r="DI19">
        <f>((4/11)*100)</f>
        <v>36.363636363636367</v>
      </c>
      <c r="DJ19">
        <f>((5/11)*100)</f>
        <v>45.454545454545453</v>
      </c>
      <c r="DK19">
        <f>((10/11)*100)</f>
        <v>90.909090909090907</v>
      </c>
      <c r="DL19">
        <f>((6/12)*100)</f>
        <v>50</v>
      </c>
      <c r="DM19">
        <f>((5/12)*100)</f>
        <v>41.666666666666671</v>
      </c>
      <c r="DN19">
        <f>((10/12)*100)</f>
        <v>83.333333333333343</v>
      </c>
      <c r="DP19">
        <f>((2/7)*100)</f>
        <v>28.571428571428569</v>
      </c>
      <c r="DQ19">
        <f>((0/7)*100)</f>
        <v>0</v>
      </c>
      <c r="DR19">
        <f>((0/7)*100)</f>
        <v>0</v>
      </c>
      <c r="DS19">
        <f t="shared" si="10"/>
        <v>28.571428571428569</v>
      </c>
      <c r="DT19">
        <f>((1/7)*100)</f>
        <v>14.285714285714285</v>
      </c>
      <c r="DU19">
        <f>((0/7)*100)</f>
        <v>0</v>
      </c>
      <c r="DV19">
        <f>((0/7)*100)</f>
        <v>0</v>
      </c>
      <c r="DW19">
        <f>((1/7)*100)</f>
        <v>14.285714285714285</v>
      </c>
      <c r="DX19">
        <f>((5/7)*100)</f>
        <v>71.428571428571431</v>
      </c>
      <c r="DY19">
        <f>((0/6)*100)</f>
        <v>0</v>
      </c>
      <c r="DZ19">
        <f>((0/6)*100)</f>
        <v>0</v>
      </c>
      <c r="EA19">
        <f>((5/6)*100)</f>
        <v>83.333333333333343</v>
      </c>
    </row>
    <row r="20" spans="1:131" x14ac:dyDescent="0.25">
      <c r="A20">
        <v>227.57585800000001</v>
      </c>
      <c r="B20">
        <v>9.1253539999999997</v>
      </c>
      <c r="C20">
        <v>247.287677</v>
      </c>
      <c r="D20">
        <v>7.0887880000000001</v>
      </c>
      <c r="E20">
        <v>228.36111199999999</v>
      </c>
      <c r="F20">
        <v>10.37894</v>
      </c>
      <c r="G20">
        <v>226.93060600000001</v>
      </c>
      <c r="H20">
        <v>5.8804540000000003</v>
      </c>
      <c r="K20">
        <f>(13/200)</f>
        <v>6.5000000000000002E-2</v>
      </c>
      <c r="L20">
        <f>(12/200)</f>
        <v>0.06</v>
      </c>
      <c r="M20">
        <f>(13/200)</f>
        <v>6.5000000000000002E-2</v>
      </c>
      <c r="N20">
        <f>(13/200)</f>
        <v>6.5000000000000002E-2</v>
      </c>
      <c r="P20">
        <f>(7/200)</f>
        <v>3.5000000000000003E-2</v>
      </c>
      <c r="Q20">
        <f>(8/200)</f>
        <v>0.04</v>
      </c>
      <c r="R20">
        <f>(8/200)</f>
        <v>0.04</v>
      </c>
      <c r="S20">
        <f>(8/200)</f>
        <v>0.04</v>
      </c>
      <c r="U20">
        <f>0.065+0.035</f>
        <v>0.1</v>
      </c>
      <c r="V20">
        <f>0.06+0.04</f>
        <v>0.1</v>
      </c>
      <c r="W20">
        <f>0.065+0.04</f>
        <v>0.10500000000000001</v>
      </c>
      <c r="X20">
        <f>0.065+0.04</f>
        <v>0.10500000000000001</v>
      </c>
      <c r="Z20">
        <f>SQRT((ABS($A$21-$A$20)^2+(ABS($B$21-$B$20)^2)))</f>
        <v>26.868977396102753</v>
      </c>
      <c r="AA20">
        <f>SQRT((ABS($C$21-$C$20)^2+(ABS($D$21-$D$20)^2)))</f>
        <v>23.803691486928717</v>
      </c>
      <c r="AB20">
        <f>SQRT((ABS($E$21-$E$20)^2+(ABS($F$21-$F$20)^2)))</f>
        <v>27.307868124732408</v>
      </c>
      <c r="AC20">
        <f>SQRT((ABS($G$21-$G$20)^2+(ABS($H$21-$H$20)^2)))</f>
        <v>27.219420957151765</v>
      </c>
      <c r="AJ20">
        <f>1/0.1</f>
        <v>10</v>
      </c>
      <c r="AK20">
        <f>1/0.1</f>
        <v>10</v>
      </c>
      <c r="AL20">
        <f>1/0.105</f>
        <v>9.5238095238095237</v>
      </c>
      <c r="AM20">
        <f>1/0.105</f>
        <v>9.5238095238095237</v>
      </c>
      <c r="AO20">
        <f t="shared" si="5"/>
        <v>268.68977396102753</v>
      </c>
      <c r="AP20">
        <f t="shared" si="6"/>
        <v>238.03691486928716</v>
      </c>
      <c r="AQ20">
        <f t="shared" si="7"/>
        <v>260.07493452126101</v>
      </c>
      <c r="AR20">
        <f t="shared" si="8"/>
        <v>259.23258054430249</v>
      </c>
      <c r="AV20">
        <f>((0.065/0.1)*100)</f>
        <v>65</v>
      </c>
      <c r="AW20">
        <f>((0.06/0.1)*100)</f>
        <v>60</v>
      </c>
      <c r="AX20">
        <f>((0.065/0.105)*100)</f>
        <v>61.904761904761905</v>
      </c>
      <c r="AY20">
        <f>((0.065/0.105)*100)</f>
        <v>61.904761904761905</v>
      </c>
      <c r="BA20">
        <f>((0.035/0.1)*100)</f>
        <v>35</v>
      </c>
      <c r="BB20">
        <f>((0.04/0.1)*100)</f>
        <v>40</v>
      </c>
      <c r="BC20">
        <f>((0.04/0.105)*100)</f>
        <v>38.095238095238102</v>
      </c>
      <c r="BD20">
        <f>((0.04/0.105)*100)</f>
        <v>38.095238095238102</v>
      </c>
      <c r="BF20">
        <f>ABS($B$20-$D$20)</f>
        <v>2.0365659999999997</v>
      </c>
      <c r="BG20">
        <f>ABS($F$20-$H$20)</f>
        <v>4.4984859999999998</v>
      </c>
      <c r="BL20">
        <f>SQRT((ABS($A$20-$E$20)^2+(ABS($B$20-$F$20)^2)))</f>
        <v>1.4792233448374084</v>
      </c>
      <c r="BM20">
        <f>SQRT((ABS($C$20-$G$21)^2+(ABS($D$20-$H$21)^2)))</f>
        <v>6.9828113057336783</v>
      </c>
      <c r="BO20">
        <f>SQRT((ABS($A$20-$G$20)^2+(ABS($B$20-$H$20)^2)))</f>
        <v>3.3084325825840848</v>
      </c>
      <c r="BP20">
        <f>SQRT((ABS($C$20-$E$21)^2+(ABS($D$20-$F$21)^2)))</f>
        <v>8.933755570213437</v>
      </c>
      <c r="BR20">
        <f>DEGREES(ACOS((23.3017102875404^2+23.7789090132526^2-3.9401043459387^2)/(2*23.3017102875404*23.7789090132526)))</f>
        <v>9.5308696531951131</v>
      </c>
      <c r="BS20">
        <f>DEGREES(ACOS((8.76913386573777^2+23.7516209481649^2-15.9970863887756^2)/(2*8.76913386573777*23.7516209481649)))</f>
        <v>22.400208239066764</v>
      </c>
      <c r="BU20">
        <v>13</v>
      </c>
      <c r="BV20">
        <v>7</v>
      </c>
      <c r="BW20">
        <v>5</v>
      </c>
      <c r="BX20">
        <v>6</v>
      </c>
      <c r="BY20">
        <v>12</v>
      </c>
      <c r="BZ20">
        <v>7</v>
      </c>
      <c r="CA20">
        <v>6</v>
      </c>
      <c r="CB20">
        <v>5</v>
      </c>
      <c r="CC20">
        <v>13</v>
      </c>
      <c r="CD20">
        <v>6</v>
      </c>
      <c r="CE20">
        <v>6</v>
      </c>
      <c r="CF20">
        <v>12</v>
      </c>
      <c r="CG20">
        <v>13</v>
      </c>
      <c r="CH20">
        <v>6</v>
      </c>
      <c r="CI20">
        <v>5</v>
      </c>
      <c r="CJ20">
        <v>12</v>
      </c>
      <c r="CL20">
        <v>7</v>
      </c>
      <c r="CM20">
        <v>2</v>
      </c>
      <c r="CN20">
        <v>0</v>
      </c>
      <c r="CO20">
        <v>1</v>
      </c>
      <c r="CP20">
        <v>8</v>
      </c>
      <c r="CQ20">
        <v>2</v>
      </c>
      <c r="CR20">
        <v>1</v>
      </c>
      <c r="CS20">
        <v>0</v>
      </c>
      <c r="CT20">
        <v>8</v>
      </c>
      <c r="CU20">
        <v>0</v>
      </c>
      <c r="CV20">
        <v>1</v>
      </c>
      <c r="CW20">
        <v>7</v>
      </c>
      <c r="CX20">
        <v>8</v>
      </c>
      <c r="CY20">
        <v>1</v>
      </c>
      <c r="CZ20">
        <v>0</v>
      </c>
      <c r="DA20">
        <v>7</v>
      </c>
      <c r="DC20">
        <f>((7/13)*100)</f>
        <v>53.846153846153847</v>
      </c>
      <c r="DD20">
        <f>((5/13)*100)</f>
        <v>38.461538461538467</v>
      </c>
      <c r="DE20">
        <f>((6/13)*100)</f>
        <v>46.153846153846153</v>
      </c>
      <c r="DF20">
        <f>((7/12)*100)</f>
        <v>58.333333333333336</v>
      </c>
      <c r="DG20">
        <f>((6/12)*100)</f>
        <v>50</v>
      </c>
      <c r="DH20">
        <f>((5/12)*100)</f>
        <v>41.666666666666671</v>
      </c>
      <c r="DI20">
        <f>((6/13)*100)</f>
        <v>46.153846153846153</v>
      </c>
      <c r="DJ20">
        <f>((6/13)*100)</f>
        <v>46.153846153846153</v>
      </c>
      <c r="DK20">
        <f>((12/13)*100)</f>
        <v>92.307692307692307</v>
      </c>
      <c r="DL20">
        <f>((6/13)*100)</f>
        <v>46.153846153846153</v>
      </c>
      <c r="DM20">
        <f>((5/13)*100)</f>
        <v>38.461538461538467</v>
      </c>
      <c r="DN20">
        <f>((12/13)*100)</f>
        <v>92.307692307692307</v>
      </c>
      <c r="DP20">
        <f>((2/7)*100)</f>
        <v>28.571428571428569</v>
      </c>
      <c r="DQ20">
        <f>((0/7)*100)</f>
        <v>0</v>
      </c>
      <c r="DR20">
        <f>((1/7)*100)</f>
        <v>14.285714285714285</v>
      </c>
      <c r="DS20">
        <f>((2/8)*100)</f>
        <v>25</v>
      </c>
      <c r="DT20">
        <f>((1/8)*100)</f>
        <v>12.5</v>
      </c>
      <c r="DU20">
        <f>((0/8)*100)</f>
        <v>0</v>
      </c>
      <c r="DV20">
        <f>((0/8)*100)</f>
        <v>0</v>
      </c>
      <c r="DW20">
        <f>((1/8)*100)</f>
        <v>12.5</v>
      </c>
      <c r="DX20">
        <f>((7/8)*100)</f>
        <v>87.5</v>
      </c>
      <c r="DY20">
        <f>((1/8)*100)</f>
        <v>12.5</v>
      </c>
      <c r="DZ20">
        <f>((0/8)*100)</f>
        <v>0</v>
      </c>
      <c r="EA20">
        <f>((7/8)*100)</f>
        <v>87.5</v>
      </c>
    </row>
    <row r="21" spans="1:131" x14ac:dyDescent="0.25">
      <c r="A21">
        <v>254.44297699999998</v>
      </c>
      <c r="B21">
        <v>8.8093430000000001</v>
      </c>
      <c r="C21">
        <v>271.08903800000002</v>
      </c>
      <c r="D21">
        <v>6.7557070000000001</v>
      </c>
      <c r="E21">
        <v>255.66828099999998</v>
      </c>
      <c r="F21">
        <v>10.183536</v>
      </c>
      <c r="G21">
        <v>254.14989800000001</v>
      </c>
      <c r="H21">
        <v>5.7966670000000002</v>
      </c>
      <c r="P21">
        <f>(7/200)</f>
        <v>3.5000000000000003E-2</v>
      </c>
      <c r="R21">
        <f>(9/200)</f>
        <v>4.4999999999999998E-2</v>
      </c>
      <c r="S21">
        <f>(8/200)</f>
        <v>0.04</v>
      </c>
      <c r="BF21">
        <f>ABS($B$21-$D$21)</f>
        <v>2.053636</v>
      </c>
      <c r="BG21">
        <f>ABS($F$21-$H$21)</f>
        <v>4.3868689999999999</v>
      </c>
      <c r="BI21">
        <v>2.2526595</v>
      </c>
      <c r="BJ21">
        <v>2.1698309999999994</v>
      </c>
      <c r="BO21">
        <f>SQRT((ABS($A$21-$G$21)^2+(ABS($B$21-$H$21)^2)))</f>
        <v>3.0268980790930153</v>
      </c>
      <c r="BR21">
        <f>DEGREES(ACOS((26.4675100556676^2+28.5623761818191^2-5.11203887860372^2)/(2*26.4675100556676*28.5623761818191)))</f>
        <v>9.72893449900379</v>
      </c>
      <c r="BS21">
        <f>DEGREES(ACOS((4.8908608932506^2+26.5237931754509^2-24.4748790255529^2)/(2*4.8908608932506*26.5237931754509)))</f>
        <v>60.33393987582442</v>
      </c>
      <c r="CL21">
        <v>7</v>
      </c>
      <c r="CM21">
        <v>2</v>
      </c>
      <c r="CN21">
        <v>0</v>
      </c>
      <c r="CO21">
        <v>0</v>
      </c>
      <c r="CT21">
        <v>9</v>
      </c>
      <c r="CU21">
        <v>0</v>
      </c>
      <c r="CV21">
        <v>3</v>
      </c>
      <c r="CW21">
        <v>7</v>
      </c>
      <c r="CX21">
        <v>8</v>
      </c>
      <c r="CY21">
        <v>0</v>
      </c>
      <c r="CZ21">
        <v>1</v>
      </c>
      <c r="DA21">
        <v>7</v>
      </c>
      <c r="DP21">
        <f>((2/7)*100)</f>
        <v>28.571428571428569</v>
      </c>
      <c r="DQ21">
        <f>((0/7)*100)</f>
        <v>0</v>
      </c>
      <c r="DR21">
        <f>((0/7)*100)</f>
        <v>0</v>
      </c>
      <c r="DV21">
        <f>((0/9)*100)</f>
        <v>0</v>
      </c>
      <c r="DW21">
        <f>((3/9)*100)</f>
        <v>33.333333333333329</v>
      </c>
      <c r="DX21">
        <f>((7/9)*100)</f>
        <v>77.777777777777786</v>
      </c>
      <c r="DY21">
        <f>((0/8)*100)</f>
        <v>0</v>
      </c>
      <c r="DZ21">
        <f>((1/8)*100)</f>
        <v>12.5</v>
      </c>
      <c r="EA21">
        <f>((7/8)*100)</f>
        <v>87.5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DEGREES(ACOS((21.3470959105809^2+22.0189285401839^2-3.95264569791488^2)/(2*21.3470959105809*22.0189285401839)))</f>
        <v>10.30773126540522</v>
      </c>
      <c r="BS22">
        <f>DEGREES(ACOS((4.71620090286005^2+24.4687173505838^2-23.3017102875404^2)/(2*4.71620090286005*24.4687173505838)))</f>
        <v>70.249943744220801</v>
      </c>
    </row>
    <row r="23" spans="1:131" x14ac:dyDescent="0.25">
      <c r="A23">
        <v>241.48055399999998</v>
      </c>
      <c r="B23">
        <v>4.1465649999999998</v>
      </c>
      <c r="C23">
        <v>230.45272800000001</v>
      </c>
      <c r="D23">
        <v>7.3035350000000001</v>
      </c>
      <c r="E23">
        <v>241.60277500000001</v>
      </c>
      <c r="F23">
        <v>4.3558079999999997</v>
      </c>
      <c r="G23">
        <v>248.937927</v>
      </c>
      <c r="H23">
        <v>7.29298</v>
      </c>
      <c r="K23">
        <f>(14/200)</f>
        <v>7.0000000000000007E-2</v>
      </c>
      <c r="L23">
        <f>(14/200)</f>
        <v>7.0000000000000007E-2</v>
      </c>
      <c r="M23">
        <f>(11/200)</f>
        <v>5.5E-2</v>
      </c>
      <c r="N23">
        <f>(12/200)</f>
        <v>0.06</v>
      </c>
      <c r="P23">
        <f>(12/200)</f>
        <v>0.06</v>
      </c>
      <c r="Q23">
        <f>(15/200)</f>
        <v>7.4999999999999997E-2</v>
      </c>
      <c r="R23">
        <f>(13/200)</f>
        <v>6.5000000000000002E-2</v>
      </c>
      <c r="S23">
        <f>(12/200)</f>
        <v>0.06</v>
      </c>
      <c r="U23">
        <f>0.07+0.06</f>
        <v>0.13</v>
      </c>
      <c r="V23">
        <f>0.07+0.075</f>
        <v>0.14500000000000002</v>
      </c>
      <c r="W23">
        <f>0.055+0.065</f>
        <v>0.12</v>
      </c>
      <c r="X23">
        <f>0.06+0.06</f>
        <v>0.12</v>
      </c>
      <c r="Z23">
        <f>SQRT((ABS($A$24-$A$23)^2+(ABS($B$24-$B$23)^2)))</f>
        <v>19.432302011041717</v>
      </c>
      <c r="AA23">
        <f>SQRT((ABS($C$24-$C$23)^2+(ABS($D$24-$D$23)^2)))</f>
        <v>21.18241015186095</v>
      </c>
      <c r="AB23">
        <f>SQRT((ABS($E$24-$E$23)^2+(ABS($F$24-$F$23)^2)))</f>
        <v>19.327605019730857</v>
      </c>
      <c r="AC23">
        <f>SQRT((ABS($G$24-$G$23)^2+(ABS($H$24-$H$23)^2)))</f>
        <v>18.44420522307307</v>
      </c>
      <c r="AJ23">
        <f>1/0.13</f>
        <v>7.6923076923076916</v>
      </c>
      <c r="AK23">
        <f>1/0.145</f>
        <v>6.8965517241379315</v>
      </c>
      <c r="AL23">
        <f>1/0.12</f>
        <v>8.3333333333333339</v>
      </c>
      <c r="AM23">
        <f>1/0.12</f>
        <v>8.3333333333333339</v>
      </c>
      <c r="AO23">
        <f t="shared" ref="AO23:AO31" si="11">$Z23/$U23</f>
        <v>149.47924623878242</v>
      </c>
      <c r="AP23">
        <f t="shared" ref="AP23:AP30" si="12">$AA23/$V23</f>
        <v>146.08558725421344</v>
      </c>
      <c r="AQ23">
        <f t="shared" ref="AQ23:AQ31" si="13">$AB23/$W23</f>
        <v>161.0633751644238</v>
      </c>
      <c r="AR23">
        <f t="shared" ref="AR23:AR31" si="14">$AC23/$X23</f>
        <v>153.70171019227558</v>
      </c>
      <c r="AV23">
        <f>((0.07/0.13)*100)</f>
        <v>53.846153846153854</v>
      </c>
      <c r="AW23">
        <f>((0.07/0.145)*100)</f>
        <v>48.275862068965523</v>
      </c>
      <c r="AX23">
        <f>((0.055/0.12)*100)</f>
        <v>45.833333333333336</v>
      </c>
      <c r="AY23">
        <f>((0.06/0.12)*100)</f>
        <v>50</v>
      </c>
      <c r="BA23">
        <f>((0.06/0.13)*100)</f>
        <v>46.153846153846153</v>
      </c>
      <c r="BB23">
        <f>((0.075/0.145)*100)</f>
        <v>51.724137931034484</v>
      </c>
      <c r="BC23">
        <f>((0.065/0.12)*100)</f>
        <v>54.166666666666671</v>
      </c>
      <c r="BD23">
        <f>((0.06/0.12)*100)</f>
        <v>50</v>
      </c>
      <c r="BF23">
        <f>ABS($B$23-$D$23)</f>
        <v>3.1569700000000003</v>
      </c>
      <c r="BG23">
        <f>ABS($F$23-$H$23)</f>
        <v>2.9371720000000003</v>
      </c>
      <c r="BL23">
        <f>SQRT((ABS($A$23-$E$23)^2+(ABS($B$23-$F$23)^2)))</f>
        <v>0.24232334986543483</v>
      </c>
      <c r="BM23">
        <f>SQRT((ABS($C$23-$G$24)^2+(ABS($D$23-$H$24)^2)))</f>
        <v>1.177712967544299</v>
      </c>
      <c r="BO23">
        <f>SQRT((ABS($A$23-$G$23)^2+(ABS($B$23-$H$23)^2)))</f>
        <v>8.0939693237220922</v>
      </c>
      <c r="BP23">
        <f>SQRT((ABS($C$23-$E$23)^2+(ABS($D$23-$F$23)^2)))</f>
        <v>11.533110706515307</v>
      </c>
      <c r="BR23">
        <f>DEGREES(ACOS((19.6323523217152^2+22.2660280149619^2-5.06564413252106^2)/(2*19.6323523217152*22.2660280149619)))</f>
        <v>11.879506926199474</v>
      </c>
      <c r="BS23">
        <f>DEGREES(ACOS((34.4986957618952^2+32.6125250180022^2-4.39489788517469^2)/(2*34.4986957618952*32.6125250180022)))</f>
        <v>6.7846325194679924</v>
      </c>
      <c r="BU23">
        <v>14</v>
      </c>
      <c r="BV23">
        <v>1</v>
      </c>
      <c r="BW23">
        <v>1</v>
      </c>
      <c r="BX23">
        <v>10</v>
      </c>
      <c r="BY23">
        <v>14</v>
      </c>
      <c r="BZ23">
        <v>5</v>
      </c>
      <c r="CA23">
        <v>9</v>
      </c>
      <c r="CB23">
        <v>3</v>
      </c>
      <c r="CC23">
        <v>11</v>
      </c>
      <c r="CD23">
        <v>0</v>
      </c>
      <c r="CE23">
        <v>9</v>
      </c>
      <c r="CF23">
        <v>2</v>
      </c>
      <c r="CG23">
        <v>12</v>
      </c>
      <c r="CH23">
        <v>10</v>
      </c>
      <c r="CI23">
        <v>0</v>
      </c>
      <c r="CJ23">
        <v>2</v>
      </c>
      <c r="CL23">
        <v>12</v>
      </c>
      <c r="CM23">
        <v>0</v>
      </c>
      <c r="CN23">
        <v>0</v>
      </c>
      <c r="CO23">
        <v>8</v>
      </c>
      <c r="CP23">
        <v>15</v>
      </c>
      <c r="CQ23">
        <v>2</v>
      </c>
      <c r="CR23">
        <v>13</v>
      </c>
      <c r="CS23">
        <v>3</v>
      </c>
      <c r="CT23">
        <v>13</v>
      </c>
      <c r="CU23">
        <v>0</v>
      </c>
      <c r="CV23">
        <v>13</v>
      </c>
      <c r="CW23">
        <v>3</v>
      </c>
      <c r="CX23">
        <v>12</v>
      </c>
      <c r="CY23">
        <v>8</v>
      </c>
      <c r="CZ23">
        <v>3</v>
      </c>
      <c r="DA23">
        <v>3</v>
      </c>
      <c r="DC23">
        <f>((1/14)*100)</f>
        <v>7.1428571428571423</v>
      </c>
      <c r="DD23">
        <f>((1/14)*100)</f>
        <v>7.1428571428571423</v>
      </c>
      <c r="DE23">
        <f>((10/14)*100)</f>
        <v>71.428571428571431</v>
      </c>
      <c r="DF23">
        <f>((5/14)*100)</f>
        <v>35.714285714285715</v>
      </c>
      <c r="DG23">
        <f>((9/14)*100)</f>
        <v>64.285714285714292</v>
      </c>
      <c r="DH23">
        <f>((3/14)*100)</f>
        <v>21.428571428571427</v>
      </c>
      <c r="DI23">
        <f>((0/11)*100)</f>
        <v>0</v>
      </c>
      <c r="DJ23">
        <f>((9/11)*100)</f>
        <v>81.818181818181827</v>
      </c>
      <c r="DK23">
        <f>((2/11)*100)</f>
        <v>18.181818181818183</v>
      </c>
      <c r="DL23">
        <f>((10/12)*100)</f>
        <v>83.333333333333343</v>
      </c>
      <c r="DM23">
        <f>((0/12)*100)</f>
        <v>0</v>
      </c>
      <c r="DN23">
        <f>((2/12)*100)</f>
        <v>16.666666666666664</v>
      </c>
      <c r="DP23">
        <f>((0/12)*100)</f>
        <v>0</v>
      </c>
      <c r="DQ23">
        <f>((0/12)*100)</f>
        <v>0</v>
      </c>
      <c r="DR23">
        <f>((8/12)*100)</f>
        <v>66.666666666666657</v>
      </c>
      <c r="DS23">
        <f>((2/15)*100)</f>
        <v>13.333333333333334</v>
      </c>
      <c r="DT23">
        <f>((13/15)*100)</f>
        <v>86.666666666666671</v>
      </c>
      <c r="DU23">
        <f>((3/15)*100)</f>
        <v>20</v>
      </c>
      <c r="DV23">
        <f>((0/13)*100)</f>
        <v>0</v>
      </c>
      <c r="DW23">
        <f>((13/13)*100)</f>
        <v>100</v>
      </c>
      <c r="DX23">
        <f>((3/13)*100)</f>
        <v>23.076923076923077</v>
      </c>
      <c r="DY23">
        <f>((8/12)*100)</f>
        <v>66.666666666666657</v>
      </c>
      <c r="DZ23">
        <f>((3/12)*100)</f>
        <v>25</v>
      </c>
      <c r="EA23">
        <f>((3/12)*100)</f>
        <v>25</v>
      </c>
    </row>
    <row r="24" spans="1:131" x14ac:dyDescent="0.25">
      <c r="A24">
        <v>222.13005000000001</v>
      </c>
      <c r="B24">
        <v>5.9276759999999999</v>
      </c>
      <c r="C24">
        <v>209.29242199999999</v>
      </c>
      <c r="D24">
        <v>8.2709799999999998</v>
      </c>
      <c r="E24">
        <v>222.305657</v>
      </c>
      <c r="F24">
        <v>5.4409590000000003</v>
      </c>
      <c r="G24">
        <v>230.53186700000001</v>
      </c>
      <c r="H24">
        <v>8.478586</v>
      </c>
      <c r="K24">
        <f>(13/200)</f>
        <v>6.5000000000000002E-2</v>
      </c>
      <c r="L24">
        <f>(12/200)</f>
        <v>0.06</v>
      </c>
      <c r="M24">
        <f>(10/200)</f>
        <v>0.05</v>
      </c>
      <c r="N24">
        <f>(16/200)</f>
        <v>0.08</v>
      </c>
      <c r="P24">
        <f>(11/200)</f>
        <v>5.5E-2</v>
      </c>
      <c r="Q24">
        <f>(11/200)</f>
        <v>5.5E-2</v>
      </c>
      <c r="R24">
        <f>(10/200)</f>
        <v>0.05</v>
      </c>
      <c r="S24">
        <f>(11/200)</f>
        <v>5.5E-2</v>
      </c>
      <c r="U24">
        <f>0.065+0.055</f>
        <v>0.12</v>
      </c>
      <c r="V24">
        <f>0.06+0.055</f>
        <v>0.11499999999999999</v>
      </c>
      <c r="W24">
        <f>0.05+0.05</f>
        <v>0.1</v>
      </c>
      <c r="X24">
        <f>0.08+0.055</f>
        <v>0.13500000000000001</v>
      </c>
      <c r="Z24">
        <f>SQRT((ABS($A$25-$A$24)^2+(ABS($B$25-$B$24)^2)))</f>
        <v>18.467735187168415</v>
      </c>
      <c r="AA24">
        <f>SQRT((ABS($C$25-$C$24)^2+(ABS($D$25-$D$24)^2)))</f>
        <v>23.605586976262039</v>
      </c>
      <c r="AB24">
        <f>SQRT((ABS($E$25-$E$24)^2+(ABS($F$25-$F$24)^2)))</f>
        <v>17.955435952527836</v>
      </c>
      <c r="AC24">
        <f>SQRT((ABS($G$25-$G$24)^2+(ABS($H$25-$H$24)^2)))</f>
        <v>23.751620948164902</v>
      </c>
      <c r="AJ24">
        <f>1/0.12</f>
        <v>8.3333333333333339</v>
      </c>
      <c r="AK24">
        <f>1/0.115</f>
        <v>8.695652173913043</v>
      </c>
      <c r="AL24">
        <f>1/0.1</f>
        <v>10</v>
      </c>
      <c r="AM24">
        <f>1/0.135</f>
        <v>7.4074074074074066</v>
      </c>
      <c r="AO24">
        <f t="shared" si="11"/>
        <v>153.89779322640348</v>
      </c>
      <c r="AP24">
        <f t="shared" si="12"/>
        <v>205.26597370662645</v>
      </c>
      <c r="AQ24">
        <f t="shared" si="13"/>
        <v>179.55435952527836</v>
      </c>
      <c r="AR24">
        <f t="shared" si="14"/>
        <v>175.93793294936964</v>
      </c>
      <c r="AV24">
        <f>((0.065/0.12)*100)</f>
        <v>54.166666666666671</v>
      </c>
      <c r="AW24">
        <f>((0.06/0.115)*100)</f>
        <v>52.173913043478258</v>
      </c>
      <c r="AX24">
        <f>((0.05/0.1)*100)</f>
        <v>50</v>
      </c>
      <c r="AY24">
        <f>((0.08/0.135)*100)</f>
        <v>59.259259259259252</v>
      </c>
      <c r="BA24">
        <f>((0.055/0.12)*100)</f>
        <v>45.833333333333336</v>
      </c>
      <c r="BB24">
        <f>((0.055/0.115)*100)</f>
        <v>47.826086956521735</v>
      </c>
      <c r="BC24">
        <f>((0.05/0.1)*100)</f>
        <v>50</v>
      </c>
      <c r="BD24">
        <f>((0.055/0.135)*100)</f>
        <v>40.74074074074074</v>
      </c>
      <c r="BF24">
        <f>ABS($B$24-$D$24)</f>
        <v>2.3433039999999998</v>
      </c>
      <c r="BG24">
        <f>ABS($F$24-$H$24)</f>
        <v>3.0376269999999996</v>
      </c>
      <c r="BL24">
        <f>SQRT((ABS($A$24-$E$24)^2+(ABS($B$24-$F$24)^2)))</f>
        <v>0.51742753747553327</v>
      </c>
      <c r="BM24">
        <f>SQRT((ABS($C$24-$G$25)^2+(ABS($D$24-$H$25)^2)))</f>
        <v>2.7240048327433062</v>
      </c>
      <c r="BO24">
        <f>SQRT((ABS($A$24-$G$24)^2+(ABS($B$24-$H$24)^2)))</f>
        <v>8.7805279300044887</v>
      </c>
      <c r="BP24">
        <f>SQRT((ABS($C$24-$E$25)^2+(ABS($D$24-$F$25)^2)))</f>
        <v>5.8556877517371904</v>
      </c>
      <c r="BR24">
        <f>DEGREES(ACOS((5.06564413252106^2+0.0107775414636179^2-5.05488868041513^2)/(2*5.06564413252106*0.0107775414636179)))</f>
        <v>3.6650622434945306</v>
      </c>
      <c r="BS24">
        <f>DEGREES(ACOS((5.11203887860372^2+23.6338937811077^2-21.3470959105809^2)/(2*5.11203887860372*23.6338937811077)))</f>
        <v>57.734423138950014</v>
      </c>
      <c r="BU24">
        <v>13</v>
      </c>
      <c r="BV24">
        <v>5</v>
      </c>
      <c r="BW24">
        <v>3</v>
      </c>
      <c r="BX24">
        <v>11</v>
      </c>
      <c r="BY24">
        <v>12</v>
      </c>
      <c r="BZ24">
        <v>7</v>
      </c>
      <c r="CA24">
        <v>4</v>
      </c>
      <c r="CB24">
        <v>3</v>
      </c>
      <c r="CC24">
        <v>10</v>
      </c>
      <c r="CD24">
        <v>3</v>
      </c>
      <c r="CE24">
        <v>4</v>
      </c>
      <c r="CF24">
        <v>8</v>
      </c>
      <c r="CG24">
        <v>16</v>
      </c>
      <c r="CH24">
        <v>11</v>
      </c>
      <c r="CI24">
        <v>5</v>
      </c>
      <c r="CJ24">
        <v>8</v>
      </c>
      <c r="CL24">
        <v>11</v>
      </c>
      <c r="CM24">
        <v>2</v>
      </c>
      <c r="CN24">
        <v>0</v>
      </c>
      <c r="CO24">
        <v>9</v>
      </c>
      <c r="CP24">
        <v>11</v>
      </c>
      <c r="CQ24">
        <v>3</v>
      </c>
      <c r="CR24">
        <v>5</v>
      </c>
      <c r="CS24">
        <v>0</v>
      </c>
      <c r="CT24">
        <v>10</v>
      </c>
      <c r="CU24">
        <v>0</v>
      </c>
      <c r="CV24">
        <v>5</v>
      </c>
      <c r="CW24">
        <v>2</v>
      </c>
      <c r="CX24">
        <v>11</v>
      </c>
      <c r="CY24">
        <v>9</v>
      </c>
      <c r="CZ24">
        <v>0</v>
      </c>
      <c r="DA24">
        <v>2</v>
      </c>
      <c r="DC24">
        <f>((5/13)*100)</f>
        <v>38.461538461538467</v>
      </c>
      <c r="DD24">
        <f>((3/13)*100)</f>
        <v>23.076923076923077</v>
      </c>
      <c r="DE24">
        <f>((11/13)*100)</f>
        <v>84.615384615384613</v>
      </c>
      <c r="DF24">
        <f>((7/12)*100)</f>
        <v>58.333333333333336</v>
      </c>
      <c r="DG24">
        <f>((4/12)*100)</f>
        <v>33.333333333333329</v>
      </c>
      <c r="DH24">
        <f>((3/12)*100)</f>
        <v>25</v>
      </c>
      <c r="DI24">
        <f>((3/10)*100)</f>
        <v>30</v>
      </c>
      <c r="DJ24">
        <f>((4/10)*100)</f>
        <v>40</v>
      </c>
      <c r="DK24">
        <f>((8/10)*100)</f>
        <v>80</v>
      </c>
      <c r="DL24">
        <f>((11/16)*100)</f>
        <v>68.75</v>
      </c>
      <c r="DM24">
        <f>((5/16)*100)</f>
        <v>31.25</v>
      </c>
      <c r="DN24">
        <f>((8/16)*100)</f>
        <v>50</v>
      </c>
      <c r="DP24">
        <f>((2/11)*100)</f>
        <v>18.181818181818183</v>
      </c>
      <c r="DQ24">
        <f>((0/11)*100)</f>
        <v>0</v>
      </c>
      <c r="DR24">
        <f>((9/11)*100)</f>
        <v>81.818181818181827</v>
      </c>
      <c r="DS24">
        <f>((3/11)*100)</f>
        <v>27.27272727272727</v>
      </c>
      <c r="DT24">
        <f>((5/11)*100)</f>
        <v>45.454545454545453</v>
      </c>
      <c r="DU24">
        <f>((0/11)*100)</f>
        <v>0</v>
      </c>
      <c r="DV24">
        <f>((0/10)*100)</f>
        <v>0</v>
      </c>
      <c r="DW24">
        <f>((5/10)*100)</f>
        <v>50</v>
      </c>
      <c r="DX24">
        <f>((2/10)*100)</f>
        <v>20</v>
      </c>
      <c r="DY24">
        <f>((9/11)*100)</f>
        <v>81.818181818181827</v>
      </c>
      <c r="DZ24">
        <f>((0/11)*100)</f>
        <v>0</v>
      </c>
      <c r="EA24">
        <f>((2/11)*100)</f>
        <v>18.181818181818183</v>
      </c>
    </row>
    <row r="25" spans="1:131" x14ac:dyDescent="0.25">
      <c r="A25">
        <v>203.662577</v>
      </c>
      <c r="B25">
        <v>6.0260829999999999</v>
      </c>
      <c r="C25">
        <v>185.68757500000001</v>
      </c>
      <c r="D25">
        <v>8.0840720000000008</v>
      </c>
      <c r="E25">
        <v>204.35298399999999</v>
      </c>
      <c r="F25">
        <v>5.1259790000000001</v>
      </c>
      <c r="G25">
        <v>206.79670200000001</v>
      </c>
      <c r="H25">
        <v>9.3625769999999999</v>
      </c>
      <c r="K25">
        <f>(13/200)</f>
        <v>6.5000000000000002E-2</v>
      </c>
      <c r="L25">
        <f>(11/200)</f>
        <v>5.5E-2</v>
      </c>
      <c r="M25">
        <f>(12/200)</f>
        <v>0.06</v>
      </c>
      <c r="N25">
        <f>(13/200)</f>
        <v>6.5000000000000002E-2</v>
      </c>
      <c r="P25">
        <f>(8/200)</f>
        <v>0.04</v>
      </c>
      <c r="Q25">
        <f>(9/200)</f>
        <v>4.4999999999999998E-2</v>
      </c>
      <c r="R25">
        <f>(9/200)</f>
        <v>4.4999999999999998E-2</v>
      </c>
      <c r="S25">
        <f>(9/200)</f>
        <v>4.4999999999999998E-2</v>
      </c>
      <c r="U25">
        <f>0.065+0.04</f>
        <v>0.10500000000000001</v>
      </c>
      <c r="V25">
        <f>0.055+0.045</f>
        <v>0.1</v>
      </c>
      <c r="W25">
        <f>0.06+0.045</f>
        <v>0.105</v>
      </c>
      <c r="X25">
        <f>0.065+0.045</f>
        <v>0.11</v>
      </c>
      <c r="Z25">
        <f>SQRT((ABS($A$26-$A$25)^2+(ABS($B$26-$B$25)^2)))</f>
        <v>24.832340460639397</v>
      </c>
      <c r="AA25">
        <f>SQRT((ABS($C$26-$C$25)^2+(ABS($D$26-$D$25)^2)))</f>
        <v>24.512769525426904</v>
      </c>
      <c r="AB25">
        <f>SQRT((ABS($E$26-$E$25)^2+(ABS($F$26-$F$25)^2)))</f>
        <v>25.618619612117801</v>
      </c>
      <c r="AC25">
        <f>SQRT((ABS($G$26-$G$25)^2+(ABS($H$26-$H$25)^2)))</f>
        <v>26.523793175450944</v>
      </c>
      <c r="AJ25">
        <f>1/0.105</f>
        <v>9.5238095238095237</v>
      </c>
      <c r="AK25">
        <f>1/0.1</f>
        <v>10</v>
      </c>
      <c r="AL25">
        <f>1/0.105</f>
        <v>9.5238095238095237</v>
      </c>
      <c r="AM25">
        <f>1/0.11</f>
        <v>9.0909090909090917</v>
      </c>
      <c r="AO25">
        <f t="shared" si="11"/>
        <v>236.49848057751805</v>
      </c>
      <c r="AP25">
        <f t="shared" si="12"/>
        <v>245.12769525426904</v>
      </c>
      <c r="AQ25">
        <f t="shared" si="13"/>
        <v>243.98685344874096</v>
      </c>
      <c r="AR25">
        <f t="shared" si="14"/>
        <v>241.12539250409949</v>
      </c>
      <c r="AV25">
        <f>((0.065/0.105)*100)</f>
        <v>61.904761904761905</v>
      </c>
      <c r="AW25">
        <f>((0.055/0.1)*100)</f>
        <v>54.999999999999993</v>
      </c>
      <c r="AX25">
        <f>((0.06/0.105)*100)</f>
        <v>57.142857142857139</v>
      </c>
      <c r="AY25">
        <f>((0.065/0.11)*100)</f>
        <v>59.090909090909093</v>
      </c>
      <c r="BA25">
        <f>((0.04/0.105)*100)</f>
        <v>38.095238095238102</v>
      </c>
      <c r="BB25">
        <f>((0.045/0.1)*100)</f>
        <v>44.999999999999993</v>
      </c>
      <c r="BC25">
        <f>((0.045/0.105)*100)</f>
        <v>42.857142857142854</v>
      </c>
      <c r="BD25">
        <f>((0.045/0.11)*100)</f>
        <v>40.909090909090907</v>
      </c>
      <c r="BF25">
        <f>ABS($B$25-$D$25)</f>
        <v>2.057989000000001</v>
      </c>
      <c r="BG25">
        <f>ABS($F$25-$H$25)</f>
        <v>4.2365979999999999</v>
      </c>
      <c r="BL25">
        <f>SQRT((ABS($A$25-$E$25)^2+(ABS($B$25-$F$25)^2)))</f>
        <v>1.1343936867177067</v>
      </c>
      <c r="BM25">
        <f>SQRT((ABS($C$25-$G$26)^2+(ABS($D$25-$H$26)^2)))</f>
        <v>5.5979930966874196</v>
      </c>
      <c r="BO25">
        <f>SQRT((ABS($A$25-$G$25)^2+(ABS($B$25-$H$25)^2)))</f>
        <v>4.5776557021756314</v>
      </c>
      <c r="BP25">
        <f>SQRT((ABS($C$25-$E$26)^2+(ABS($D$25-$F$26)^2)))</f>
        <v>7.5869034695645059</v>
      </c>
      <c r="BS25">
        <f>DEGREES(ACOS((28.9710110154117^2+25.9210624008404^2-4.98972022770065^2)/(2*28.9710110154117*25.9210624008404)))</f>
        <v>8.263904609868904</v>
      </c>
      <c r="BU25">
        <v>13</v>
      </c>
      <c r="BV25">
        <v>7</v>
      </c>
      <c r="BW25">
        <v>5</v>
      </c>
      <c r="BX25">
        <v>7</v>
      </c>
      <c r="BY25">
        <v>11</v>
      </c>
      <c r="BZ25">
        <v>7</v>
      </c>
      <c r="CA25">
        <v>4</v>
      </c>
      <c r="CB25">
        <v>3</v>
      </c>
      <c r="CC25">
        <v>12</v>
      </c>
      <c r="CD25">
        <v>5</v>
      </c>
      <c r="CE25">
        <v>4</v>
      </c>
      <c r="CF25">
        <v>11</v>
      </c>
      <c r="CG25">
        <v>13</v>
      </c>
      <c r="CH25">
        <v>7</v>
      </c>
      <c r="CI25">
        <v>4</v>
      </c>
      <c r="CJ25">
        <v>11</v>
      </c>
      <c r="CL25">
        <v>8</v>
      </c>
      <c r="CM25">
        <v>3</v>
      </c>
      <c r="CN25">
        <v>1</v>
      </c>
      <c r="CO25">
        <v>3</v>
      </c>
      <c r="CP25">
        <v>9</v>
      </c>
      <c r="CQ25">
        <v>3</v>
      </c>
      <c r="CR25">
        <v>1</v>
      </c>
      <c r="CS25">
        <v>0</v>
      </c>
      <c r="CT25">
        <v>9</v>
      </c>
      <c r="CU25">
        <v>1</v>
      </c>
      <c r="CV25">
        <v>1</v>
      </c>
      <c r="CW25">
        <v>7</v>
      </c>
      <c r="CX25">
        <v>9</v>
      </c>
      <c r="CY25">
        <v>3</v>
      </c>
      <c r="CZ25">
        <v>0</v>
      </c>
      <c r="DA25">
        <v>7</v>
      </c>
      <c r="DC25">
        <f>((7/13)*100)</f>
        <v>53.846153846153847</v>
      </c>
      <c r="DD25">
        <f>((5/13)*100)</f>
        <v>38.461538461538467</v>
      </c>
      <c r="DE25">
        <f>((7/13)*100)</f>
        <v>53.846153846153847</v>
      </c>
      <c r="DF25">
        <f>((7/11)*100)</f>
        <v>63.636363636363633</v>
      </c>
      <c r="DG25">
        <f>((4/11)*100)</f>
        <v>36.363636363636367</v>
      </c>
      <c r="DH25">
        <f>((3/11)*100)</f>
        <v>27.27272727272727</v>
      </c>
      <c r="DI25">
        <f>((5/12)*100)</f>
        <v>41.666666666666671</v>
      </c>
      <c r="DJ25">
        <f>((4/12)*100)</f>
        <v>33.333333333333329</v>
      </c>
      <c r="DK25">
        <f>((11/12)*100)</f>
        <v>91.666666666666657</v>
      </c>
      <c r="DL25">
        <f>((7/13)*100)</f>
        <v>53.846153846153847</v>
      </c>
      <c r="DM25">
        <f>((4/13)*100)</f>
        <v>30.76923076923077</v>
      </c>
      <c r="DN25">
        <f>((11/13)*100)</f>
        <v>84.615384615384613</v>
      </c>
      <c r="DP25">
        <f>((3/8)*100)</f>
        <v>37.5</v>
      </c>
      <c r="DQ25">
        <f>((1/8)*100)</f>
        <v>12.5</v>
      </c>
      <c r="DR25">
        <f>((3/8)*100)</f>
        <v>37.5</v>
      </c>
      <c r="DS25">
        <f>((3/9)*100)</f>
        <v>33.333333333333329</v>
      </c>
      <c r="DT25">
        <f>((1/9)*100)</f>
        <v>11.111111111111111</v>
      </c>
      <c r="DU25">
        <f>((0/9)*100)</f>
        <v>0</v>
      </c>
      <c r="DV25">
        <f>((1/9)*100)</f>
        <v>11.111111111111111</v>
      </c>
      <c r="DW25">
        <f>((1/9)*100)</f>
        <v>11.111111111111111</v>
      </c>
      <c r="DX25">
        <f>((7/9)*100)</f>
        <v>77.777777777777786</v>
      </c>
      <c r="DY25">
        <f>((3/9)*100)</f>
        <v>33.333333333333329</v>
      </c>
      <c r="DZ25">
        <f>((0/9)*100)</f>
        <v>0</v>
      </c>
      <c r="EA25">
        <f>((7/9)*100)</f>
        <v>77.777777777777786</v>
      </c>
    </row>
    <row r="26" spans="1:131" x14ac:dyDescent="0.25">
      <c r="A26">
        <v>178.83268000000001</v>
      </c>
      <c r="B26">
        <v>6.3744329999999998</v>
      </c>
      <c r="C26">
        <v>161.17644200000001</v>
      </c>
      <c r="D26">
        <v>7.8008249999999997</v>
      </c>
      <c r="E26">
        <v>178.73448200000001</v>
      </c>
      <c r="F26">
        <v>5.0483510000000003</v>
      </c>
      <c r="G26">
        <v>180.27329900000001</v>
      </c>
      <c r="H26">
        <v>9.5064440000000001</v>
      </c>
      <c r="K26">
        <f>(13/200)</f>
        <v>6.5000000000000002E-2</v>
      </c>
      <c r="L26">
        <f>(11/200)</f>
        <v>5.5E-2</v>
      </c>
      <c r="M26">
        <f>(12/200)</f>
        <v>0.06</v>
      </c>
      <c r="N26">
        <f>(13/200)</f>
        <v>6.5000000000000002E-2</v>
      </c>
      <c r="P26">
        <f>(7/200)</f>
        <v>3.5000000000000003E-2</v>
      </c>
      <c r="Q26">
        <f>(8/200)</f>
        <v>0.04</v>
      </c>
      <c r="R26">
        <f>(8/200)</f>
        <v>0.04</v>
      </c>
      <c r="S26">
        <f>(8/200)</f>
        <v>0.04</v>
      </c>
      <c r="U26">
        <f>0.065+0.035</f>
        <v>0.1</v>
      </c>
      <c r="V26">
        <f>0.055+0.04</f>
        <v>9.5000000000000001E-2</v>
      </c>
      <c r="W26">
        <f>0.06+0.04</f>
        <v>0.1</v>
      </c>
      <c r="X26">
        <f>0.065+0.04</f>
        <v>0.10500000000000001</v>
      </c>
      <c r="Z26">
        <f>SQRT((ABS($A$27-$A$26)^2+(ABS($B$27-$B$26)^2)))</f>
        <v>23.10018427164216</v>
      </c>
      <c r="AA26">
        <f>SQRT((ABS($C$27-$C$26)^2+(ABS($D$27-$D$26)^2)))</f>
        <v>32.057079580751335</v>
      </c>
      <c r="AB26">
        <f>SQRT((ABS($E$27-$E$26)^2+(ABS($F$27-$F$26)^2)))</f>
        <v>23.778909013252605</v>
      </c>
      <c r="AC26">
        <f>SQRT((ABS($G$27-$G$26)^2+(ABS($H$27-$H$26)^2)))</f>
        <v>24.468717350583812</v>
      </c>
      <c r="AJ26">
        <f>1/0.1</f>
        <v>10</v>
      </c>
      <c r="AK26">
        <f>1/0.095</f>
        <v>10.526315789473685</v>
      </c>
      <c r="AL26">
        <f>1/0.1</f>
        <v>10</v>
      </c>
      <c r="AM26">
        <f>1/0.105</f>
        <v>9.5238095238095237</v>
      </c>
      <c r="AO26">
        <f t="shared" si="11"/>
        <v>231.00184271642158</v>
      </c>
      <c r="AP26">
        <f t="shared" si="12"/>
        <v>337.4429429552772</v>
      </c>
      <c r="AQ26">
        <f t="shared" si="13"/>
        <v>237.78909013252604</v>
      </c>
      <c r="AR26">
        <f t="shared" si="14"/>
        <v>233.03540333889342</v>
      </c>
      <c r="AV26">
        <f>((0.065/0.1)*100)</f>
        <v>65</v>
      </c>
      <c r="AW26">
        <f>((0.055/0.095)*100)</f>
        <v>57.894736842105267</v>
      </c>
      <c r="AX26">
        <f>((0.06/0.1)*100)</f>
        <v>60</v>
      </c>
      <c r="AY26">
        <f>((0.065/0.105)*100)</f>
        <v>61.904761904761905</v>
      </c>
      <c r="BA26">
        <f>((0.035/0.1)*100)</f>
        <v>35</v>
      </c>
      <c r="BB26">
        <f>((0.04/0.095)*100)</f>
        <v>42.105263157894733</v>
      </c>
      <c r="BC26">
        <f>((0.04/0.1)*100)</f>
        <v>40</v>
      </c>
      <c r="BD26">
        <f>((0.04/0.105)*100)</f>
        <v>38.095238095238102</v>
      </c>
      <c r="BF26">
        <f>ABS($B$26-$D$26)</f>
        <v>1.4263919999999999</v>
      </c>
      <c r="BG26">
        <f>ABS($F$26-$H$26)</f>
        <v>4.4580929999999999</v>
      </c>
      <c r="BL26">
        <f>SQRT((ABS($A$26-$E$26)^2+(ABS($B$26-$F$26)^2)))</f>
        <v>1.3297128704829468</v>
      </c>
      <c r="BM26">
        <f>SQRT((ABS($C$26-$G$27)^2+(ABS($D$26-$H$27)^2)))</f>
        <v>5.5504579096320583</v>
      </c>
      <c r="BO26">
        <f>SQRT((ABS($A$26-$G$26)^2+(ABS($B$26-$H$26)^2)))</f>
        <v>3.4474448519565906</v>
      </c>
      <c r="BP26">
        <f>SQRT((ABS($C$26-$E$27)^2+(ABS($D$26-$F$27)^2)))</f>
        <v>6.6817856511859102</v>
      </c>
      <c r="BS26" t="e">
        <f>DEGREES(ACOS((5.06564413252106^2+0^2-5.06564413252106^2)/(2*5.06564413252106*0)))</f>
        <v>#DIV/0!</v>
      </c>
      <c r="BU26">
        <v>13</v>
      </c>
      <c r="BV26">
        <v>7</v>
      </c>
      <c r="BW26">
        <v>5</v>
      </c>
      <c r="BX26">
        <v>6</v>
      </c>
      <c r="BY26">
        <v>11</v>
      </c>
      <c r="BZ26">
        <v>6</v>
      </c>
      <c r="CA26">
        <v>5</v>
      </c>
      <c r="CB26">
        <v>5</v>
      </c>
      <c r="CC26">
        <v>12</v>
      </c>
      <c r="CD26">
        <v>5</v>
      </c>
      <c r="CE26">
        <v>5</v>
      </c>
      <c r="CF26">
        <v>12</v>
      </c>
      <c r="CG26">
        <v>13</v>
      </c>
      <c r="CH26">
        <v>6</v>
      </c>
      <c r="CI26">
        <v>5</v>
      </c>
      <c r="CJ26">
        <v>12</v>
      </c>
      <c r="CL26">
        <v>7</v>
      </c>
      <c r="CM26">
        <v>3</v>
      </c>
      <c r="CN26">
        <v>0</v>
      </c>
      <c r="CO26">
        <v>1</v>
      </c>
      <c r="CP26">
        <v>8</v>
      </c>
      <c r="CQ26">
        <v>2</v>
      </c>
      <c r="CR26">
        <v>1</v>
      </c>
      <c r="CS26">
        <v>0</v>
      </c>
      <c r="CT26">
        <v>8</v>
      </c>
      <c r="CU26">
        <v>0</v>
      </c>
      <c r="CV26">
        <v>1</v>
      </c>
      <c r="CW26">
        <v>7</v>
      </c>
      <c r="CX26">
        <v>8</v>
      </c>
      <c r="CY26">
        <v>1</v>
      </c>
      <c r="CZ26">
        <v>0</v>
      </c>
      <c r="DA26">
        <v>7</v>
      </c>
      <c r="DC26">
        <f>((7/13)*100)</f>
        <v>53.846153846153847</v>
      </c>
      <c r="DD26">
        <f>((5/13)*100)</f>
        <v>38.461538461538467</v>
      </c>
      <c r="DE26">
        <f>((6/13)*100)</f>
        <v>46.153846153846153</v>
      </c>
      <c r="DF26">
        <f>((6/11)*100)</f>
        <v>54.54545454545454</v>
      </c>
      <c r="DG26">
        <f>((5/11)*100)</f>
        <v>45.454545454545453</v>
      </c>
      <c r="DH26">
        <f>((5/11)*100)</f>
        <v>45.454545454545453</v>
      </c>
      <c r="DI26">
        <f>((5/12)*100)</f>
        <v>41.666666666666671</v>
      </c>
      <c r="DJ26">
        <f>((5/12)*100)</f>
        <v>41.666666666666671</v>
      </c>
      <c r="DK26">
        <f>((12/12)*100)</f>
        <v>100</v>
      </c>
      <c r="DL26">
        <f>((6/13)*100)</f>
        <v>46.153846153846153</v>
      </c>
      <c r="DM26">
        <f>((5/13)*100)</f>
        <v>38.461538461538467</v>
      </c>
      <c r="DN26">
        <f>((12/13)*100)</f>
        <v>92.307692307692307</v>
      </c>
      <c r="DP26">
        <f>((3/7)*100)</f>
        <v>42.857142857142854</v>
      </c>
      <c r="DQ26">
        <f>((0/7)*100)</f>
        <v>0</v>
      </c>
      <c r="DR26">
        <f>((1/7)*100)</f>
        <v>14.285714285714285</v>
      </c>
      <c r="DS26">
        <f>((2/8)*100)</f>
        <v>25</v>
      </c>
      <c r="DT26">
        <f>((1/8)*100)</f>
        <v>12.5</v>
      </c>
      <c r="DU26">
        <f>((0/8)*100)</f>
        <v>0</v>
      </c>
      <c r="DV26">
        <f>((0/8)*100)</f>
        <v>0</v>
      </c>
      <c r="DW26">
        <f>((1/8)*100)</f>
        <v>12.5</v>
      </c>
      <c r="DX26">
        <f>((7/8)*100)</f>
        <v>87.5</v>
      </c>
      <c r="DY26">
        <f>((1/8)*100)</f>
        <v>12.5</v>
      </c>
      <c r="DZ26">
        <f>((0/8)*100)</f>
        <v>0</v>
      </c>
      <c r="EA26">
        <f>((7/8)*100)</f>
        <v>87.5</v>
      </c>
    </row>
    <row r="27" spans="1:131" x14ac:dyDescent="0.25">
      <c r="A27">
        <v>155.73268000000002</v>
      </c>
      <c r="B27">
        <v>6.282165</v>
      </c>
      <c r="C27">
        <v>129.12672600000002</v>
      </c>
      <c r="D27">
        <v>7.1137620000000004</v>
      </c>
      <c r="E27">
        <v>154.95757700000001</v>
      </c>
      <c r="F27">
        <v>5.357062</v>
      </c>
      <c r="G27">
        <v>155.806443</v>
      </c>
      <c r="H27">
        <v>9.2046390000000002</v>
      </c>
      <c r="K27">
        <f>(13/200)</f>
        <v>6.5000000000000002E-2</v>
      </c>
      <c r="L27">
        <f>(14/200)</f>
        <v>7.0000000000000007E-2</v>
      </c>
      <c r="M27">
        <f>(11/200)</f>
        <v>5.5E-2</v>
      </c>
      <c r="N27">
        <f>(13/200)</f>
        <v>6.5000000000000002E-2</v>
      </c>
      <c r="P27">
        <f>(7/200)</f>
        <v>3.5000000000000003E-2</v>
      </c>
      <c r="Q27">
        <f>(8/200)</f>
        <v>0.04</v>
      </c>
      <c r="R27">
        <f>(8/200)</f>
        <v>0.04</v>
      </c>
      <c r="S27">
        <f>(6/200)</f>
        <v>0.03</v>
      </c>
      <c r="U27">
        <f>0.065+0.035</f>
        <v>0.1</v>
      </c>
      <c r="V27">
        <f>0.07+0.04</f>
        <v>0.11000000000000001</v>
      </c>
      <c r="W27">
        <f>0.055+0.04</f>
        <v>9.5000000000000001E-2</v>
      </c>
      <c r="X27">
        <f>0.065+0.03</f>
        <v>9.5000000000000001E-2</v>
      </c>
      <c r="Z27">
        <f>SQRT((ABS($A$28-$A$27)^2+(ABS($B$28-$B$27)^2)))</f>
        <v>32.515872632185193</v>
      </c>
      <c r="AA27">
        <f>SQRT((ABS($C$28-$C$27)^2+(ABS($D$28-$D$27)^2)))</f>
        <v>28.188237862595958</v>
      </c>
      <c r="AB27">
        <f>SQRT((ABS($E$28-$E$27)^2+(ABS($F$28-$F$27)^2)))</f>
        <v>33.388496894172711</v>
      </c>
      <c r="AC27">
        <f>SQRT((ABS($G$28-$G$27)^2+(ABS($H$28-$H$27)^2)))</f>
        <v>32.612525018002145</v>
      </c>
      <c r="AJ27">
        <f>1/0.1</f>
        <v>10</v>
      </c>
      <c r="AK27">
        <f>1/0.11</f>
        <v>9.0909090909090917</v>
      </c>
      <c r="AL27">
        <f>1/0.095</f>
        <v>10.526315789473685</v>
      </c>
      <c r="AM27">
        <f>1/0.095</f>
        <v>10.526315789473685</v>
      </c>
      <c r="AO27">
        <f t="shared" si="11"/>
        <v>325.15872632185193</v>
      </c>
      <c r="AP27">
        <f t="shared" si="12"/>
        <v>256.25670784178141</v>
      </c>
      <c r="AQ27">
        <f t="shared" si="13"/>
        <v>351.45786204392329</v>
      </c>
      <c r="AR27">
        <f t="shared" si="14"/>
        <v>343.28973703160153</v>
      </c>
      <c r="AV27">
        <f>((0.065/0.1)*100)</f>
        <v>65</v>
      </c>
      <c r="AW27">
        <f>((0.07/0.11)*100)</f>
        <v>63.636363636363647</v>
      </c>
      <c r="AX27">
        <f>((0.055/0.095)*100)</f>
        <v>57.894736842105267</v>
      </c>
      <c r="AY27">
        <f>((0.065/0.095)*100)</f>
        <v>68.421052631578945</v>
      </c>
      <c r="BA27">
        <f>((0.035/0.1)*100)</f>
        <v>35</v>
      </c>
      <c r="BB27">
        <f>((0.04/0.11)*100)</f>
        <v>36.363636363636367</v>
      </c>
      <c r="BC27">
        <f>((0.04/0.095)*100)</f>
        <v>42.105263157894733</v>
      </c>
      <c r="BD27">
        <f>((0.03/0.095)*100)</f>
        <v>31.578947368421051</v>
      </c>
      <c r="BF27">
        <f>ABS($B$27-$D$27)</f>
        <v>0.83159700000000036</v>
      </c>
      <c r="BG27">
        <f>ABS($F$27-$H$27)</f>
        <v>3.8475770000000002</v>
      </c>
      <c r="BL27">
        <f>SQRT((ABS($A$27-$E$27)^2+(ABS($B$27-$F$27)^2)))</f>
        <v>1.2068969389380364</v>
      </c>
      <c r="BM27">
        <f>SQRT((ABS($C$27-$G$28)^2+(ABS($D$27-$H$28)^2)))</f>
        <v>6.234242563860751</v>
      </c>
      <c r="BO27">
        <f>SQRT((ABS($A$27-$G$27)^2+(ABS($B$27-$H$27)^2)))</f>
        <v>2.9234047377749457</v>
      </c>
      <c r="BP27">
        <f>SQRT((ABS($C$27-$E$28)^2+(ABS($D$27-$F$28)^2)))</f>
        <v>7.8599680549764335</v>
      </c>
      <c r="BR27">
        <f>DEGREES(ACOS((18.9936596357647^2+20.7256683654993^2-4.84905521077839^2)/(2*18.9936596357647*20.7256683654993)))</f>
        <v>13.107842975549696</v>
      </c>
      <c r="BU27">
        <v>13</v>
      </c>
      <c r="BV27">
        <v>6</v>
      </c>
      <c r="BW27">
        <v>5</v>
      </c>
      <c r="BX27">
        <v>7</v>
      </c>
      <c r="BY27">
        <v>14</v>
      </c>
      <c r="BZ27">
        <v>9</v>
      </c>
      <c r="CA27">
        <v>6</v>
      </c>
      <c r="CB27">
        <v>7</v>
      </c>
      <c r="CC27">
        <v>11</v>
      </c>
      <c r="CD27">
        <v>5</v>
      </c>
      <c r="CE27">
        <v>5</v>
      </c>
      <c r="CF27">
        <v>11</v>
      </c>
      <c r="CG27">
        <v>13</v>
      </c>
      <c r="CH27">
        <v>7</v>
      </c>
      <c r="CI27">
        <v>5</v>
      </c>
      <c r="CJ27">
        <v>11</v>
      </c>
      <c r="CL27">
        <v>7</v>
      </c>
      <c r="CM27">
        <v>2</v>
      </c>
      <c r="CN27">
        <v>0</v>
      </c>
      <c r="CO27">
        <v>0</v>
      </c>
      <c r="CP27">
        <v>8</v>
      </c>
      <c r="CQ27">
        <v>1</v>
      </c>
      <c r="CR27">
        <v>2</v>
      </c>
      <c r="CS27">
        <v>0</v>
      </c>
      <c r="CT27">
        <v>8</v>
      </c>
      <c r="CU27">
        <v>0</v>
      </c>
      <c r="CV27">
        <v>2</v>
      </c>
      <c r="CW27">
        <v>6</v>
      </c>
      <c r="CX27">
        <v>6</v>
      </c>
      <c r="CY27">
        <v>0</v>
      </c>
      <c r="CZ27">
        <v>0</v>
      </c>
      <c r="DA27">
        <v>6</v>
      </c>
      <c r="DC27">
        <f>((6/13)*100)</f>
        <v>46.153846153846153</v>
      </c>
      <c r="DD27">
        <f>((5/13)*100)</f>
        <v>38.461538461538467</v>
      </c>
      <c r="DE27">
        <f>((7/13)*100)</f>
        <v>53.846153846153847</v>
      </c>
      <c r="DF27">
        <f>((9/14)*100)</f>
        <v>64.285714285714292</v>
      </c>
      <c r="DG27">
        <f>((6/14)*100)</f>
        <v>42.857142857142854</v>
      </c>
      <c r="DH27">
        <f>((7/14)*100)</f>
        <v>50</v>
      </c>
      <c r="DI27">
        <f>((5/11)*100)</f>
        <v>45.454545454545453</v>
      </c>
      <c r="DJ27">
        <f>((5/11)*100)</f>
        <v>45.454545454545453</v>
      </c>
      <c r="DK27">
        <f>((11/11)*100)</f>
        <v>100</v>
      </c>
      <c r="DL27">
        <f>((7/13)*100)</f>
        <v>53.846153846153847</v>
      </c>
      <c r="DM27">
        <f>((5/13)*100)</f>
        <v>38.461538461538467</v>
      </c>
      <c r="DN27">
        <f>((11/13)*100)</f>
        <v>84.615384615384613</v>
      </c>
      <c r="DP27">
        <f>((2/7)*100)</f>
        <v>28.571428571428569</v>
      </c>
      <c r="DQ27">
        <f>((0/7)*100)</f>
        <v>0</v>
      </c>
      <c r="DR27">
        <f>((0/7)*100)</f>
        <v>0</v>
      </c>
      <c r="DS27">
        <f>((1/8)*100)</f>
        <v>12.5</v>
      </c>
      <c r="DT27">
        <f>((2/8)*100)</f>
        <v>25</v>
      </c>
      <c r="DU27">
        <f>((0/8)*100)</f>
        <v>0</v>
      </c>
      <c r="DV27">
        <f>((0/8)*100)</f>
        <v>0</v>
      </c>
      <c r="DW27">
        <f>((2/8)*100)</f>
        <v>25</v>
      </c>
      <c r="DX27">
        <f>((6/8)*100)</f>
        <v>75</v>
      </c>
      <c r="DY27">
        <f>((0/6)*100)</f>
        <v>0</v>
      </c>
      <c r="DZ27">
        <f>((0/6)*100)</f>
        <v>0</v>
      </c>
      <c r="EA27">
        <f>((6/6)*100)</f>
        <v>100</v>
      </c>
    </row>
    <row r="28" spans="1:131" x14ac:dyDescent="0.25">
      <c r="A28">
        <v>123.22239100000002</v>
      </c>
      <c r="B28">
        <v>5.679602</v>
      </c>
      <c r="C28">
        <v>100.97661400000001</v>
      </c>
      <c r="D28">
        <v>8.5793499999999998</v>
      </c>
      <c r="E28">
        <v>121.57161100000002</v>
      </c>
      <c r="F28">
        <v>4.9459669999999996</v>
      </c>
      <c r="G28">
        <v>123.19438400000001</v>
      </c>
      <c r="H28">
        <v>9.0302950000000006</v>
      </c>
      <c r="K28">
        <f>(14/200)</f>
        <v>7.0000000000000007E-2</v>
      </c>
      <c r="L28">
        <f>(12/200)</f>
        <v>0.06</v>
      </c>
      <c r="M28">
        <f>(12/200)</f>
        <v>0.06</v>
      </c>
      <c r="N28">
        <f>(12/200)</f>
        <v>0.06</v>
      </c>
      <c r="P28">
        <f>(6/200)</f>
        <v>0.03</v>
      </c>
      <c r="Q28">
        <f>(7/200)</f>
        <v>3.5000000000000003E-2</v>
      </c>
      <c r="R28">
        <f>(8/200)</f>
        <v>0.04</v>
      </c>
      <c r="S28">
        <f>(7/200)</f>
        <v>3.5000000000000003E-2</v>
      </c>
      <c r="U28">
        <f>0.07+0.03</f>
        <v>0.1</v>
      </c>
      <c r="V28">
        <f>0.06+0.035</f>
        <v>9.5000000000000001E-2</v>
      </c>
      <c r="W28">
        <f>0.06+0.04</f>
        <v>0.1</v>
      </c>
      <c r="X28">
        <f>0.06+0.035</f>
        <v>9.5000000000000001E-2</v>
      </c>
      <c r="Z28">
        <f>SQRT((ABS($A$29-$A$28)^2+(ABS($B$29-$B$28)^2)))</f>
        <v>28.95398495187759</v>
      </c>
      <c r="AA28">
        <f>SQRT((ABS($C$29-$C$28)^2+(ABS($D$29-$D$28)^2)))</f>
        <v>24.848167543215094</v>
      </c>
      <c r="AB28">
        <f>SQRT((ABS($E$29-$E$28)^2+(ABS($F$29-$F$28)^2)))</f>
        <v>28.562376181819072</v>
      </c>
      <c r="AC28">
        <f>SQRT((ABS($G$29-$G$28)^2+(ABS($H$29-$H$28)^2)))</f>
        <v>27.620243087489765</v>
      </c>
      <c r="AJ28">
        <f>1/0.1</f>
        <v>10</v>
      </c>
      <c r="AK28">
        <f>1/0.095</f>
        <v>10.526315789473685</v>
      </c>
      <c r="AL28">
        <f>1/0.1</f>
        <v>10</v>
      </c>
      <c r="AM28">
        <f>1/0.095</f>
        <v>10.526315789473685</v>
      </c>
      <c r="AO28">
        <f t="shared" si="11"/>
        <v>289.5398495187759</v>
      </c>
      <c r="AP28">
        <f t="shared" si="12"/>
        <v>261.55965834963257</v>
      </c>
      <c r="AQ28">
        <f t="shared" si="13"/>
        <v>285.6237618181907</v>
      </c>
      <c r="AR28">
        <f t="shared" si="14"/>
        <v>290.73940092094489</v>
      </c>
      <c r="AV28">
        <f>((0.07/0.1)*100)</f>
        <v>70</v>
      </c>
      <c r="AW28">
        <f>((0.06/0.095)*100)</f>
        <v>63.157894736842103</v>
      </c>
      <c r="AX28">
        <f>((0.06/0.1)*100)</f>
        <v>60</v>
      </c>
      <c r="AY28">
        <f>((0.06/0.095)*100)</f>
        <v>63.157894736842103</v>
      </c>
      <c r="BA28">
        <f>((0.03/0.1)*100)</f>
        <v>30</v>
      </c>
      <c r="BB28">
        <f>((0.035/0.095)*100)</f>
        <v>36.842105263157897</v>
      </c>
      <c r="BC28">
        <f>((0.04/0.1)*100)</f>
        <v>40</v>
      </c>
      <c r="BD28">
        <f>((0.035/0.095)*100)</f>
        <v>36.842105263157897</v>
      </c>
      <c r="BF28">
        <f>ABS($B$28-$D$28)</f>
        <v>2.8997479999999998</v>
      </c>
      <c r="BG28">
        <f>ABS($F$28-$H$28)</f>
        <v>4.0843280000000011</v>
      </c>
      <c r="BL28">
        <f>SQRT((ABS($A$28-$E$28)^2+(ABS($B$28-$F$28)^2)))</f>
        <v>1.806459222242504</v>
      </c>
      <c r="BM28">
        <f>SQRT((ABS($C$28-$G$29)^2+(ABS($D$28-$H$29)^2)))</f>
        <v>5.5697394619623823</v>
      </c>
      <c r="BO28">
        <f>SQRT((ABS($A$28-$G$28)^2+(ABS($B$28-$H$28)^2)))</f>
        <v>3.3508100471823234</v>
      </c>
      <c r="BP28">
        <f>SQRT((ABS($C$28-$E$29)^2+(ABS($D$28-$F$29)^2)))</f>
        <v>8.5051420937816786</v>
      </c>
      <c r="BR28">
        <f>DEGREES(ACOS((35.2032677390704^2+35.5562344425698^2-3.66530210853103^2)/(2*35.2032677390704*35.5562344425698)))</f>
        <v>5.9108850804491047</v>
      </c>
      <c r="BU28">
        <v>14</v>
      </c>
      <c r="BV28">
        <v>9</v>
      </c>
      <c r="BW28">
        <v>6</v>
      </c>
      <c r="BX28">
        <v>7</v>
      </c>
      <c r="BY28">
        <v>12</v>
      </c>
      <c r="BZ28">
        <v>8</v>
      </c>
      <c r="CA28">
        <v>4</v>
      </c>
      <c r="CB28">
        <v>5</v>
      </c>
      <c r="CC28">
        <v>12</v>
      </c>
      <c r="CD28">
        <v>6</v>
      </c>
      <c r="CE28">
        <v>5</v>
      </c>
      <c r="CF28">
        <v>11</v>
      </c>
      <c r="CG28">
        <v>12</v>
      </c>
      <c r="CH28">
        <v>7</v>
      </c>
      <c r="CI28">
        <v>5</v>
      </c>
      <c r="CJ28">
        <v>11</v>
      </c>
      <c r="CL28">
        <v>6</v>
      </c>
      <c r="CM28">
        <v>1</v>
      </c>
      <c r="CN28">
        <v>0</v>
      </c>
      <c r="CO28">
        <v>0</v>
      </c>
      <c r="CP28">
        <v>7</v>
      </c>
      <c r="CQ28">
        <v>2</v>
      </c>
      <c r="CR28">
        <v>0</v>
      </c>
      <c r="CS28">
        <v>0</v>
      </c>
      <c r="CT28">
        <v>8</v>
      </c>
      <c r="CU28">
        <v>0</v>
      </c>
      <c r="CV28">
        <v>0</v>
      </c>
      <c r="CW28">
        <v>7</v>
      </c>
      <c r="CX28">
        <v>7</v>
      </c>
      <c r="CY28">
        <v>0</v>
      </c>
      <c r="CZ28">
        <v>0</v>
      </c>
      <c r="DA28">
        <v>7</v>
      </c>
      <c r="DC28">
        <f>((9/14)*100)</f>
        <v>64.285714285714292</v>
      </c>
      <c r="DD28">
        <f>((6/14)*100)</f>
        <v>42.857142857142854</v>
      </c>
      <c r="DE28">
        <f>((7/14)*100)</f>
        <v>50</v>
      </c>
      <c r="DF28">
        <f>((8/12)*100)</f>
        <v>66.666666666666657</v>
      </c>
      <c r="DG28">
        <f>((4/12)*100)</f>
        <v>33.333333333333329</v>
      </c>
      <c r="DH28">
        <f>((5/12)*100)</f>
        <v>41.666666666666671</v>
      </c>
      <c r="DI28">
        <f>((6/12)*100)</f>
        <v>50</v>
      </c>
      <c r="DJ28">
        <f>((5/12)*100)</f>
        <v>41.666666666666671</v>
      </c>
      <c r="DK28">
        <f>((11/12)*100)</f>
        <v>91.666666666666657</v>
      </c>
      <c r="DL28">
        <f>((7/12)*100)</f>
        <v>58.333333333333336</v>
      </c>
      <c r="DM28">
        <f>((5/12)*100)</f>
        <v>41.666666666666671</v>
      </c>
      <c r="DN28">
        <f>((11/12)*100)</f>
        <v>91.666666666666657</v>
      </c>
      <c r="DP28">
        <f>((1/6)*100)</f>
        <v>16.666666666666664</v>
      </c>
      <c r="DQ28">
        <f>((0/6)*100)</f>
        <v>0</v>
      </c>
      <c r="DR28">
        <f>((0/6)*100)</f>
        <v>0</v>
      </c>
      <c r="DS28">
        <f>((2/7)*100)</f>
        <v>28.571428571428569</v>
      </c>
      <c r="DT28">
        <f>((0/7)*100)</f>
        <v>0</v>
      </c>
      <c r="DU28">
        <f>((0/7)*100)</f>
        <v>0</v>
      </c>
      <c r="DV28">
        <f>((0/8)*100)</f>
        <v>0</v>
      </c>
      <c r="DW28">
        <f>((0/8)*100)</f>
        <v>0</v>
      </c>
      <c r="DX28">
        <f>((7/8)*100)</f>
        <v>87.5</v>
      </c>
      <c r="DY28">
        <f>((0/7)*100)</f>
        <v>0</v>
      </c>
      <c r="DZ28">
        <f>((0/7)*100)</f>
        <v>0</v>
      </c>
      <c r="EA28">
        <f>((7/7)*100)</f>
        <v>100</v>
      </c>
    </row>
    <row r="29" spans="1:131" x14ac:dyDescent="0.25">
      <c r="A29">
        <v>94.302368000000001</v>
      </c>
      <c r="B29">
        <v>7.0815700000000001</v>
      </c>
      <c r="C29">
        <v>76.13887600000001</v>
      </c>
      <c r="D29">
        <v>7.8594879999999998</v>
      </c>
      <c r="E29">
        <v>93.016363000000013</v>
      </c>
      <c r="F29">
        <v>5.5840459999999998</v>
      </c>
      <c r="G29">
        <v>95.591179000000011</v>
      </c>
      <c r="H29">
        <v>10.000296000000001</v>
      </c>
      <c r="K29">
        <f>(14/200)</f>
        <v>7.0000000000000007E-2</v>
      </c>
      <c r="L29">
        <f>(11/200)</f>
        <v>5.5E-2</v>
      </c>
      <c r="M29">
        <f>(12/200)</f>
        <v>0.06</v>
      </c>
      <c r="N29">
        <f>(14/200)</f>
        <v>7.0000000000000007E-2</v>
      </c>
      <c r="P29">
        <f>(6/200)</f>
        <v>0.03</v>
      </c>
      <c r="Q29">
        <f>(8/200)</f>
        <v>0.04</v>
      </c>
      <c r="R29">
        <f>(8/200)</f>
        <v>0.04</v>
      </c>
      <c r="S29">
        <f>(7/200)</f>
        <v>3.5000000000000003E-2</v>
      </c>
      <c r="U29">
        <f>0.07+0.03</f>
        <v>0.1</v>
      </c>
      <c r="V29">
        <f>0.055+0.04</f>
        <v>9.5000000000000001E-2</v>
      </c>
      <c r="W29">
        <f>0.06+0.04</f>
        <v>0.1</v>
      </c>
      <c r="X29">
        <f>0.07+0.035</f>
        <v>0.10500000000000001</v>
      </c>
      <c r="Z29">
        <f>SQRT((ABS($A$30-$A$29)^2+(ABS($B$30-$B$29)^2)))</f>
        <v>23.143453911223048</v>
      </c>
      <c r="AA29">
        <f>SQRT((ABS($C$30-$C$29)^2+(ABS($D$30-$D$29)^2)))</f>
        <v>23.734289591892768</v>
      </c>
      <c r="AB29">
        <f>SQRT((ABS($E$30-$E$29)^2+(ABS($F$30-$F$29)^2)))</f>
        <v>22.018928540183904</v>
      </c>
      <c r="AC29">
        <f>SQRT((ABS($G$30-$G$29)^2+(ABS($H$30-$H$29)^2)))</f>
        <v>23.63389378110768</v>
      </c>
      <c r="AJ29">
        <f>1/0.1</f>
        <v>10</v>
      </c>
      <c r="AK29">
        <f>1/0.095</f>
        <v>10.526315789473685</v>
      </c>
      <c r="AL29">
        <f>1/0.1</f>
        <v>10</v>
      </c>
      <c r="AM29">
        <f>1/0.105</f>
        <v>9.5238095238095237</v>
      </c>
      <c r="AO29">
        <f t="shared" si="11"/>
        <v>231.43453911223048</v>
      </c>
      <c r="AP29">
        <f t="shared" si="12"/>
        <v>249.83462728308177</v>
      </c>
      <c r="AQ29">
        <f t="shared" si="13"/>
        <v>220.18928540183902</v>
      </c>
      <c r="AR29">
        <f t="shared" si="14"/>
        <v>225.08470267721597</v>
      </c>
      <c r="AV29">
        <f>((0.07/0.1)*100)</f>
        <v>70</v>
      </c>
      <c r="AW29">
        <f>((0.055/0.095)*100)</f>
        <v>57.894736842105267</v>
      </c>
      <c r="AX29">
        <f>((0.06/0.1)*100)</f>
        <v>60</v>
      </c>
      <c r="AY29">
        <f>((0.07/0.105)*100)</f>
        <v>66.666666666666671</v>
      </c>
      <c r="BA29">
        <f>((0.03/0.1)*100)</f>
        <v>30</v>
      </c>
      <c r="BB29">
        <f>((0.04/0.095)*100)</f>
        <v>42.105263157894733</v>
      </c>
      <c r="BC29">
        <f>((0.04/0.1)*100)</f>
        <v>40</v>
      </c>
      <c r="BD29">
        <f>((0.035/0.105)*100)</f>
        <v>33.333333333333336</v>
      </c>
      <c r="BF29">
        <f>ABS($B$29-$D$29)</f>
        <v>0.77791799999999967</v>
      </c>
      <c r="BG29">
        <f>ABS($F$29-$H$29)</f>
        <v>4.4162500000000007</v>
      </c>
      <c r="BL29">
        <f>SQRT((ABS($A$29-$E$29)^2+(ABS($B$29-$F$29)^2)))</f>
        <v>1.9739267946408174</v>
      </c>
      <c r="BM29">
        <f>SQRT((ABS($C$29-$G$30)^2+(ABS($D$29-$H$30)^2)))</f>
        <v>4.3670232859133051</v>
      </c>
      <c r="BO29">
        <f>SQRT((ABS($A$29-$G$29)^2+(ABS($B$29-$H$29)^2)))</f>
        <v>3.1906104834023576</v>
      </c>
      <c r="BP29">
        <f>SQRT((ABS($C$29-$E$30)^2+(ABS($D$29-$F$30)^2)))</f>
        <v>5.7263277185424899</v>
      </c>
      <c r="BR29">
        <f>DEGREES(ACOS((27.466135135132^2+29.2501889977164^2-4.72125673561182^2)/(2*27.466135135132*29.2501889977164)))</f>
        <v>8.8448775869257137</v>
      </c>
      <c r="BS29">
        <f>DEGREES(ACOS((6.24964637576143^2+23.6767351117751^2-18.9936596357647^2)/(2*6.24964637576143*23.6767351117751)))</f>
        <v>36.176078900036977</v>
      </c>
      <c r="BU29">
        <v>14</v>
      </c>
      <c r="BV29">
        <v>8</v>
      </c>
      <c r="BW29">
        <v>6</v>
      </c>
      <c r="BX29">
        <v>8</v>
      </c>
      <c r="BY29">
        <v>11</v>
      </c>
      <c r="BZ29">
        <v>7</v>
      </c>
      <c r="CA29">
        <v>4</v>
      </c>
      <c r="CB29">
        <v>4</v>
      </c>
      <c r="CC29">
        <v>12</v>
      </c>
      <c r="CD29">
        <v>6</v>
      </c>
      <c r="CE29">
        <v>4</v>
      </c>
      <c r="CF29">
        <v>12</v>
      </c>
      <c r="CG29">
        <v>14</v>
      </c>
      <c r="CH29">
        <v>8</v>
      </c>
      <c r="CI29">
        <v>6</v>
      </c>
      <c r="CJ29">
        <v>12</v>
      </c>
      <c r="CL29">
        <v>6</v>
      </c>
      <c r="CM29">
        <v>2</v>
      </c>
      <c r="CN29">
        <v>0</v>
      </c>
      <c r="CO29">
        <v>1</v>
      </c>
      <c r="CP29">
        <v>8</v>
      </c>
      <c r="CQ29">
        <v>2</v>
      </c>
      <c r="CR29">
        <v>0</v>
      </c>
      <c r="CS29">
        <v>0</v>
      </c>
      <c r="CT29">
        <v>8</v>
      </c>
      <c r="CU29">
        <v>0</v>
      </c>
      <c r="CV29">
        <v>0</v>
      </c>
      <c r="CW29">
        <v>6</v>
      </c>
      <c r="CX29">
        <v>7</v>
      </c>
      <c r="CY29">
        <v>1</v>
      </c>
      <c r="CZ29">
        <v>0</v>
      </c>
      <c r="DA29">
        <v>6</v>
      </c>
      <c r="DC29">
        <f>((8/14)*100)</f>
        <v>57.142857142857139</v>
      </c>
      <c r="DD29">
        <f>((6/14)*100)</f>
        <v>42.857142857142854</v>
      </c>
      <c r="DE29">
        <f>((8/14)*100)</f>
        <v>57.142857142857139</v>
      </c>
      <c r="DF29">
        <f>((7/11)*100)</f>
        <v>63.636363636363633</v>
      </c>
      <c r="DG29">
        <f>((4/11)*100)</f>
        <v>36.363636363636367</v>
      </c>
      <c r="DH29">
        <f>((4/11)*100)</f>
        <v>36.363636363636367</v>
      </c>
      <c r="DI29">
        <f>((6/12)*100)</f>
        <v>50</v>
      </c>
      <c r="DJ29">
        <f>((4/12)*100)</f>
        <v>33.333333333333329</v>
      </c>
      <c r="DK29">
        <f>((12/12)*100)</f>
        <v>100</v>
      </c>
      <c r="DL29">
        <f>((8/14)*100)</f>
        <v>57.142857142857139</v>
      </c>
      <c r="DM29">
        <f>((6/14)*100)</f>
        <v>42.857142857142854</v>
      </c>
      <c r="DN29">
        <f>((12/14)*100)</f>
        <v>85.714285714285708</v>
      </c>
      <c r="DP29">
        <f>((2/6)*100)</f>
        <v>33.333333333333329</v>
      </c>
      <c r="DQ29">
        <f>((0/6)*100)</f>
        <v>0</v>
      </c>
      <c r="DR29">
        <f>((1/6)*100)</f>
        <v>16.666666666666664</v>
      </c>
      <c r="DS29">
        <f>((2/8)*100)</f>
        <v>25</v>
      </c>
      <c r="DT29">
        <f>((0/8)*100)</f>
        <v>0</v>
      </c>
      <c r="DU29">
        <f>((0/8)*100)</f>
        <v>0</v>
      </c>
      <c r="DV29">
        <f>((0/8)*100)</f>
        <v>0</v>
      </c>
      <c r="DW29">
        <f>((0/8)*100)</f>
        <v>0</v>
      </c>
      <c r="DX29">
        <f>((6/8)*100)</f>
        <v>75</v>
      </c>
      <c r="DY29">
        <f>((1/7)*100)</f>
        <v>14.285714285714285</v>
      </c>
      <c r="DZ29">
        <f>((0/7)*100)</f>
        <v>0</v>
      </c>
      <c r="EA29">
        <f>((6/7)*100)</f>
        <v>85.714285714285708</v>
      </c>
    </row>
    <row r="30" spans="1:131" x14ac:dyDescent="0.25">
      <c r="A30">
        <v>71.173063000000013</v>
      </c>
      <c r="B30">
        <v>6.2724289999999998</v>
      </c>
      <c r="C30">
        <v>52.421299000000005</v>
      </c>
      <c r="D30">
        <v>6.9689579999999998</v>
      </c>
      <c r="E30">
        <v>70.998838000000006</v>
      </c>
      <c r="F30">
        <v>5.3354359999999996</v>
      </c>
      <c r="G30">
        <v>71.972001000000006</v>
      </c>
      <c r="H30">
        <v>9.1664100000000008</v>
      </c>
      <c r="K30">
        <f>(13/200)</f>
        <v>6.5000000000000002E-2</v>
      </c>
      <c r="L30">
        <f>(12/200)</f>
        <v>0.06</v>
      </c>
      <c r="M30">
        <f>(13/200)</f>
        <v>6.5000000000000002E-2</v>
      </c>
      <c r="N30">
        <f>(13/200)</f>
        <v>6.5000000000000002E-2</v>
      </c>
      <c r="P30">
        <f>(6/200)</f>
        <v>0.03</v>
      </c>
      <c r="Q30">
        <f>(8/200)</f>
        <v>0.04</v>
      </c>
      <c r="R30">
        <f>(8/200)</f>
        <v>0.04</v>
      </c>
      <c r="S30">
        <f>(7/200)</f>
        <v>3.5000000000000003E-2</v>
      </c>
      <c r="U30">
        <f>0.065+0.03</f>
        <v>9.5000000000000001E-2</v>
      </c>
      <c r="V30">
        <f>0.06+0.04</f>
        <v>0.1</v>
      </c>
      <c r="W30">
        <f>0.065+0.04</f>
        <v>0.10500000000000001</v>
      </c>
      <c r="X30">
        <f>0.065+0.035</f>
        <v>0.1</v>
      </c>
      <c r="Z30">
        <f>SQRT((ABS($A$31-$A$30)^2+(ABS($B$31-$B$30)^2)))</f>
        <v>25.889865678651184</v>
      </c>
      <c r="AA30">
        <f>SQRT((ABS($C$31-$C$30)^2+(ABS($D$31-$D$30)^2)))</f>
        <v>24.984527615848172</v>
      </c>
      <c r="AB30">
        <f>SQRT((ABS($E$31-$E$30)^2+(ABS($F$31-$F$30)^2)))</f>
        <v>27.574316729224623</v>
      </c>
      <c r="AC30">
        <f>SQRT((ABS($G$31-$G$30)^2+(ABS($H$31-$H$30)^2)))</f>
        <v>25.921062400840388</v>
      </c>
      <c r="AJ30">
        <f>1/0.095</f>
        <v>10.526315789473685</v>
      </c>
      <c r="AK30">
        <f>1/0.1</f>
        <v>10</v>
      </c>
      <c r="AL30">
        <f>1/0.105</f>
        <v>9.5238095238095237</v>
      </c>
      <c r="AM30">
        <f>1/0.1</f>
        <v>10</v>
      </c>
      <c r="AO30">
        <f t="shared" si="11"/>
        <v>272.52490188053878</v>
      </c>
      <c r="AP30">
        <f t="shared" si="12"/>
        <v>249.84527615848171</v>
      </c>
      <c r="AQ30">
        <f t="shared" si="13"/>
        <v>262.61254027832973</v>
      </c>
      <c r="AR30">
        <f t="shared" si="14"/>
        <v>259.21062400840384</v>
      </c>
      <c r="AV30">
        <f>((0.065/0.095)*100)</f>
        <v>68.421052631578945</v>
      </c>
      <c r="AW30">
        <f>((0.06/0.1)*100)</f>
        <v>60</v>
      </c>
      <c r="AX30">
        <f>((0.065/0.105)*100)</f>
        <v>61.904761904761905</v>
      </c>
      <c r="AY30">
        <f>((0.065/0.1)*100)</f>
        <v>65</v>
      </c>
      <c r="BA30">
        <f>((0.03/0.095)*100)</f>
        <v>31.578947368421051</v>
      </c>
      <c r="BB30">
        <f>((0.04/0.1)*100)</f>
        <v>40</v>
      </c>
      <c r="BC30">
        <f>((0.04/0.105)*100)</f>
        <v>38.095238095238102</v>
      </c>
      <c r="BD30">
        <f>((0.035/0.1)*100)</f>
        <v>35</v>
      </c>
      <c r="BF30">
        <f>ABS($B$30-$D$30)</f>
        <v>0.69652899999999995</v>
      </c>
      <c r="BG30">
        <f>ABS($F$30-$H$30)</f>
        <v>3.8309740000000012</v>
      </c>
      <c r="BL30">
        <f>SQRT((ABS($A$30-$E$30)^2+(ABS($B$30-$F$30)^2)))</f>
        <v>0.95305311115068647</v>
      </c>
      <c r="BM30">
        <f>SQRT((ABS($C$30-$G$31)^2+(ABS($D$30-$H$31)^2)))</f>
        <v>6.4975807244968511</v>
      </c>
      <c r="BO30">
        <f>SQRT((ABS($A$30-$G$30)^2+(ABS($B$30-$H$30)^2)))</f>
        <v>3.0022371585544327</v>
      </c>
      <c r="BP30">
        <f>SQRT((ABS($C$30-$E$31)^2+(ABS($D$30-$F$31)^2)))</f>
        <v>9.426233732790843</v>
      </c>
      <c r="BR30">
        <f>DEGREES(ACOS((21.6223655456334^2+23.2663295385101^2-4.69457257985357^2)/(2*21.6223655456334*23.2663295385101)))</f>
        <v>11.251044255862716</v>
      </c>
      <c r="BS30">
        <f>DEGREES(ACOS((29.6847939027969^2+28.8451473103094^2-4.60423195424655^2)/(2*29.6847939027969*28.8451473103094)))</f>
        <v>8.8729100359327244</v>
      </c>
      <c r="BU30">
        <v>13</v>
      </c>
      <c r="BV30">
        <v>7</v>
      </c>
      <c r="BW30">
        <v>5</v>
      </c>
      <c r="BX30">
        <v>6</v>
      </c>
      <c r="BY30">
        <v>12</v>
      </c>
      <c r="BZ30">
        <v>7</v>
      </c>
      <c r="CA30">
        <v>6</v>
      </c>
      <c r="CB30">
        <v>5</v>
      </c>
      <c r="CC30">
        <v>13</v>
      </c>
      <c r="CD30">
        <v>6</v>
      </c>
      <c r="CE30">
        <v>6</v>
      </c>
      <c r="CF30">
        <v>12</v>
      </c>
      <c r="CG30">
        <v>13</v>
      </c>
      <c r="CH30">
        <v>6</v>
      </c>
      <c r="CI30">
        <v>5</v>
      </c>
      <c r="CJ30">
        <v>12</v>
      </c>
      <c r="CL30">
        <v>6</v>
      </c>
      <c r="CM30">
        <v>2</v>
      </c>
      <c r="CN30">
        <v>0</v>
      </c>
      <c r="CO30">
        <v>0</v>
      </c>
      <c r="CP30">
        <v>8</v>
      </c>
      <c r="CQ30">
        <v>2</v>
      </c>
      <c r="CR30">
        <v>1</v>
      </c>
      <c r="CS30">
        <v>0</v>
      </c>
      <c r="CT30">
        <v>8</v>
      </c>
      <c r="CU30">
        <v>0</v>
      </c>
      <c r="CV30">
        <v>1</v>
      </c>
      <c r="CW30">
        <v>7</v>
      </c>
      <c r="CX30">
        <v>7</v>
      </c>
      <c r="CY30">
        <v>0</v>
      </c>
      <c r="CZ30">
        <v>0</v>
      </c>
      <c r="DA30">
        <v>7</v>
      </c>
      <c r="DC30">
        <f>((7/13)*100)</f>
        <v>53.846153846153847</v>
      </c>
      <c r="DD30">
        <f>((5/13)*100)</f>
        <v>38.461538461538467</v>
      </c>
      <c r="DE30">
        <f>((6/13)*100)</f>
        <v>46.153846153846153</v>
      </c>
      <c r="DF30">
        <f>((7/12)*100)</f>
        <v>58.333333333333336</v>
      </c>
      <c r="DG30">
        <f>((6/12)*100)</f>
        <v>50</v>
      </c>
      <c r="DH30">
        <f>((5/12)*100)</f>
        <v>41.666666666666671</v>
      </c>
      <c r="DI30">
        <f>((6/13)*100)</f>
        <v>46.153846153846153</v>
      </c>
      <c r="DJ30">
        <f>((6/13)*100)</f>
        <v>46.153846153846153</v>
      </c>
      <c r="DK30">
        <f>((12/13)*100)</f>
        <v>92.307692307692307</v>
      </c>
      <c r="DL30">
        <f>((6/13)*100)</f>
        <v>46.153846153846153</v>
      </c>
      <c r="DM30">
        <f>((5/13)*100)</f>
        <v>38.461538461538467</v>
      </c>
      <c r="DN30">
        <f>((12/13)*100)</f>
        <v>92.307692307692307</v>
      </c>
      <c r="DP30">
        <f>((2/6)*100)</f>
        <v>33.333333333333329</v>
      </c>
      <c r="DQ30">
        <f>((0/6)*100)</f>
        <v>0</v>
      </c>
      <c r="DR30">
        <f>((0/6)*100)</f>
        <v>0</v>
      </c>
      <c r="DS30">
        <f>((2/8)*100)</f>
        <v>25</v>
      </c>
      <c r="DT30">
        <f>((1/8)*100)</f>
        <v>12.5</v>
      </c>
      <c r="DU30">
        <f>((0/8)*100)</f>
        <v>0</v>
      </c>
      <c r="DV30">
        <f>((0/8)*100)</f>
        <v>0</v>
      </c>
      <c r="DW30">
        <f>((1/8)*100)</f>
        <v>12.5</v>
      </c>
      <c r="DX30">
        <f>((7/8)*100)</f>
        <v>87.5</v>
      </c>
      <c r="DY30">
        <f>((0/7)*100)</f>
        <v>0</v>
      </c>
      <c r="DZ30">
        <f>((0/7)*100)</f>
        <v>0</v>
      </c>
      <c r="EA30">
        <f>((7/7)*100)</f>
        <v>100</v>
      </c>
    </row>
    <row r="31" spans="1:131" x14ac:dyDescent="0.25">
      <c r="A31">
        <v>45.302913000000004</v>
      </c>
      <c r="B31">
        <v>5.2622390000000001</v>
      </c>
      <c r="C31">
        <v>27.437965000000005</v>
      </c>
      <c r="D31">
        <v>6.7247399999999997</v>
      </c>
      <c r="E31">
        <v>43.453849000000005</v>
      </c>
      <c r="F31">
        <v>4.0640099999999997</v>
      </c>
      <c r="G31">
        <v>46.064891000000003</v>
      </c>
      <c r="H31">
        <v>8.3160410000000002</v>
      </c>
      <c r="K31">
        <f>(12/200)</f>
        <v>0.06</v>
      </c>
      <c r="M31">
        <f>(11/200)</f>
        <v>5.5E-2</v>
      </c>
      <c r="N31">
        <f>(12/200)</f>
        <v>0.06</v>
      </c>
      <c r="P31">
        <f>(7/200)</f>
        <v>3.5000000000000003E-2</v>
      </c>
      <c r="Q31">
        <f>(8/200)</f>
        <v>0.04</v>
      </c>
      <c r="R31">
        <f>(9/200)</f>
        <v>4.4999999999999998E-2</v>
      </c>
      <c r="S31">
        <f>(7/200)</f>
        <v>3.5000000000000003E-2</v>
      </c>
      <c r="U31">
        <f>0.06+0.035</f>
        <v>9.5000000000000001E-2</v>
      </c>
      <c r="W31">
        <f>0.055+0.045</f>
        <v>0.1</v>
      </c>
      <c r="X31">
        <f>0.06+0.035</f>
        <v>9.5000000000000001E-2</v>
      </c>
      <c r="Z31">
        <f>SQRT((ABS($A$32-$A$31)^2+(ABS($B$32-$B$31)^2)))</f>
        <v>23.439322439236957</v>
      </c>
      <c r="AB31">
        <f>SQRT((ABS($E$32-$E$31)^2+(ABS($F$32-$F$31)^2)))</f>
        <v>22.266028014961925</v>
      </c>
      <c r="AC31">
        <f>SQRT((ABS($G$32-$G$31)^2+(ABS($H$32-$H$31)^2)))</f>
        <v>21.871070896264705</v>
      </c>
      <c r="AJ31">
        <f>1/0.095</f>
        <v>10.526315789473685</v>
      </c>
      <c r="AL31">
        <f>1/0.1</f>
        <v>10</v>
      </c>
      <c r="AM31">
        <f>1/0.095</f>
        <v>10.526315789473685</v>
      </c>
      <c r="AO31">
        <f t="shared" si="11"/>
        <v>246.7297098867048</v>
      </c>
      <c r="AQ31">
        <f t="shared" si="13"/>
        <v>222.66028014961924</v>
      </c>
      <c r="AR31">
        <f t="shared" si="14"/>
        <v>230.22179890804952</v>
      </c>
      <c r="AV31">
        <f>((0.06/0.095)*100)</f>
        <v>63.157894736842103</v>
      </c>
      <c r="AX31">
        <f>((0.055/0.1)*100)</f>
        <v>54.999999999999993</v>
      </c>
      <c r="AY31">
        <f>((0.06/0.095)*100)</f>
        <v>63.157894736842103</v>
      </c>
      <c r="BA31">
        <f>((0.035/0.095)*100)</f>
        <v>36.842105263157897</v>
      </c>
      <c r="BC31">
        <f>((0.045/0.1)*100)</f>
        <v>44.999999999999993</v>
      </c>
      <c r="BD31">
        <f>((0.035/0.095)*100)</f>
        <v>36.842105263157897</v>
      </c>
      <c r="BF31">
        <f>ABS($B$31-$D$31)</f>
        <v>1.4625009999999996</v>
      </c>
      <c r="BG31">
        <f>ABS($F$31-$H$31)</f>
        <v>4.2520310000000006</v>
      </c>
      <c r="BL31">
        <f>SQRT((ABS($A$31-$E$31)^2+(ABS($B$31-$F$31)^2)))</f>
        <v>2.2033588932665951</v>
      </c>
      <c r="BO31">
        <f>SQRT((ABS($A$31-$G$31)^2+(ABS($B$31-$H$31)^2)))</f>
        <v>3.1474302419097393</v>
      </c>
      <c r="BP31">
        <f>SQRT((ABS($C$31-$E$32)^2+(ABS($D$31-$F$32)^2)))</f>
        <v>6.8930239041559309</v>
      </c>
      <c r="BR31">
        <f>DEGREES(ACOS((23.8083094631672^2+26.6827259636055^2-5.31784612988567^2)/(2*23.8083094631672*26.6827259636055)))</f>
        <v>10.183966177209093</v>
      </c>
      <c r="BS31">
        <f>DEGREES(ACOS((27.9418319235989^2+26.2563612049182^2-4.76324476428096^2)/(2*27.9418319235989*26.2563612049182)))</f>
        <v>9.4346037489823278</v>
      </c>
      <c r="BU31">
        <v>12</v>
      </c>
      <c r="BV31">
        <v>7</v>
      </c>
      <c r="BW31">
        <v>3</v>
      </c>
      <c r="BX31">
        <v>5</v>
      </c>
      <c r="CC31">
        <v>11</v>
      </c>
      <c r="CD31">
        <v>2</v>
      </c>
      <c r="CE31">
        <v>6</v>
      </c>
      <c r="CF31">
        <v>9</v>
      </c>
      <c r="CG31">
        <v>12</v>
      </c>
      <c r="CH31">
        <v>5</v>
      </c>
      <c r="CI31">
        <v>4</v>
      </c>
      <c r="CJ31">
        <v>9</v>
      </c>
      <c r="CL31">
        <v>7</v>
      </c>
      <c r="CM31">
        <v>2</v>
      </c>
      <c r="CN31">
        <v>0</v>
      </c>
      <c r="CO31">
        <v>0</v>
      </c>
      <c r="CP31">
        <v>8</v>
      </c>
      <c r="CQ31">
        <v>3</v>
      </c>
      <c r="CR31">
        <v>3</v>
      </c>
      <c r="CS31">
        <v>0</v>
      </c>
      <c r="CT31">
        <v>9</v>
      </c>
      <c r="CU31">
        <v>0</v>
      </c>
      <c r="CV31">
        <v>3</v>
      </c>
      <c r="CW31">
        <v>6</v>
      </c>
      <c r="CX31">
        <v>7</v>
      </c>
      <c r="CY31">
        <v>0</v>
      </c>
      <c r="CZ31">
        <v>0</v>
      </c>
      <c r="DA31">
        <v>6</v>
      </c>
      <c r="DC31">
        <f>((7/12)*100)</f>
        <v>58.333333333333336</v>
      </c>
      <c r="DD31">
        <f>((3/12)*100)</f>
        <v>25</v>
      </c>
      <c r="DE31">
        <f>((5/12)*100)</f>
        <v>41.666666666666671</v>
      </c>
      <c r="DI31">
        <f>((2/11)*100)</f>
        <v>18.181818181818183</v>
      </c>
      <c r="DJ31">
        <f>((6/11)*100)</f>
        <v>54.54545454545454</v>
      </c>
      <c r="DK31">
        <f>((9/11)*100)</f>
        <v>81.818181818181827</v>
      </c>
      <c r="DL31">
        <f>((5/12)*100)</f>
        <v>41.666666666666671</v>
      </c>
      <c r="DM31">
        <f>((4/12)*100)</f>
        <v>33.333333333333329</v>
      </c>
      <c r="DN31">
        <f>((9/12)*100)</f>
        <v>75</v>
      </c>
      <c r="DP31">
        <f>((2/7)*100)</f>
        <v>28.571428571428569</v>
      </c>
      <c r="DQ31">
        <f>((0/7)*100)</f>
        <v>0</v>
      </c>
      <c r="DR31">
        <f>((0/7)*100)</f>
        <v>0</v>
      </c>
      <c r="DS31">
        <f>((3/8)*100)</f>
        <v>37.5</v>
      </c>
      <c r="DT31">
        <f>((3/8)*100)</f>
        <v>37.5</v>
      </c>
      <c r="DU31">
        <f>((0/8)*100)</f>
        <v>0</v>
      </c>
      <c r="DV31">
        <f>((0/9)*100)</f>
        <v>0</v>
      </c>
      <c r="DW31">
        <f>((3/9)*100)</f>
        <v>33.333333333333329</v>
      </c>
      <c r="DX31">
        <f>((6/9)*100)</f>
        <v>66.666666666666657</v>
      </c>
      <c r="DY31">
        <f>((0/7)*100)</f>
        <v>0</v>
      </c>
      <c r="DZ31">
        <f>((0/7)*100)</f>
        <v>0</v>
      </c>
      <c r="EA31">
        <f>((6/7)*100)</f>
        <v>85.714285714285708</v>
      </c>
    </row>
    <row r="32" spans="1:131" x14ac:dyDescent="0.25">
      <c r="A32">
        <v>21.864319000000002</v>
      </c>
      <c r="B32">
        <v>5.0774480000000004</v>
      </c>
      <c r="E32">
        <v>21.189214</v>
      </c>
      <c r="F32">
        <v>3.8149479999999998</v>
      </c>
      <c r="G32">
        <v>24.197965000000003</v>
      </c>
      <c r="H32">
        <v>7.8902599999999996</v>
      </c>
      <c r="P32">
        <f>(10/200)</f>
        <v>0.05</v>
      </c>
      <c r="BG32">
        <f>ABS($F$32-$H$32)</f>
        <v>4.0753120000000003</v>
      </c>
      <c r="BI32">
        <v>2.4705845000000002</v>
      </c>
      <c r="BJ32">
        <v>2.2875269999999999</v>
      </c>
      <c r="BO32">
        <f>SQRT((ABS($A$32-$G$32)^2+(ABS($B$32-$H$32)^2)))</f>
        <v>3.6548344696661714</v>
      </c>
      <c r="BR32" t="e">
        <f>DEGREES(ACOS((5.30594583697723^2+0^2-5.30594583697723^2)/(2*5.30594583697723*0)))</f>
        <v>#DIV/0!</v>
      </c>
      <c r="BS32">
        <f>DEGREES(ACOS((4.72125673561182^2+23.5900430992894^2-21.6223655456334^2)/(2*4.72125673561182*23.5900430992894)))</f>
        <v>60.035915185056346</v>
      </c>
      <c r="CL32">
        <v>10</v>
      </c>
      <c r="CM32">
        <v>3</v>
      </c>
      <c r="CN32">
        <v>1</v>
      </c>
      <c r="CO32">
        <v>3</v>
      </c>
      <c r="DP32">
        <f>((3/10)*100)</f>
        <v>30</v>
      </c>
      <c r="DQ32">
        <f>((1/10)*100)</f>
        <v>10</v>
      </c>
      <c r="DR32">
        <f>((3/10)*100)</f>
        <v>30</v>
      </c>
    </row>
    <row r="33" spans="1:131" x14ac:dyDescent="0.25">
      <c r="A33" t="s">
        <v>22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BS33">
        <f>DEGREES(ACOS((5.31784612988567^2+0.0502600853560826^2-5.30594583697723^2)/(2*5.31784612988567*0.0502600853560826)))</f>
        <v>76.040563007373208</v>
      </c>
    </row>
    <row r="34" spans="1:131" x14ac:dyDescent="0.25">
      <c r="A34">
        <v>49.587913</v>
      </c>
      <c r="B34">
        <v>6.3346349999999996</v>
      </c>
      <c r="C34">
        <v>39.48265</v>
      </c>
      <c r="D34">
        <v>4.5427600000000004</v>
      </c>
      <c r="E34">
        <v>49.639530000000001</v>
      </c>
      <c r="F34">
        <v>7.2222910000000002</v>
      </c>
      <c r="G34">
        <v>39.140308000000005</v>
      </c>
      <c r="H34">
        <v>3.662604</v>
      </c>
      <c r="K34">
        <f>(12/200)</f>
        <v>0.06</v>
      </c>
      <c r="L34">
        <f>(13/200)</f>
        <v>6.5000000000000002E-2</v>
      </c>
      <c r="M34">
        <f>(10/200)</f>
        <v>0.05</v>
      </c>
      <c r="N34">
        <f>(15/200)</f>
        <v>7.4999999999999997E-2</v>
      </c>
      <c r="P34">
        <f>(10/200)</f>
        <v>0.05</v>
      </c>
      <c r="Q34">
        <f>(11/200)</f>
        <v>5.5E-2</v>
      </c>
      <c r="R34">
        <f>(9/200)</f>
        <v>4.4999999999999998E-2</v>
      </c>
      <c r="S34">
        <f>(10/200)</f>
        <v>0.05</v>
      </c>
      <c r="U34">
        <f>0.06+0.05</f>
        <v>0.11</v>
      </c>
      <c r="V34">
        <f>0.065+0.055</f>
        <v>0.12</v>
      </c>
      <c r="W34">
        <f>0.05+0.045</f>
        <v>9.5000000000000001E-2</v>
      </c>
      <c r="X34">
        <f>0.075+0.05</f>
        <v>0.125</v>
      </c>
      <c r="Z34">
        <f>SQRT((ABS($A$35-$A$34)^2+(ABS($B$35-$B$34)^2)))</f>
        <v>21.96567874865665</v>
      </c>
      <c r="AA34">
        <f>SQRT((ABS($C$35-$C$34)^2+(ABS($D$35-$D$34)^2)))</f>
        <v>22.358251695187839</v>
      </c>
      <c r="AB34">
        <f>SQRT((ABS($E$35-$E$34)^2+(ABS($F$35-$F$34)^2)))</f>
        <v>19.518684805336783</v>
      </c>
      <c r="AC34">
        <f>SQRT((ABS($G$35-$G$34)^2+(ABS($H$35-$H$34)^2)))</f>
        <v>25.101643550038144</v>
      </c>
      <c r="AJ34">
        <f>1/0.11</f>
        <v>9.0909090909090917</v>
      </c>
      <c r="AK34">
        <f>1/0.12</f>
        <v>8.3333333333333339</v>
      </c>
      <c r="AL34">
        <f>1/0.095</f>
        <v>10.526315789473685</v>
      </c>
      <c r="AM34">
        <f>1/0.125</f>
        <v>8</v>
      </c>
      <c r="AO34">
        <f t="shared" ref="AO34:AO41" si="15">$Z34/$U34</f>
        <v>199.68798862415136</v>
      </c>
      <c r="AP34">
        <f t="shared" ref="AP34:AP41" si="16">$AA34/$V34</f>
        <v>186.31876412656533</v>
      </c>
      <c r="AQ34">
        <f t="shared" ref="AQ34:AQ41" si="17">$AB34/$W34</f>
        <v>205.45984005617666</v>
      </c>
      <c r="AR34">
        <f t="shared" ref="AR34:AR41" si="18">$AC34/$X34</f>
        <v>200.81314840030515</v>
      </c>
      <c r="AV34">
        <f>((0.06/0.11)*100)</f>
        <v>54.54545454545454</v>
      </c>
      <c r="AW34">
        <f>((0.065/0.12)*100)</f>
        <v>54.166666666666671</v>
      </c>
      <c r="AX34">
        <f>((0.05/0.095)*100)</f>
        <v>52.631578947368418</v>
      </c>
      <c r="AY34">
        <f>((0.075/0.125)*100)</f>
        <v>60</v>
      </c>
      <c r="BA34">
        <f>((0.05/0.11)*100)</f>
        <v>45.45454545454546</v>
      </c>
      <c r="BB34">
        <f>((0.055/0.12)*100)</f>
        <v>45.833333333333336</v>
      </c>
      <c r="BC34">
        <f>((0.045/0.095)*100)</f>
        <v>47.368421052631575</v>
      </c>
      <c r="BD34">
        <f>((0.05/0.125)*100)</f>
        <v>40</v>
      </c>
      <c r="BF34">
        <f>ABS($B$34-$D$34)</f>
        <v>1.7918749999999992</v>
      </c>
      <c r="BG34">
        <f>ABS($F$34-$H$34)</f>
        <v>3.5596870000000003</v>
      </c>
      <c r="BL34">
        <f>SQRT((ABS($A$34-$E$34)^2+(ABS($B$34-$F$34)^2)))</f>
        <v>0.88915549204006006</v>
      </c>
      <c r="BM34">
        <f>SQRT((ABS($C$34-$G$34)^2+(ABS($D$34-$H$34)^2)))</f>
        <v>0.94439008322832219</v>
      </c>
      <c r="BO34">
        <f>SQRT((ABS($A$34-$G$34)^2+(ABS($B$34-$H$34)^2)))</f>
        <v>10.783886122404386</v>
      </c>
      <c r="BP34">
        <f>SQRT((ABS($C$34-$E$34)^2+(ABS($D$34-$F$34)^2)))</f>
        <v>10.504384689945482</v>
      </c>
      <c r="BR34">
        <f>DEGREES(ACOS((10.8497214014593^2+17.498102952449^2-8.09997360581305^2)/(2*10.8497214014593*17.498102952449)))</f>
        <v>19.331873219621635</v>
      </c>
      <c r="BU34">
        <v>12</v>
      </c>
      <c r="BV34">
        <v>2</v>
      </c>
      <c r="BW34">
        <v>3</v>
      </c>
      <c r="BX34">
        <v>11</v>
      </c>
      <c r="BY34">
        <v>13</v>
      </c>
      <c r="BZ34">
        <v>3</v>
      </c>
      <c r="CA34">
        <v>12</v>
      </c>
      <c r="CB34">
        <v>3</v>
      </c>
      <c r="CC34">
        <v>10</v>
      </c>
      <c r="CD34">
        <v>2</v>
      </c>
      <c r="CE34">
        <v>8</v>
      </c>
      <c r="CF34">
        <v>6</v>
      </c>
      <c r="CG34">
        <v>15</v>
      </c>
      <c r="CH34">
        <v>11</v>
      </c>
      <c r="CI34">
        <v>5</v>
      </c>
      <c r="CJ34">
        <v>6</v>
      </c>
      <c r="CL34">
        <v>10</v>
      </c>
      <c r="CM34">
        <v>0</v>
      </c>
      <c r="CN34">
        <v>0</v>
      </c>
      <c r="CO34">
        <v>9</v>
      </c>
      <c r="CP34">
        <v>11</v>
      </c>
      <c r="CQ34">
        <v>0</v>
      </c>
      <c r="CR34">
        <v>0</v>
      </c>
      <c r="CS34">
        <v>0</v>
      </c>
      <c r="CT34">
        <v>9</v>
      </c>
      <c r="CU34">
        <v>0</v>
      </c>
      <c r="CV34">
        <v>8</v>
      </c>
      <c r="CW34">
        <v>0</v>
      </c>
      <c r="CX34">
        <v>10</v>
      </c>
      <c r="CY34">
        <v>9</v>
      </c>
      <c r="CZ34">
        <v>0</v>
      </c>
      <c r="DA34">
        <v>0</v>
      </c>
      <c r="DC34">
        <f>((2/12)*100)</f>
        <v>16.666666666666664</v>
      </c>
      <c r="DD34">
        <f>((3/12)*100)</f>
        <v>25</v>
      </c>
      <c r="DE34">
        <f>((11/12)*100)</f>
        <v>91.666666666666657</v>
      </c>
      <c r="DF34">
        <f>((3/13)*100)</f>
        <v>23.076923076923077</v>
      </c>
      <c r="DG34">
        <f>((12/13)*100)</f>
        <v>92.307692307692307</v>
      </c>
      <c r="DH34">
        <f>((3/13)*100)</f>
        <v>23.076923076923077</v>
      </c>
      <c r="DI34">
        <f>((2/10)*100)</f>
        <v>20</v>
      </c>
      <c r="DJ34">
        <f>((8/10)*100)</f>
        <v>80</v>
      </c>
      <c r="DK34">
        <f>((6/10)*100)</f>
        <v>60</v>
      </c>
      <c r="DL34">
        <f>((11/15)*100)</f>
        <v>73.333333333333329</v>
      </c>
      <c r="DM34">
        <f>((5/15)*100)</f>
        <v>33.333333333333329</v>
      </c>
      <c r="DN34">
        <f>((6/15)*100)</f>
        <v>40</v>
      </c>
      <c r="DP34">
        <f>((0/10)*100)</f>
        <v>0</v>
      </c>
      <c r="DQ34">
        <f>((0/10)*100)</f>
        <v>0</v>
      </c>
      <c r="DR34">
        <f>((9/10)*100)</f>
        <v>90</v>
      </c>
      <c r="DS34">
        <f>((0/11)*100)</f>
        <v>0</v>
      </c>
      <c r="DT34">
        <f>((0/11)*100)</f>
        <v>0</v>
      </c>
      <c r="DU34">
        <f>((0/11)*100)</f>
        <v>0</v>
      </c>
      <c r="DV34">
        <f>((0/9)*100)</f>
        <v>0</v>
      </c>
      <c r="DW34">
        <f>((8/9)*100)</f>
        <v>88.888888888888886</v>
      </c>
      <c r="DX34">
        <f>((0/9)*100)</f>
        <v>0</v>
      </c>
      <c r="DY34">
        <f>((9/10)*100)</f>
        <v>90</v>
      </c>
      <c r="DZ34">
        <f>((0/10)*100)</f>
        <v>0</v>
      </c>
      <c r="EA34">
        <f>((0/10)*100)</f>
        <v>0</v>
      </c>
    </row>
    <row r="35" spans="1:131" x14ac:dyDescent="0.25">
      <c r="A35">
        <v>71.545544000000007</v>
      </c>
      <c r="B35">
        <v>6.9291799999999997</v>
      </c>
      <c r="C35">
        <v>61.838850999999998</v>
      </c>
      <c r="D35">
        <v>4.8455729999999999</v>
      </c>
      <c r="E35">
        <v>69.154792</v>
      </c>
      <c r="F35">
        <v>7.5878119999999996</v>
      </c>
      <c r="G35">
        <v>64.241873999999996</v>
      </c>
      <c r="H35">
        <v>3.7250000000000001</v>
      </c>
      <c r="K35">
        <f>(11/200)</f>
        <v>5.5E-2</v>
      </c>
      <c r="L35">
        <f>(13/200)</f>
        <v>6.5000000000000002E-2</v>
      </c>
      <c r="M35">
        <f>(10/200)</f>
        <v>0.05</v>
      </c>
      <c r="N35">
        <f>(13/200)</f>
        <v>6.5000000000000002E-2</v>
      </c>
      <c r="P35">
        <f>(9/200)</f>
        <v>4.4999999999999998E-2</v>
      </c>
      <c r="Q35">
        <f>(10/200)</f>
        <v>0.05</v>
      </c>
      <c r="R35">
        <f>(7/200)</f>
        <v>3.5000000000000003E-2</v>
      </c>
      <c r="S35">
        <f>(8/200)</f>
        <v>0.04</v>
      </c>
      <c r="U35">
        <f>0.055+0.045</f>
        <v>0.1</v>
      </c>
      <c r="V35">
        <f>0.065+0.05</f>
        <v>0.115</v>
      </c>
      <c r="W35">
        <f>0.05+0.035</f>
        <v>8.5000000000000006E-2</v>
      </c>
      <c r="X35">
        <f>0.065+0.04</f>
        <v>0.10500000000000001</v>
      </c>
      <c r="Z35">
        <f>SQRT((ABS($A$36-$A$35)^2+(ABS($B$36-$B$35)^2)))</f>
        <v>18.123235422916082</v>
      </c>
      <c r="AA35">
        <f>SQRT((ABS($C$36-$C$35)^2+(ABS($D$36-$D$35)^2)))</f>
        <v>22.116108290306535</v>
      </c>
      <c r="AB35">
        <f>SQRT((ABS($E$36-$E$35)^2+(ABS($F$36-$F$35)^2)))</f>
        <v>20.725668365499288</v>
      </c>
      <c r="AC35">
        <f>SQRT((ABS($G$36-$G$35)^2+(ABS($H$36-$H$35)^2)))</f>
        <v>23.676735111775137</v>
      </c>
      <c r="AJ35">
        <f>1/0.1</f>
        <v>10</v>
      </c>
      <c r="AK35">
        <f>1/0.115</f>
        <v>8.695652173913043</v>
      </c>
      <c r="AL35">
        <f>1/0.085</f>
        <v>11.76470588235294</v>
      </c>
      <c r="AM35">
        <f>1/0.105</f>
        <v>9.5238095238095237</v>
      </c>
      <c r="AO35">
        <f t="shared" si="15"/>
        <v>181.23235422916082</v>
      </c>
      <c r="AP35">
        <f t="shared" si="16"/>
        <v>192.31398513310029</v>
      </c>
      <c r="AQ35">
        <f t="shared" si="17"/>
        <v>243.83139253528572</v>
      </c>
      <c r="AR35">
        <f t="shared" si="18"/>
        <v>225.49271535023939</v>
      </c>
      <c r="AV35">
        <f>((0.055/0.1)*100)</f>
        <v>54.999999999999993</v>
      </c>
      <c r="AW35">
        <f>((0.065/0.115)*100)</f>
        <v>56.521739130434781</v>
      </c>
      <c r="AX35">
        <f>((0.05/0.085)*100)</f>
        <v>58.82352941176471</v>
      </c>
      <c r="AY35">
        <f>((0.065/0.105)*100)</f>
        <v>61.904761904761905</v>
      </c>
      <c r="BA35">
        <f>((0.045/0.1)*100)</f>
        <v>44.999999999999993</v>
      </c>
      <c r="BB35">
        <f>((0.05/0.115)*100)</f>
        <v>43.478260869565219</v>
      </c>
      <c r="BC35">
        <f>((0.035/0.085)*100)</f>
        <v>41.176470588235297</v>
      </c>
      <c r="BD35">
        <f>((0.04/0.105)*100)</f>
        <v>38.095238095238102</v>
      </c>
      <c r="BF35">
        <f>ABS($B$35-$D$35)</f>
        <v>2.0836069999999998</v>
      </c>
      <c r="BG35">
        <f>ABS($F$35-$H$35)</f>
        <v>3.8628119999999995</v>
      </c>
      <c r="BL35">
        <f>SQRT((ABS($A$35-$E$35)^2+(ABS($B$35-$F$35)^2)))</f>
        <v>2.4798167748702786</v>
      </c>
      <c r="BM35">
        <f>SQRT((ABS($C$35-$G$35)^2+(ABS($D$35-$H$35)^2)))</f>
        <v>2.6514530708383259</v>
      </c>
      <c r="BO35">
        <f>SQRT((ABS($A$35-$G$35)^2+(ABS($B$35-$H$35)^2)))</f>
        <v>7.9756106312495074</v>
      </c>
      <c r="BP35">
        <f>SQRT((ABS($C$35-$E$35)^2+(ABS($D$35-$F$35)^2)))</f>
        <v>7.8129935011237555</v>
      </c>
      <c r="BR35">
        <f>DEGREES(ACOS((14.31128960644^2+16.3992127829797^2-4.39429578937968^2)/(2*14.31128960644*16.3992127829797)))</f>
        <v>14.499660848758527</v>
      </c>
      <c r="BU35">
        <v>11</v>
      </c>
      <c r="BV35">
        <v>4</v>
      </c>
      <c r="BW35">
        <v>5</v>
      </c>
      <c r="BX35">
        <v>8</v>
      </c>
      <c r="BY35">
        <v>13</v>
      </c>
      <c r="BZ35">
        <v>4</v>
      </c>
      <c r="CA35">
        <v>8</v>
      </c>
      <c r="CB35">
        <v>5</v>
      </c>
      <c r="CC35">
        <v>10</v>
      </c>
      <c r="CD35">
        <v>5</v>
      </c>
      <c r="CE35">
        <v>3</v>
      </c>
      <c r="CF35">
        <v>10</v>
      </c>
      <c r="CG35">
        <v>13</v>
      </c>
      <c r="CH35">
        <v>8</v>
      </c>
      <c r="CI35">
        <v>4</v>
      </c>
      <c r="CJ35">
        <v>10</v>
      </c>
      <c r="CL35">
        <v>9</v>
      </c>
      <c r="CM35">
        <v>0</v>
      </c>
      <c r="CN35">
        <v>1</v>
      </c>
      <c r="CO35">
        <v>5</v>
      </c>
      <c r="CP35">
        <v>10</v>
      </c>
      <c r="CQ35">
        <v>0</v>
      </c>
      <c r="CR35">
        <v>8</v>
      </c>
      <c r="CS35">
        <v>0</v>
      </c>
      <c r="CT35">
        <v>7</v>
      </c>
      <c r="CU35">
        <v>1</v>
      </c>
      <c r="CV35">
        <v>2</v>
      </c>
      <c r="CW35">
        <v>4</v>
      </c>
      <c r="CX35">
        <v>8</v>
      </c>
      <c r="CY35">
        <v>5</v>
      </c>
      <c r="CZ35">
        <v>0</v>
      </c>
      <c r="DA35">
        <v>4</v>
      </c>
      <c r="DC35">
        <f>((4/11)*100)</f>
        <v>36.363636363636367</v>
      </c>
      <c r="DD35">
        <f>((5/11)*100)</f>
        <v>45.454545454545453</v>
      </c>
      <c r="DE35">
        <f>((8/11)*100)</f>
        <v>72.727272727272734</v>
      </c>
      <c r="DF35">
        <f>((4/13)*100)</f>
        <v>30.76923076923077</v>
      </c>
      <c r="DG35">
        <f>((8/13)*100)</f>
        <v>61.53846153846154</v>
      </c>
      <c r="DH35">
        <f>((5/13)*100)</f>
        <v>38.461538461538467</v>
      </c>
      <c r="DI35">
        <f>((5/10)*100)</f>
        <v>50</v>
      </c>
      <c r="DJ35">
        <f>((3/10)*100)</f>
        <v>30</v>
      </c>
      <c r="DK35">
        <f>((10/10)*100)</f>
        <v>100</v>
      </c>
      <c r="DL35">
        <f>((8/13)*100)</f>
        <v>61.53846153846154</v>
      </c>
      <c r="DM35">
        <f>((4/13)*100)</f>
        <v>30.76923076923077</v>
      </c>
      <c r="DN35">
        <f>((10/13)*100)</f>
        <v>76.923076923076934</v>
      </c>
      <c r="DP35">
        <f>((0/9)*100)</f>
        <v>0</v>
      </c>
      <c r="DQ35">
        <f>((1/9)*100)</f>
        <v>11.111111111111111</v>
      </c>
      <c r="DR35">
        <f>((5/9)*100)</f>
        <v>55.555555555555557</v>
      </c>
      <c r="DS35">
        <f>((0/10)*100)</f>
        <v>0</v>
      </c>
      <c r="DT35">
        <f>((8/10)*100)</f>
        <v>80</v>
      </c>
      <c r="DU35">
        <f>((0/10)*100)</f>
        <v>0</v>
      </c>
      <c r="DV35">
        <f>((1/7)*100)</f>
        <v>14.285714285714285</v>
      </c>
      <c r="DW35">
        <f>((2/7)*100)</f>
        <v>28.571428571428569</v>
      </c>
      <c r="DX35">
        <f>((4/7)*100)</f>
        <v>57.142857142857139</v>
      </c>
      <c r="DY35">
        <f>((5/8)*100)</f>
        <v>62.5</v>
      </c>
      <c r="DZ35">
        <f>((0/8)*100)</f>
        <v>0</v>
      </c>
      <c r="EA35">
        <f>((4/8)*100)</f>
        <v>50</v>
      </c>
    </row>
    <row r="36" spans="1:131" x14ac:dyDescent="0.25">
      <c r="A36">
        <v>89.658018000000013</v>
      </c>
      <c r="B36">
        <v>7.5536380000000003</v>
      </c>
      <c r="C36">
        <v>83.944285000000008</v>
      </c>
      <c r="D36">
        <v>5.5326199999999996</v>
      </c>
      <c r="E36">
        <v>89.832245</v>
      </c>
      <c r="F36">
        <v>9.000705</v>
      </c>
      <c r="G36">
        <v>87.904181000000008</v>
      </c>
      <c r="H36">
        <v>4.5514460000000003</v>
      </c>
      <c r="K36">
        <f>(12/200)</f>
        <v>0.06</v>
      </c>
      <c r="L36">
        <f>(12/200)</f>
        <v>0.06</v>
      </c>
      <c r="M36">
        <f>(12/200)</f>
        <v>0.06</v>
      </c>
      <c r="N36">
        <f>(13/200)</f>
        <v>6.5000000000000002E-2</v>
      </c>
      <c r="P36">
        <f>(6/200)</f>
        <v>0.03</v>
      </c>
      <c r="Q36">
        <f>(9/200)</f>
        <v>4.4999999999999998E-2</v>
      </c>
      <c r="R36">
        <f>(8/200)</f>
        <v>0.04</v>
      </c>
      <c r="S36">
        <f>(7/200)</f>
        <v>3.5000000000000003E-2</v>
      </c>
      <c r="U36">
        <f>0.06+0.03</f>
        <v>0.09</v>
      </c>
      <c r="V36">
        <f>0.06+0.045</f>
        <v>0.105</v>
      </c>
      <c r="W36">
        <f>0.06+0.04</f>
        <v>0.1</v>
      </c>
      <c r="X36">
        <f>0.065+0.035</f>
        <v>0.1</v>
      </c>
      <c r="Z36">
        <f>SQRT((ABS($A$37-$A$36)^2+(ABS($B$37-$B$36)^2)))</f>
        <v>26.376497986674973</v>
      </c>
      <c r="AA36">
        <f>SQRT((ABS($C$37-$C$36)^2+(ABS($D$37-$D$36)^2)))</f>
        <v>26.4938855400896</v>
      </c>
      <c r="AB36">
        <f>SQRT((ABS($E$37-$E$36)^2+(ABS($F$37-$F$36)^2)))</f>
        <v>27.414627427392883</v>
      </c>
      <c r="AC36">
        <f>SQRT((ABS($G$37-$G$36)^2+(ABS($H$37-$H$36)^2)))</f>
        <v>28.845147310309407</v>
      </c>
      <c r="AJ36">
        <f>1/0.09</f>
        <v>11.111111111111111</v>
      </c>
      <c r="AK36">
        <f>1/0.105</f>
        <v>9.5238095238095237</v>
      </c>
      <c r="AL36">
        <f>1/0.1</f>
        <v>10</v>
      </c>
      <c r="AM36">
        <f>1/0.1</f>
        <v>10</v>
      </c>
      <c r="AO36">
        <f t="shared" si="15"/>
        <v>293.07219985194416</v>
      </c>
      <c r="AP36">
        <f t="shared" si="16"/>
        <v>252.32271942942478</v>
      </c>
      <c r="AQ36">
        <f t="shared" si="17"/>
        <v>274.14627427392884</v>
      </c>
      <c r="AR36">
        <f t="shared" si="18"/>
        <v>288.45147310309403</v>
      </c>
      <c r="AV36">
        <f>((0.06/0.09)*100)</f>
        <v>66.666666666666657</v>
      </c>
      <c r="AW36">
        <f>((0.06/0.105)*100)</f>
        <v>57.142857142857139</v>
      </c>
      <c r="AX36">
        <f>((0.06/0.1)*100)</f>
        <v>60</v>
      </c>
      <c r="AY36">
        <f>((0.065/0.1)*100)</f>
        <v>65</v>
      </c>
      <c r="BA36">
        <f>((0.03/0.09)*100)</f>
        <v>33.333333333333329</v>
      </c>
      <c r="BB36">
        <f>((0.045/0.105)*100)</f>
        <v>42.857142857142854</v>
      </c>
      <c r="BC36">
        <f>((0.04/0.1)*100)</f>
        <v>40</v>
      </c>
      <c r="BD36">
        <f>((0.035/0.1)*100)</f>
        <v>35</v>
      </c>
      <c r="BF36">
        <f>ABS($B$36-$D$36)</f>
        <v>2.0210180000000006</v>
      </c>
      <c r="BG36">
        <f>ABS($F$36-$H$36)</f>
        <v>4.4492589999999996</v>
      </c>
      <c r="BL36">
        <f>SQRT((ABS($A$36-$E$36)^2+(ABS($B$36-$F$36)^2)))</f>
        <v>1.4575177357473201</v>
      </c>
      <c r="BM36">
        <f>SQRT((ABS($C$36-$G$36)^2+(ABS($D$36-$H$36)^2)))</f>
        <v>4.0796419878577579</v>
      </c>
      <c r="BO36">
        <f>SQRT((ABS($A$36-$G$36)^2+(ABS($B$36-$H$36)^2)))</f>
        <v>3.476938456089353</v>
      </c>
      <c r="BP36">
        <f>SQRT((ABS($C$36-$E$36)^2+(ABS($D$36-$F$36)^2)))</f>
        <v>6.8334242169519168</v>
      </c>
      <c r="BR36">
        <f>DEGREES(ACOS((19.1073641405083^2+19.9058853535014^2-4.69920115101758^2)/(2*19.1073641405083*19.9058853535014)))</f>
        <v>13.636993548676301</v>
      </c>
      <c r="BS36">
        <f>DEGREES(ACOS((8.68889729249581^2+18.4122191647678^2-10.8497214014593^2)/(2*8.68889729249581*18.4122191647678)))</f>
        <v>21.940140598503362</v>
      </c>
      <c r="BU36">
        <v>12</v>
      </c>
      <c r="BV36">
        <v>8</v>
      </c>
      <c r="BW36">
        <v>5</v>
      </c>
      <c r="BX36">
        <v>6</v>
      </c>
      <c r="BY36">
        <v>12</v>
      </c>
      <c r="BZ36">
        <v>8</v>
      </c>
      <c r="CA36">
        <v>4</v>
      </c>
      <c r="CB36">
        <v>5</v>
      </c>
      <c r="CC36">
        <v>12</v>
      </c>
      <c r="CD36">
        <v>5</v>
      </c>
      <c r="CE36">
        <v>5</v>
      </c>
      <c r="CF36">
        <v>12</v>
      </c>
      <c r="CG36">
        <v>13</v>
      </c>
      <c r="CH36">
        <v>6</v>
      </c>
      <c r="CI36">
        <v>6</v>
      </c>
      <c r="CJ36">
        <v>12</v>
      </c>
      <c r="CL36">
        <v>6</v>
      </c>
      <c r="CM36">
        <v>2</v>
      </c>
      <c r="CN36">
        <v>1</v>
      </c>
      <c r="CO36">
        <v>1</v>
      </c>
      <c r="CP36">
        <v>9</v>
      </c>
      <c r="CQ36">
        <v>2</v>
      </c>
      <c r="CR36">
        <v>2</v>
      </c>
      <c r="CS36">
        <v>0</v>
      </c>
      <c r="CT36">
        <v>8</v>
      </c>
      <c r="CU36">
        <v>1</v>
      </c>
      <c r="CV36">
        <v>0</v>
      </c>
      <c r="CW36">
        <v>7</v>
      </c>
      <c r="CX36">
        <v>7</v>
      </c>
      <c r="CY36">
        <v>1</v>
      </c>
      <c r="CZ36">
        <v>0</v>
      </c>
      <c r="DA36">
        <v>7</v>
      </c>
      <c r="DC36">
        <f>((8/12)*100)</f>
        <v>66.666666666666657</v>
      </c>
      <c r="DD36">
        <f>((5/12)*100)</f>
        <v>41.666666666666671</v>
      </c>
      <c r="DE36">
        <f>((6/12)*100)</f>
        <v>50</v>
      </c>
      <c r="DF36">
        <f>((8/12)*100)</f>
        <v>66.666666666666657</v>
      </c>
      <c r="DG36">
        <f>((4/12)*100)</f>
        <v>33.333333333333329</v>
      </c>
      <c r="DH36">
        <f>((5/12)*100)</f>
        <v>41.666666666666671</v>
      </c>
      <c r="DI36">
        <f>((5/12)*100)</f>
        <v>41.666666666666671</v>
      </c>
      <c r="DJ36">
        <f>((5/12)*100)</f>
        <v>41.666666666666671</v>
      </c>
      <c r="DK36">
        <f>((12/12)*100)</f>
        <v>100</v>
      </c>
      <c r="DL36">
        <f>((6/13)*100)</f>
        <v>46.153846153846153</v>
      </c>
      <c r="DM36">
        <f>((6/13)*100)</f>
        <v>46.153846153846153</v>
      </c>
      <c r="DN36">
        <f>((12/13)*100)</f>
        <v>92.307692307692307</v>
      </c>
      <c r="DP36">
        <f>((2/6)*100)</f>
        <v>33.333333333333329</v>
      </c>
      <c r="DQ36">
        <f>((1/6)*100)</f>
        <v>16.666666666666664</v>
      </c>
      <c r="DR36">
        <f>((1/6)*100)</f>
        <v>16.666666666666664</v>
      </c>
      <c r="DS36">
        <f>((2/9)*100)</f>
        <v>22.222222222222221</v>
      </c>
      <c r="DT36">
        <f>((2/9)*100)</f>
        <v>22.222222222222221</v>
      </c>
      <c r="DU36">
        <f>((0/9)*100)</f>
        <v>0</v>
      </c>
      <c r="DV36">
        <f>((1/8)*100)</f>
        <v>12.5</v>
      </c>
      <c r="DW36">
        <f>((0/8)*100)</f>
        <v>0</v>
      </c>
      <c r="DX36">
        <f>((7/8)*100)</f>
        <v>87.5</v>
      </c>
      <c r="DY36">
        <f>((1/7)*100)</f>
        <v>14.285714285714285</v>
      </c>
      <c r="DZ36">
        <f>((0/7)*100)</f>
        <v>0</v>
      </c>
      <c r="EA36">
        <f>((7/7)*100)</f>
        <v>100</v>
      </c>
    </row>
    <row r="37" spans="1:131" x14ac:dyDescent="0.25">
      <c r="A37">
        <v>116.02786800000001</v>
      </c>
      <c r="B37">
        <v>8.1458010000000005</v>
      </c>
      <c r="C37">
        <v>110.43290500000001</v>
      </c>
      <c r="D37">
        <v>6.0608069999999996</v>
      </c>
      <c r="E37">
        <v>117.246836</v>
      </c>
      <c r="F37">
        <v>9.0453960000000002</v>
      </c>
      <c r="G37">
        <v>116.74920800000001</v>
      </c>
      <c r="H37">
        <v>4.4681350000000002</v>
      </c>
      <c r="K37">
        <f>(11/200)</f>
        <v>5.5E-2</v>
      </c>
      <c r="L37">
        <f>(12/200)</f>
        <v>0.06</v>
      </c>
      <c r="M37">
        <f>(11/200)</f>
        <v>5.5E-2</v>
      </c>
      <c r="N37">
        <f>(12/200)</f>
        <v>0.06</v>
      </c>
      <c r="P37">
        <f>(7/200)</f>
        <v>3.5000000000000003E-2</v>
      </c>
      <c r="Q37">
        <f>(7/200)</f>
        <v>3.5000000000000003E-2</v>
      </c>
      <c r="R37">
        <f>(7/200)</f>
        <v>3.5000000000000003E-2</v>
      </c>
      <c r="S37">
        <f>(6/200)</f>
        <v>0.03</v>
      </c>
      <c r="U37">
        <f>0.055+0.035</f>
        <v>0.09</v>
      </c>
      <c r="V37">
        <f>0.06+0.035</f>
        <v>9.5000000000000001E-2</v>
      </c>
      <c r="W37">
        <f>0.055+0.035</f>
        <v>0.09</v>
      </c>
      <c r="X37">
        <f>0.06+0.03</f>
        <v>0.09</v>
      </c>
      <c r="Z37">
        <f>SQRT((ABS($A$38-$A$37)^2+(ABS($B$38-$B$37)^2)))</f>
        <v>35.335907722032395</v>
      </c>
      <c r="AA37">
        <f>SQRT((ABS($C$38-$C$37)^2+(ABS($D$38-$D$37)^2)))</f>
        <v>25.599816005069421</v>
      </c>
      <c r="AB37">
        <f>SQRT((ABS($E$38-$E$37)^2+(ABS($F$38-$F$37)^2)))</f>
        <v>35.556234442569782</v>
      </c>
      <c r="AC37">
        <f>SQRT((ABS($G$38-$G$37)^2+(ABS($H$38-$H$37)^2)))</f>
        <v>35.597851908562923</v>
      </c>
      <c r="AJ37">
        <f>1/0.09</f>
        <v>11.111111111111111</v>
      </c>
      <c r="AK37">
        <f>1/0.095</f>
        <v>10.526315789473685</v>
      </c>
      <c r="AL37">
        <f>1/0.09</f>
        <v>11.111111111111111</v>
      </c>
      <c r="AM37">
        <f>1/0.09</f>
        <v>11.111111111111111</v>
      </c>
      <c r="AO37">
        <f t="shared" si="15"/>
        <v>392.62119691147109</v>
      </c>
      <c r="AP37">
        <f t="shared" si="16"/>
        <v>269.47174742178339</v>
      </c>
      <c r="AQ37">
        <f t="shared" si="17"/>
        <v>395.06927158410872</v>
      </c>
      <c r="AR37">
        <f t="shared" si="18"/>
        <v>395.5316878729214</v>
      </c>
      <c r="AV37">
        <f>((0.055/0.09)*100)</f>
        <v>61.111111111111114</v>
      </c>
      <c r="AW37">
        <f>((0.06/0.095)*100)</f>
        <v>63.157894736842103</v>
      </c>
      <c r="AX37">
        <f>((0.055/0.09)*100)</f>
        <v>61.111111111111114</v>
      </c>
      <c r="AY37">
        <f>((0.06/0.09)*100)</f>
        <v>66.666666666666657</v>
      </c>
      <c r="BA37">
        <f>((0.035/0.09)*100)</f>
        <v>38.888888888888893</v>
      </c>
      <c r="BB37">
        <f>((0.035/0.095)*100)</f>
        <v>36.842105263157897</v>
      </c>
      <c r="BC37">
        <f>((0.035/0.09)*100)</f>
        <v>38.888888888888893</v>
      </c>
      <c r="BD37">
        <f>((0.03/0.09)*100)</f>
        <v>33.333333333333329</v>
      </c>
      <c r="BF37">
        <f>ABS($B$37-$D$37)</f>
        <v>2.0849940000000009</v>
      </c>
      <c r="BG37">
        <f>ABS($F$37-$H$37)</f>
        <v>4.577261</v>
      </c>
      <c r="BL37">
        <f>SQRT((ABS($A$37-$E$37)^2+(ABS($B$37-$F$37)^2)))</f>
        <v>1.5149766166673908</v>
      </c>
      <c r="BM37">
        <f>SQRT((ABS($C$37-$G$37)^2+(ABS($D$37-$H$37)^2)))</f>
        <v>6.5140070377144248</v>
      </c>
      <c r="BO37">
        <f>SQRT((ABS($A$37-$G$37)^2+(ABS($B$37-$H$37)^2)))</f>
        <v>3.747740466355161</v>
      </c>
      <c r="BP37">
        <f>SQRT((ABS($C$37-$E$37)^2+(ABS($D$37-$F$37)^2)))</f>
        <v>7.4389130369753582</v>
      </c>
      <c r="BR37">
        <f>DEGREES(ACOS((24.5305165879655^2+25.3885156758338^2-4.5753531246294^2)/(2*24.5305165879655*25.3885156758338)))</f>
        <v>10.33213635974986</v>
      </c>
      <c r="BS37">
        <f>DEGREES(ACOS((8.09997360581305^2+20.9737402181414^2-14.31128960644^2)/(2*8.09997360581305*20.9737402181414)))</f>
        <v>27.750359354958984</v>
      </c>
      <c r="BU37">
        <v>11</v>
      </c>
      <c r="BV37">
        <v>8</v>
      </c>
      <c r="BW37">
        <v>4</v>
      </c>
      <c r="BX37">
        <v>5</v>
      </c>
      <c r="BY37">
        <v>12</v>
      </c>
      <c r="BZ37">
        <v>8</v>
      </c>
      <c r="CA37">
        <v>5</v>
      </c>
      <c r="CB37">
        <v>6</v>
      </c>
      <c r="CC37">
        <v>11</v>
      </c>
      <c r="CD37">
        <v>5</v>
      </c>
      <c r="CE37">
        <v>4</v>
      </c>
      <c r="CF37">
        <v>11</v>
      </c>
      <c r="CG37">
        <v>12</v>
      </c>
      <c r="CH37">
        <v>6</v>
      </c>
      <c r="CI37">
        <v>5</v>
      </c>
      <c r="CJ37">
        <v>11</v>
      </c>
      <c r="CL37">
        <v>7</v>
      </c>
      <c r="CM37">
        <v>3</v>
      </c>
      <c r="CN37">
        <v>0</v>
      </c>
      <c r="CO37">
        <v>0</v>
      </c>
      <c r="CP37">
        <v>7</v>
      </c>
      <c r="CQ37">
        <v>3</v>
      </c>
      <c r="CR37">
        <v>0</v>
      </c>
      <c r="CS37">
        <v>0</v>
      </c>
      <c r="CT37">
        <v>7</v>
      </c>
      <c r="CU37">
        <v>0</v>
      </c>
      <c r="CV37">
        <v>0</v>
      </c>
      <c r="CW37">
        <v>6</v>
      </c>
      <c r="CX37">
        <v>6</v>
      </c>
      <c r="CY37">
        <v>0</v>
      </c>
      <c r="CZ37">
        <v>0</v>
      </c>
      <c r="DA37">
        <v>6</v>
      </c>
      <c r="DC37">
        <f>((8/11)*100)</f>
        <v>72.727272727272734</v>
      </c>
      <c r="DD37">
        <f>((4/11)*100)</f>
        <v>36.363636363636367</v>
      </c>
      <c r="DE37">
        <f>((5/11)*100)</f>
        <v>45.454545454545453</v>
      </c>
      <c r="DF37">
        <f>((8/12)*100)</f>
        <v>66.666666666666657</v>
      </c>
      <c r="DG37">
        <f>((5/12)*100)</f>
        <v>41.666666666666671</v>
      </c>
      <c r="DH37">
        <f>((6/12)*100)</f>
        <v>50</v>
      </c>
      <c r="DI37">
        <f>((5/11)*100)</f>
        <v>45.454545454545453</v>
      </c>
      <c r="DJ37">
        <f>((4/11)*100)</f>
        <v>36.363636363636367</v>
      </c>
      <c r="DK37">
        <f>((11/11)*100)</f>
        <v>100</v>
      </c>
      <c r="DL37">
        <f>((6/12)*100)</f>
        <v>50</v>
      </c>
      <c r="DM37">
        <f>((5/12)*100)</f>
        <v>41.666666666666671</v>
      </c>
      <c r="DN37">
        <f>((11/12)*100)</f>
        <v>91.666666666666657</v>
      </c>
      <c r="DP37">
        <f>((3/7)*100)</f>
        <v>42.857142857142854</v>
      </c>
      <c r="DQ37">
        <f>((0/7)*100)</f>
        <v>0</v>
      </c>
      <c r="DR37">
        <f>((0/7)*100)</f>
        <v>0</v>
      </c>
      <c r="DS37">
        <f>((3/7)*100)</f>
        <v>42.857142857142854</v>
      </c>
      <c r="DT37">
        <f t="shared" ref="DT37:DW38" si="19">((0/7)*100)</f>
        <v>0</v>
      </c>
      <c r="DU37">
        <f t="shared" si="19"/>
        <v>0</v>
      </c>
      <c r="DV37">
        <f t="shared" si="19"/>
        <v>0</v>
      </c>
      <c r="DW37">
        <f t="shared" si="19"/>
        <v>0</v>
      </c>
      <c r="DX37">
        <f>((6/7)*100)</f>
        <v>85.714285714285708</v>
      </c>
      <c r="DY37">
        <f>((0/6)*100)</f>
        <v>0</v>
      </c>
      <c r="DZ37">
        <f>((0/6)*100)</f>
        <v>0</v>
      </c>
      <c r="EA37">
        <f>((6/6)*100)</f>
        <v>100</v>
      </c>
    </row>
    <row r="38" spans="1:131" x14ac:dyDescent="0.25">
      <c r="A38">
        <v>151.36170100000001</v>
      </c>
      <c r="B38">
        <v>8.5287109999999995</v>
      </c>
      <c r="C38">
        <v>136.02151700000002</v>
      </c>
      <c r="D38">
        <v>5.3034990000000004</v>
      </c>
      <c r="E38">
        <v>152.798711</v>
      </c>
      <c r="F38">
        <v>9.6021649999999994</v>
      </c>
      <c r="G38">
        <v>152.31541200000001</v>
      </c>
      <c r="H38">
        <v>5.9688660000000002</v>
      </c>
      <c r="K38">
        <f>(14/200)</f>
        <v>7.0000000000000007E-2</v>
      </c>
      <c r="L38">
        <f>(13/200)</f>
        <v>6.5000000000000002E-2</v>
      </c>
      <c r="M38">
        <f>(13/200)</f>
        <v>6.5000000000000002E-2</v>
      </c>
      <c r="N38">
        <f>(13/200)</f>
        <v>6.5000000000000002E-2</v>
      </c>
      <c r="P38">
        <f>(6/200)</f>
        <v>0.03</v>
      </c>
      <c r="Q38">
        <f>(7/200)</f>
        <v>3.5000000000000003E-2</v>
      </c>
      <c r="R38">
        <f>(7/200)</f>
        <v>3.5000000000000003E-2</v>
      </c>
      <c r="S38">
        <f>(7/200)</f>
        <v>3.5000000000000003E-2</v>
      </c>
      <c r="U38">
        <f>0.07+0.03</f>
        <v>0.1</v>
      </c>
      <c r="V38">
        <f>0.065+0.035</f>
        <v>0.1</v>
      </c>
      <c r="W38">
        <f>0.065+0.035</f>
        <v>0.1</v>
      </c>
      <c r="X38">
        <f>0.065+0.035</f>
        <v>0.1</v>
      </c>
      <c r="Z38">
        <f>SQRT((ABS($A$39-$A$38)^2+(ABS($B$39-$B$38)^2)))</f>
        <v>27.063102601239095</v>
      </c>
      <c r="AA38">
        <f>SQRT((ABS($C$39-$C$38)^2+(ABS($D$39-$D$38)^2)))</f>
        <v>36.9308855966623</v>
      </c>
      <c r="AB38">
        <f>SQRT((ABS($E$39-$E$38)^2+(ABS($F$39-$F$38)^2)))</f>
        <v>27.310602746151986</v>
      </c>
      <c r="AC38">
        <f>SQRT((ABS($G$39-$G$38)^2+(ABS($H$39-$H$38)^2)))</f>
        <v>26.256361204918171</v>
      </c>
      <c r="AJ38">
        <f>1/0.1</f>
        <v>10</v>
      </c>
      <c r="AK38">
        <f>1/0.1</f>
        <v>10</v>
      </c>
      <c r="AL38">
        <f>1/0.1</f>
        <v>10</v>
      </c>
      <c r="AM38">
        <f>1/0.1</f>
        <v>10</v>
      </c>
      <c r="AO38">
        <f t="shared" si="15"/>
        <v>270.63102601239092</v>
      </c>
      <c r="AP38">
        <f t="shared" si="16"/>
        <v>369.30885596662296</v>
      </c>
      <c r="AQ38">
        <f t="shared" si="17"/>
        <v>273.10602746151983</v>
      </c>
      <c r="AR38">
        <f t="shared" si="18"/>
        <v>262.5636120491817</v>
      </c>
      <c r="AV38">
        <f>((0.07/0.1)*100)</f>
        <v>70</v>
      </c>
      <c r="AW38">
        <f>((0.065/0.1)*100)</f>
        <v>65</v>
      </c>
      <c r="AX38">
        <f>((0.065/0.1)*100)</f>
        <v>65</v>
      </c>
      <c r="AY38">
        <f>((0.065/0.1)*100)</f>
        <v>65</v>
      </c>
      <c r="BA38">
        <f>((0.03/0.1)*100)</f>
        <v>30</v>
      </c>
      <c r="BB38">
        <f>((0.035/0.1)*100)</f>
        <v>35</v>
      </c>
      <c r="BC38">
        <f>((0.035/0.1)*100)</f>
        <v>35</v>
      </c>
      <c r="BD38">
        <f>((0.035/0.1)*100)</f>
        <v>35</v>
      </c>
      <c r="BF38">
        <f>ABS($B$38-$D$38)</f>
        <v>3.2252119999999991</v>
      </c>
      <c r="BG38">
        <f>ABS($F$38-$H$38)</f>
        <v>3.6332989999999992</v>
      </c>
      <c r="BL38">
        <f>SQRT((ABS($A$38-$E$38)^2+(ABS($B$38-$F$38)^2)))</f>
        <v>1.7936837040615496</v>
      </c>
      <c r="BM38">
        <f>SQRT((ABS($C$38-$G$38)^2+(ABS($D$38-$H$38)^2)))</f>
        <v>16.307474590374618</v>
      </c>
      <c r="BO38">
        <f>SQRT((ABS($A$38-$G$38)^2+(ABS($B$38-$H$38)^2)))</f>
        <v>2.7317340821437934</v>
      </c>
      <c r="BP38">
        <f>SQRT((ABS($C$38-$E$38)^2+(ABS($D$38-$F$38)^2)))</f>
        <v>17.319144548539093</v>
      </c>
      <c r="BR38">
        <f>DEGREES(ACOS((16.9505375817977^2+17.4354983033236^2-3.63421738086001^2)/(2*16.9505375817977*17.4354983033236)))</f>
        <v>12.025981218992603</v>
      </c>
      <c r="BS38">
        <f>DEGREES(ACOS((4.39429578937968^2+20.9343087618978^2-19.1073641405083^2)/(2*4.39429578937968*20.9343087618978)))</f>
        <v>59.830049849578657</v>
      </c>
      <c r="BU38">
        <v>14</v>
      </c>
      <c r="BV38">
        <v>11</v>
      </c>
      <c r="BW38">
        <v>7</v>
      </c>
      <c r="BX38">
        <v>7</v>
      </c>
      <c r="BY38">
        <v>13</v>
      </c>
      <c r="BZ38">
        <v>11</v>
      </c>
      <c r="CA38">
        <v>6</v>
      </c>
      <c r="CB38">
        <v>6</v>
      </c>
      <c r="CC38">
        <v>13</v>
      </c>
      <c r="CD38">
        <v>6</v>
      </c>
      <c r="CE38">
        <v>6</v>
      </c>
      <c r="CF38">
        <v>13</v>
      </c>
      <c r="CG38">
        <v>13</v>
      </c>
      <c r="CH38">
        <v>6</v>
      </c>
      <c r="CI38">
        <v>6</v>
      </c>
      <c r="CJ38">
        <v>13</v>
      </c>
      <c r="CL38">
        <v>6</v>
      </c>
      <c r="CM38">
        <v>4</v>
      </c>
      <c r="CN38">
        <v>0</v>
      </c>
      <c r="CO38">
        <v>0</v>
      </c>
      <c r="CP38">
        <v>7</v>
      </c>
      <c r="CQ38">
        <v>4</v>
      </c>
      <c r="CR38">
        <v>0</v>
      </c>
      <c r="CS38">
        <v>0</v>
      </c>
      <c r="CT38">
        <v>7</v>
      </c>
      <c r="CU38">
        <v>0</v>
      </c>
      <c r="CV38">
        <v>0</v>
      </c>
      <c r="CW38">
        <v>7</v>
      </c>
      <c r="CX38">
        <v>7</v>
      </c>
      <c r="CY38">
        <v>0</v>
      </c>
      <c r="CZ38">
        <v>0</v>
      </c>
      <c r="DA38">
        <v>7</v>
      </c>
      <c r="DC38">
        <f>((11/14)*100)</f>
        <v>78.571428571428569</v>
      </c>
      <c r="DD38">
        <f>((7/14)*100)</f>
        <v>50</v>
      </c>
      <c r="DE38">
        <f>((7/14)*100)</f>
        <v>50</v>
      </c>
      <c r="DF38">
        <f>((11/13)*100)</f>
        <v>84.615384615384613</v>
      </c>
      <c r="DG38">
        <f>((6/13)*100)</f>
        <v>46.153846153846153</v>
      </c>
      <c r="DH38">
        <f>((6/13)*100)</f>
        <v>46.153846153846153</v>
      </c>
      <c r="DI38">
        <f>((6/13)*100)</f>
        <v>46.153846153846153</v>
      </c>
      <c r="DJ38">
        <f>((6/13)*100)</f>
        <v>46.153846153846153</v>
      </c>
      <c r="DK38">
        <f>((13/13)*100)</f>
        <v>100</v>
      </c>
      <c r="DL38">
        <f>((6/13)*100)</f>
        <v>46.153846153846153</v>
      </c>
      <c r="DM38">
        <f>((6/13)*100)</f>
        <v>46.153846153846153</v>
      </c>
      <c r="DN38">
        <f>((13/13)*100)</f>
        <v>100</v>
      </c>
      <c r="DP38">
        <f>((4/6)*100)</f>
        <v>66.666666666666657</v>
      </c>
      <c r="DQ38">
        <f>((0/6)*100)</f>
        <v>0</v>
      </c>
      <c r="DR38">
        <f>((0/6)*100)</f>
        <v>0</v>
      </c>
      <c r="DS38">
        <f>((4/7)*100)</f>
        <v>57.142857142857139</v>
      </c>
      <c r="DT38">
        <f t="shared" si="19"/>
        <v>0</v>
      </c>
      <c r="DU38">
        <f t="shared" si="19"/>
        <v>0</v>
      </c>
      <c r="DV38">
        <f t="shared" si="19"/>
        <v>0</v>
      </c>
      <c r="DW38">
        <f t="shared" si="19"/>
        <v>0</v>
      </c>
      <c r="DX38">
        <f>((7/7)*100)</f>
        <v>100</v>
      </c>
      <c r="DY38">
        <f>((0/7)*100)</f>
        <v>0</v>
      </c>
      <c r="DZ38">
        <f>((0/7)*100)</f>
        <v>0</v>
      </c>
      <c r="EA38">
        <f>((7/7)*100)</f>
        <v>100</v>
      </c>
    </row>
    <row r="39" spans="1:131" x14ac:dyDescent="0.25">
      <c r="A39">
        <v>178.41020600000002</v>
      </c>
      <c r="B39">
        <v>7.6399480000000004</v>
      </c>
      <c r="C39">
        <v>172.94876099999999</v>
      </c>
      <c r="D39">
        <v>5.822114</v>
      </c>
      <c r="E39">
        <v>180.10082499999999</v>
      </c>
      <c r="F39">
        <v>8.9212880000000006</v>
      </c>
      <c r="G39">
        <v>178.52638999999999</v>
      </c>
      <c r="H39">
        <v>4.4257730000000004</v>
      </c>
      <c r="K39">
        <f>(13/200)</f>
        <v>6.5000000000000002E-2</v>
      </c>
      <c r="L39">
        <f>(11/200)</f>
        <v>5.5E-2</v>
      </c>
      <c r="M39">
        <f>(13/200)</f>
        <v>6.5000000000000002E-2</v>
      </c>
      <c r="N39">
        <f>(12/200)</f>
        <v>0.06</v>
      </c>
      <c r="P39">
        <f>(7/200)</f>
        <v>3.5000000000000003E-2</v>
      </c>
      <c r="Q39">
        <f>(7/200)</f>
        <v>3.5000000000000003E-2</v>
      </c>
      <c r="R39">
        <f>(8/200)</f>
        <v>0.04</v>
      </c>
      <c r="S39">
        <f>(7/200)</f>
        <v>3.5000000000000003E-2</v>
      </c>
      <c r="U39">
        <f>0.065+0.035</f>
        <v>0.1</v>
      </c>
      <c r="V39">
        <f>0.055+0.035</f>
        <v>0.09</v>
      </c>
      <c r="W39">
        <f>0.065+0.04</f>
        <v>0.10500000000000001</v>
      </c>
      <c r="X39">
        <f>0.06+0.035</f>
        <v>9.5000000000000001E-2</v>
      </c>
      <c r="Z39">
        <f>SQRT((ABS($A$40-$A$39)^2+(ABS($B$40-$B$39)^2)))</f>
        <v>28.811140182174675</v>
      </c>
      <c r="AA39">
        <f>SQRT((ABS($C$40-$C$39)^2+(ABS($D$40-$D$39)^2)))</f>
        <v>27.815318501992753</v>
      </c>
      <c r="AB39">
        <f>SQRT((ABS($E$40-$E$39)^2+(ABS($F$40-$F$39)^2)))</f>
        <v>29.250188997716418</v>
      </c>
      <c r="AC39">
        <f>SQRT((ABS($G$40-$G$39)^2+(ABS($H$40-$H$39)^2)))</f>
        <v>28.613326522602367</v>
      </c>
      <c r="AJ39">
        <f>1/0.1</f>
        <v>10</v>
      </c>
      <c r="AK39">
        <f>1/0.09</f>
        <v>11.111111111111111</v>
      </c>
      <c r="AL39">
        <f>1/0.105</f>
        <v>9.5238095238095237</v>
      </c>
      <c r="AM39">
        <f>1/0.095</f>
        <v>10.526315789473685</v>
      </c>
      <c r="AO39">
        <f t="shared" si="15"/>
        <v>288.11140182174671</v>
      </c>
      <c r="AP39">
        <f t="shared" si="16"/>
        <v>309.05909446658615</v>
      </c>
      <c r="AQ39">
        <f t="shared" si="17"/>
        <v>278.57322854968015</v>
      </c>
      <c r="AR39">
        <f t="shared" si="18"/>
        <v>301.19291076423542</v>
      </c>
      <c r="AV39">
        <f>((0.065/0.1)*100)</f>
        <v>65</v>
      </c>
      <c r="AW39">
        <f>((0.055/0.09)*100)</f>
        <v>61.111111111111114</v>
      </c>
      <c r="AX39">
        <f>((0.065/0.105)*100)</f>
        <v>61.904761904761905</v>
      </c>
      <c r="AY39">
        <f>((0.06/0.095)*100)</f>
        <v>63.157894736842103</v>
      </c>
      <c r="BA39">
        <f>((0.035/0.1)*100)</f>
        <v>35</v>
      </c>
      <c r="BB39">
        <f>((0.035/0.09)*100)</f>
        <v>38.888888888888893</v>
      </c>
      <c r="BC39">
        <f>((0.04/0.105)*100)</f>
        <v>38.095238095238102</v>
      </c>
      <c r="BD39">
        <f>((0.035/0.095)*100)</f>
        <v>36.842105263157897</v>
      </c>
      <c r="BF39">
        <f>ABS($B$39-$D$39)</f>
        <v>1.8178340000000004</v>
      </c>
      <c r="BG39">
        <f>ABS($F$39-$H$39)</f>
        <v>4.4955150000000001</v>
      </c>
      <c r="BL39">
        <f>SQRT((ABS($A$39-$E$39)^2+(ABS($B$39-$F$39)^2)))</f>
        <v>2.1213261886755883</v>
      </c>
      <c r="BM39">
        <f>SQRT((ABS($C$39-$G$39)^2+(ABS($D$39-$H$39)^2)))</f>
        <v>5.7497576861918294</v>
      </c>
      <c r="BO39">
        <f>SQRT((ABS($A$39-$G$39)^2+(ABS($B$39-$H$39)^2)))</f>
        <v>3.2162741880133594</v>
      </c>
      <c r="BP39">
        <f>SQRT((ABS($C$39-$E$39)^2+(ABS($D$39-$F$39)^2)))</f>
        <v>7.794671188855367</v>
      </c>
      <c r="BR39">
        <f>DEGREES(ACOS((32.6903208409071^2+34.0314469627924^2-4.48732321651227^2)/(2*32.6903208409071*34.0314469627924)))</f>
        <v>7.3610714436226461</v>
      </c>
      <c r="BS39">
        <f>DEGREES(ACOS((4.69920115101758^2+25.6056754331423^2-24.5305165879655^2)/(2*4.69920115101758*25.6056754331423)))</f>
        <v>71.593689129304039</v>
      </c>
      <c r="BU39">
        <v>13</v>
      </c>
      <c r="BV39">
        <v>8</v>
      </c>
      <c r="BW39">
        <v>5</v>
      </c>
      <c r="BX39">
        <v>6</v>
      </c>
      <c r="BY39">
        <v>11</v>
      </c>
      <c r="BZ39">
        <v>8</v>
      </c>
      <c r="CA39">
        <v>3</v>
      </c>
      <c r="CB39">
        <v>4</v>
      </c>
      <c r="CC39">
        <v>13</v>
      </c>
      <c r="CD39">
        <v>6</v>
      </c>
      <c r="CE39">
        <v>6</v>
      </c>
      <c r="CF39">
        <v>11</v>
      </c>
      <c r="CG39">
        <v>12</v>
      </c>
      <c r="CH39">
        <v>6</v>
      </c>
      <c r="CI39">
        <v>5</v>
      </c>
      <c r="CJ39">
        <v>11</v>
      </c>
      <c r="CL39">
        <v>7</v>
      </c>
      <c r="CM39">
        <v>4</v>
      </c>
      <c r="CN39">
        <v>0</v>
      </c>
      <c r="CO39">
        <v>0</v>
      </c>
      <c r="CP39">
        <v>7</v>
      </c>
      <c r="CQ39">
        <v>4</v>
      </c>
      <c r="CR39">
        <v>0</v>
      </c>
      <c r="CS39">
        <v>0</v>
      </c>
      <c r="CT39">
        <v>8</v>
      </c>
      <c r="CU39">
        <v>0</v>
      </c>
      <c r="CV39">
        <v>0</v>
      </c>
      <c r="CW39">
        <v>7</v>
      </c>
      <c r="CX39">
        <v>7</v>
      </c>
      <c r="CY39">
        <v>0</v>
      </c>
      <c r="CZ39">
        <v>0</v>
      </c>
      <c r="DA39">
        <v>7</v>
      </c>
      <c r="DC39">
        <f>((8/13)*100)</f>
        <v>61.53846153846154</v>
      </c>
      <c r="DD39">
        <f>((5/13)*100)</f>
        <v>38.461538461538467</v>
      </c>
      <c r="DE39">
        <f>((6/13)*100)</f>
        <v>46.153846153846153</v>
      </c>
      <c r="DF39">
        <f>((8/11)*100)</f>
        <v>72.727272727272734</v>
      </c>
      <c r="DG39">
        <f>((3/11)*100)</f>
        <v>27.27272727272727</v>
      </c>
      <c r="DH39">
        <f>((4/11)*100)</f>
        <v>36.363636363636367</v>
      </c>
      <c r="DI39">
        <f>((6/13)*100)</f>
        <v>46.153846153846153</v>
      </c>
      <c r="DJ39">
        <f>((6/13)*100)</f>
        <v>46.153846153846153</v>
      </c>
      <c r="DK39">
        <f>((11/13)*100)</f>
        <v>84.615384615384613</v>
      </c>
      <c r="DL39">
        <f>((6/12)*100)</f>
        <v>50</v>
      </c>
      <c r="DM39">
        <f>((5/12)*100)</f>
        <v>41.666666666666671</v>
      </c>
      <c r="DN39">
        <f>((11/12)*100)</f>
        <v>91.666666666666657</v>
      </c>
      <c r="DP39">
        <f>((4/7)*100)</f>
        <v>57.142857142857139</v>
      </c>
      <c r="DQ39">
        <f>((0/7)*100)</f>
        <v>0</v>
      </c>
      <c r="DR39">
        <f>((0/7)*100)</f>
        <v>0</v>
      </c>
      <c r="DS39">
        <f>((4/7)*100)</f>
        <v>57.142857142857139</v>
      </c>
      <c r="DT39">
        <f>((0/7)*100)</f>
        <v>0</v>
      </c>
      <c r="DU39">
        <f>((0/7)*100)</f>
        <v>0</v>
      </c>
      <c r="DV39">
        <f>((0/8)*100)</f>
        <v>0</v>
      </c>
      <c r="DW39">
        <f>((0/8)*100)</f>
        <v>0</v>
      </c>
      <c r="DX39">
        <f>((7/8)*100)</f>
        <v>87.5</v>
      </c>
      <c r="DY39">
        <f>((0/7)*100)</f>
        <v>0</v>
      </c>
      <c r="DZ39">
        <f>((0/7)*100)</f>
        <v>0</v>
      </c>
      <c r="EA39">
        <f>((7/7)*100)</f>
        <v>100</v>
      </c>
    </row>
    <row r="40" spans="1:131" x14ac:dyDescent="0.25">
      <c r="A40">
        <v>207.21391499999999</v>
      </c>
      <c r="B40">
        <v>6.9856189999999998</v>
      </c>
      <c r="C40">
        <v>200.754481</v>
      </c>
      <c r="D40">
        <v>5.0914440000000001</v>
      </c>
      <c r="E40">
        <v>209.343504</v>
      </c>
      <c r="F40">
        <v>8.2585049999999995</v>
      </c>
      <c r="G40">
        <v>207.13767799999999</v>
      </c>
      <c r="H40">
        <v>4.0842270000000003</v>
      </c>
      <c r="K40">
        <f>(11/200)</f>
        <v>5.5E-2</v>
      </c>
      <c r="L40">
        <f>(11/200)</f>
        <v>5.5E-2</v>
      </c>
      <c r="M40">
        <f>(11/200)</f>
        <v>5.5E-2</v>
      </c>
      <c r="N40">
        <f>(12/200)</f>
        <v>0.06</v>
      </c>
      <c r="P40">
        <f>(7/200)</f>
        <v>3.5000000000000003E-2</v>
      </c>
      <c r="Q40">
        <f>(7/200)</f>
        <v>3.5000000000000003E-2</v>
      </c>
      <c r="R40">
        <f>(7/200)</f>
        <v>3.5000000000000003E-2</v>
      </c>
      <c r="S40">
        <f>(7/200)</f>
        <v>3.5000000000000003E-2</v>
      </c>
      <c r="U40">
        <f>0.055+0.035</f>
        <v>0.09</v>
      </c>
      <c r="V40">
        <f>0.055+0.035</f>
        <v>0.09</v>
      </c>
      <c r="W40">
        <f>0.055+0.035</f>
        <v>0.09</v>
      </c>
      <c r="X40">
        <f>0.06+0.035</f>
        <v>9.5000000000000001E-2</v>
      </c>
      <c r="Z40">
        <f>SQRT((ABS($A$41-$A$40)^2+(ABS($B$41-$B$40)^2)))</f>
        <v>23.717472763475733</v>
      </c>
      <c r="AA40">
        <f>SQRT((ABS($C$41-$C$40)^2+(ABS($D$41-$D$40)^2)))</f>
        <v>24.242497299244761</v>
      </c>
      <c r="AB40">
        <f>SQRT((ABS($E$41-$E$40)^2+(ABS($F$41-$F$40)^2)))</f>
        <v>23.266329538510139</v>
      </c>
      <c r="AC40">
        <f>SQRT((ABS($G$41-$G$40)^2+(ABS($H$41-$H$40)^2)))</f>
        <v>23.590043099289367</v>
      </c>
      <c r="AJ40">
        <f>1/0.09</f>
        <v>11.111111111111111</v>
      </c>
      <c r="AK40">
        <f>1/0.09</f>
        <v>11.111111111111111</v>
      </c>
      <c r="AL40">
        <f>1/0.09</f>
        <v>11.111111111111111</v>
      </c>
      <c r="AM40">
        <f>1/0.095</f>
        <v>10.526315789473685</v>
      </c>
      <c r="AO40">
        <f t="shared" si="15"/>
        <v>263.52747514973038</v>
      </c>
      <c r="AP40">
        <f t="shared" si="16"/>
        <v>269.3610811027196</v>
      </c>
      <c r="AQ40">
        <f t="shared" si="17"/>
        <v>258.51477265011266</v>
      </c>
      <c r="AR40">
        <f t="shared" si="18"/>
        <v>248.31624315041438</v>
      </c>
      <c r="AV40">
        <f>((0.055/0.09)*100)</f>
        <v>61.111111111111114</v>
      </c>
      <c r="AW40">
        <f>((0.055/0.09)*100)</f>
        <v>61.111111111111114</v>
      </c>
      <c r="AX40">
        <f>((0.055/0.09)*100)</f>
        <v>61.111111111111114</v>
      </c>
      <c r="AY40">
        <f>((0.06/0.095)*100)</f>
        <v>63.157894736842103</v>
      </c>
      <c r="BA40">
        <f>((0.035/0.09)*100)</f>
        <v>38.888888888888893</v>
      </c>
      <c r="BB40">
        <f>((0.035/0.09)*100)</f>
        <v>38.888888888888893</v>
      </c>
      <c r="BC40">
        <f>((0.035/0.09)*100)</f>
        <v>38.888888888888893</v>
      </c>
      <c r="BD40">
        <f>((0.035/0.095)*100)</f>
        <v>36.842105263157897</v>
      </c>
      <c r="BF40">
        <f>ABS($B$40-$D$40)</f>
        <v>1.8941749999999997</v>
      </c>
      <c r="BG40">
        <f>ABS($F$40-$H$40)</f>
        <v>4.1742779999999993</v>
      </c>
      <c r="BL40">
        <f>SQRT((ABS($A$40-$E$40)^2+(ABS($B$40-$F$40)^2)))</f>
        <v>2.4810054570510403</v>
      </c>
      <c r="BM40">
        <f>SQRT((ABS($C$40-$G$40)^2+(ABS($D$40-$H$40)^2)))</f>
        <v>6.4621737848728538</v>
      </c>
      <c r="BO40">
        <f>SQRT((ABS($A$40-$G$40)^2+(ABS($B$40-$H$40)^2)))</f>
        <v>2.9023934291947735</v>
      </c>
      <c r="BP40">
        <f>SQRT((ABS($C$40-$E$40)^2+(ABS($D$40-$F$40)^2)))</f>
        <v>9.1543209181375076</v>
      </c>
      <c r="BR40">
        <f>DEGREES(ACOS((26.1900725204534^2+27.2508046135782^2-4.55053831907084^2)/(2*26.1900725204534*27.2508046135782)))</f>
        <v>9.5015318063690106</v>
      </c>
      <c r="BS40">
        <f>DEGREES(ACOS((4.5753531246294^2+17.6919178303989^2-16.9505375817977^2)/(2*4.5753531246294*17.6919178303989)))</f>
        <v>73.264792887056998</v>
      </c>
      <c r="BU40">
        <v>11</v>
      </c>
      <c r="BV40">
        <v>6</v>
      </c>
      <c r="BW40">
        <v>4</v>
      </c>
      <c r="BX40">
        <v>5</v>
      </c>
      <c r="BY40">
        <v>11</v>
      </c>
      <c r="BZ40">
        <v>6</v>
      </c>
      <c r="CA40">
        <v>6</v>
      </c>
      <c r="CB40">
        <v>4</v>
      </c>
      <c r="CC40">
        <v>11</v>
      </c>
      <c r="CD40">
        <v>4</v>
      </c>
      <c r="CE40">
        <v>5</v>
      </c>
      <c r="CF40">
        <v>10</v>
      </c>
      <c r="CG40">
        <v>12</v>
      </c>
      <c r="CH40">
        <v>5</v>
      </c>
      <c r="CI40">
        <v>4</v>
      </c>
      <c r="CJ40">
        <v>10</v>
      </c>
      <c r="CL40">
        <v>7</v>
      </c>
      <c r="CM40">
        <v>2</v>
      </c>
      <c r="CN40">
        <v>0</v>
      </c>
      <c r="CO40">
        <v>1</v>
      </c>
      <c r="CP40">
        <v>7</v>
      </c>
      <c r="CQ40">
        <v>2</v>
      </c>
      <c r="CR40">
        <v>0</v>
      </c>
      <c r="CS40">
        <v>0</v>
      </c>
      <c r="CT40">
        <v>7</v>
      </c>
      <c r="CU40">
        <v>0</v>
      </c>
      <c r="CV40">
        <v>2</v>
      </c>
      <c r="CW40">
        <v>5</v>
      </c>
      <c r="CX40">
        <v>7</v>
      </c>
      <c r="CY40">
        <v>1</v>
      </c>
      <c r="CZ40">
        <v>0</v>
      </c>
      <c r="DA40">
        <v>5</v>
      </c>
      <c r="DC40">
        <f>((6/11)*100)</f>
        <v>54.54545454545454</v>
      </c>
      <c r="DD40">
        <f>((4/11)*100)</f>
        <v>36.363636363636367</v>
      </c>
      <c r="DE40">
        <f>((5/11)*100)</f>
        <v>45.454545454545453</v>
      </c>
      <c r="DF40">
        <f>((6/11)*100)</f>
        <v>54.54545454545454</v>
      </c>
      <c r="DG40">
        <f>((6/11)*100)</f>
        <v>54.54545454545454</v>
      </c>
      <c r="DH40">
        <f>((4/11)*100)</f>
        <v>36.363636363636367</v>
      </c>
      <c r="DI40">
        <f>((4/11)*100)</f>
        <v>36.363636363636367</v>
      </c>
      <c r="DJ40">
        <f>((5/11)*100)</f>
        <v>45.454545454545453</v>
      </c>
      <c r="DK40">
        <f>((10/11)*100)</f>
        <v>90.909090909090907</v>
      </c>
      <c r="DL40">
        <f>((5/12)*100)</f>
        <v>41.666666666666671</v>
      </c>
      <c r="DM40">
        <f>((4/12)*100)</f>
        <v>33.333333333333329</v>
      </c>
      <c r="DN40">
        <f>((10/12)*100)</f>
        <v>83.333333333333343</v>
      </c>
      <c r="DP40">
        <f>((2/7)*100)</f>
        <v>28.571428571428569</v>
      </c>
      <c r="DQ40">
        <f>((0/7)*100)</f>
        <v>0</v>
      </c>
      <c r="DR40">
        <f>((1/7)*100)</f>
        <v>14.285714285714285</v>
      </c>
      <c r="DS40">
        <f>((2/7)*100)</f>
        <v>28.571428571428569</v>
      </c>
      <c r="DT40">
        <f>((0/7)*100)</f>
        <v>0</v>
      </c>
      <c r="DU40">
        <f>((0/7)*100)</f>
        <v>0</v>
      </c>
      <c r="DV40">
        <f>((0/7)*100)</f>
        <v>0</v>
      </c>
      <c r="DW40">
        <f>((2/7)*100)</f>
        <v>28.571428571428569</v>
      </c>
      <c r="DX40">
        <f>((5/7)*100)</f>
        <v>71.428571428571431</v>
      </c>
      <c r="DY40">
        <f>((1/7)*100)</f>
        <v>14.285714285714285</v>
      </c>
      <c r="DZ40">
        <f>((0/7)*100)</f>
        <v>0</v>
      </c>
      <c r="EA40">
        <f>((5/7)*100)</f>
        <v>71.428571428571431</v>
      </c>
    </row>
    <row r="41" spans="1:131" x14ac:dyDescent="0.25">
      <c r="A41">
        <v>230.91469699999999</v>
      </c>
      <c r="B41">
        <v>7.8752519999999997</v>
      </c>
      <c r="C41">
        <v>224.99146400000001</v>
      </c>
      <c r="D41">
        <v>5.6084839999999998</v>
      </c>
      <c r="E41">
        <v>232.58843400000001</v>
      </c>
      <c r="F41">
        <v>9.2561619999999998</v>
      </c>
      <c r="G41">
        <v>230.71171699999999</v>
      </c>
      <c r="H41">
        <v>4.95303</v>
      </c>
      <c r="K41">
        <f>(13/200)</f>
        <v>6.5000000000000002E-2</v>
      </c>
      <c r="L41">
        <f>(11/200)</f>
        <v>5.5E-2</v>
      </c>
      <c r="M41">
        <f>(13/200)</f>
        <v>6.5000000000000002E-2</v>
      </c>
      <c r="N41">
        <f>(12/200)</f>
        <v>0.06</v>
      </c>
      <c r="P41">
        <f>(7/200)</f>
        <v>3.5000000000000003E-2</v>
      </c>
      <c r="Q41">
        <f>(8/200)</f>
        <v>0.04</v>
      </c>
      <c r="R41">
        <f>(8/200)</f>
        <v>0.04</v>
      </c>
      <c r="S41">
        <f>(8/200)</f>
        <v>0.04</v>
      </c>
      <c r="U41">
        <f>0.065+0.035</f>
        <v>0.1</v>
      </c>
      <c r="V41">
        <f>0.055+0.04</f>
        <v>9.5000000000000001E-2</v>
      </c>
      <c r="W41">
        <f>0.065+0.04</f>
        <v>0.10500000000000001</v>
      </c>
      <c r="X41">
        <f>0.06+0.04</f>
        <v>0.1</v>
      </c>
      <c r="Z41">
        <f>SQRT((ABS($A$42-$A$41)^2+(ABS($B$42-$B$41)^2)))</f>
        <v>26.808204321004428</v>
      </c>
      <c r="AA41">
        <f>SQRT((ABS($C$42-$C$41)^2+(ABS($D$42-$D$41)^2)))</f>
        <v>25.809900327953553</v>
      </c>
      <c r="AB41">
        <f>SQRT((ABS($E$42-$E$41)^2+(ABS($F$42-$F$41)^2)))</f>
        <v>26.682725963605485</v>
      </c>
      <c r="AC41">
        <f>SQRT((ABS($G$42-$G$41)^2+(ABS($H$42-$H$41)^2)))</f>
        <v>25.311257142500889</v>
      </c>
      <c r="AJ41">
        <f>1/0.1</f>
        <v>10</v>
      </c>
      <c r="AK41">
        <f>1/0.095</f>
        <v>10.526315789473685</v>
      </c>
      <c r="AL41">
        <f>1/0.105</f>
        <v>9.5238095238095237</v>
      </c>
      <c r="AM41">
        <f>1/0.1</f>
        <v>10</v>
      </c>
      <c r="AO41">
        <f t="shared" si="15"/>
        <v>268.08204321004428</v>
      </c>
      <c r="AP41">
        <f t="shared" si="16"/>
        <v>271.6831613468795</v>
      </c>
      <c r="AQ41">
        <f t="shared" si="17"/>
        <v>254.12119965338553</v>
      </c>
      <c r="AR41">
        <f t="shared" si="18"/>
        <v>253.11257142500887</v>
      </c>
      <c r="AV41">
        <f>((0.065/0.1)*100)</f>
        <v>65</v>
      </c>
      <c r="AW41">
        <f>((0.055/0.095)*100)</f>
        <v>57.894736842105267</v>
      </c>
      <c r="AX41">
        <f>((0.065/0.105)*100)</f>
        <v>61.904761904761905</v>
      </c>
      <c r="AY41">
        <f>((0.06/0.1)*100)</f>
        <v>60</v>
      </c>
      <c r="BA41">
        <f>((0.035/0.1)*100)</f>
        <v>35</v>
      </c>
      <c r="BB41">
        <f>((0.04/0.095)*100)</f>
        <v>42.105263157894733</v>
      </c>
      <c r="BC41">
        <f>((0.04/0.105)*100)</f>
        <v>38.095238095238102</v>
      </c>
      <c r="BD41">
        <f>((0.04/0.1)*100)</f>
        <v>40</v>
      </c>
      <c r="BF41">
        <f>ABS($B$41-$D$41)</f>
        <v>2.2667679999999999</v>
      </c>
      <c r="BG41">
        <f>ABS($F$41-$H$41)</f>
        <v>4.3031319999999997</v>
      </c>
      <c r="BL41">
        <f>SQRT((ABS($A$41-$E$41)^2+(ABS($B$41-$F$41)^2)))</f>
        <v>2.169863584022981</v>
      </c>
      <c r="BM41">
        <f>SQRT((ABS($C$41-$G$41)^2+(ABS($D$41-$H$41)^2)))</f>
        <v>5.7576830696144468</v>
      </c>
      <c r="BO41">
        <f>SQRT((ABS($A$41-$G$41)^2+(ABS($B$41-$H$41)^2)))</f>
        <v>2.9292630980647667</v>
      </c>
      <c r="BP41">
        <f>SQRT((ABS($C$41-$E$41)^2+(ABS($D$41-$F$41)^2)))</f>
        <v>8.4273072788752632</v>
      </c>
      <c r="BR41">
        <f>DEGREES(ACOS((22.4819572095714^2+22.7841582742169^2-4.16665655862168^2)/(2*22.4819572095714*22.7841582742169)))</f>
        <v>10.535216712960906</v>
      </c>
      <c r="BS41">
        <f>DEGREES(ACOS((3.63421738086001^2+33.5172789890043^2-32.6903208409071^2)/(2*3.63421738086001*33.5172789890043)))</f>
        <v>73.80216711051095</v>
      </c>
      <c r="BU41">
        <v>13</v>
      </c>
      <c r="BV41">
        <v>7</v>
      </c>
      <c r="BW41">
        <v>5</v>
      </c>
      <c r="BX41">
        <v>5</v>
      </c>
      <c r="BY41">
        <v>11</v>
      </c>
      <c r="BZ41">
        <v>7</v>
      </c>
      <c r="CA41">
        <v>5</v>
      </c>
      <c r="CB41">
        <v>4</v>
      </c>
      <c r="CC41">
        <v>13</v>
      </c>
      <c r="CD41">
        <v>4</v>
      </c>
      <c r="CE41">
        <v>6</v>
      </c>
      <c r="CF41">
        <v>11</v>
      </c>
      <c r="CG41">
        <v>12</v>
      </c>
      <c r="CH41">
        <v>5</v>
      </c>
      <c r="CI41">
        <v>4</v>
      </c>
      <c r="CJ41">
        <v>11</v>
      </c>
      <c r="CL41">
        <v>7</v>
      </c>
      <c r="CM41">
        <v>3</v>
      </c>
      <c r="CN41">
        <v>0</v>
      </c>
      <c r="CO41">
        <v>0</v>
      </c>
      <c r="CP41">
        <v>8</v>
      </c>
      <c r="CQ41">
        <v>3</v>
      </c>
      <c r="CR41">
        <v>2</v>
      </c>
      <c r="CS41">
        <v>0</v>
      </c>
      <c r="CT41">
        <v>8</v>
      </c>
      <c r="CU41">
        <v>0</v>
      </c>
      <c r="CV41">
        <v>2</v>
      </c>
      <c r="CW41">
        <v>7</v>
      </c>
      <c r="CX41">
        <v>8</v>
      </c>
      <c r="CY41">
        <v>0</v>
      </c>
      <c r="CZ41">
        <v>1</v>
      </c>
      <c r="DA41">
        <v>7</v>
      </c>
      <c r="DC41">
        <f>((7/13)*100)</f>
        <v>53.846153846153847</v>
      </c>
      <c r="DD41">
        <f>((5/13)*100)</f>
        <v>38.461538461538467</v>
      </c>
      <c r="DE41">
        <f>((5/13)*100)</f>
        <v>38.461538461538467</v>
      </c>
      <c r="DF41">
        <f>((7/11)*100)</f>
        <v>63.636363636363633</v>
      </c>
      <c r="DG41">
        <f>((5/11)*100)</f>
        <v>45.454545454545453</v>
      </c>
      <c r="DH41">
        <f>((4/11)*100)</f>
        <v>36.363636363636367</v>
      </c>
      <c r="DI41">
        <f>((4/13)*100)</f>
        <v>30.76923076923077</v>
      </c>
      <c r="DJ41">
        <f>((6/13)*100)</f>
        <v>46.153846153846153</v>
      </c>
      <c r="DK41">
        <f>((11/13)*100)</f>
        <v>84.615384615384613</v>
      </c>
      <c r="DL41">
        <f>((5/12)*100)</f>
        <v>41.666666666666671</v>
      </c>
      <c r="DM41">
        <f>((4/12)*100)</f>
        <v>33.333333333333329</v>
      </c>
      <c r="DN41">
        <f>((11/12)*100)</f>
        <v>91.666666666666657</v>
      </c>
      <c r="DP41">
        <f>((3/7)*100)</f>
        <v>42.857142857142854</v>
      </c>
      <c r="DQ41">
        <f>((0/7)*100)</f>
        <v>0</v>
      </c>
      <c r="DR41">
        <f>((0/7)*100)</f>
        <v>0</v>
      </c>
      <c r="DS41">
        <f>((3/8)*100)</f>
        <v>37.5</v>
      </c>
      <c r="DT41">
        <f>((2/8)*100)</f>
        <v>25</v>
      </c>
      <c r="DU41">
        <f>((0/8)*100)</f>
        <v>0</v>
      </c>
      <c r="DV41">
        <f>((0/8)*100)</f>
        <v>0</v>
      </c>
      <c r="DW41">
        <f>((2/8)*100)</f>
        <v>25</v>
      </c>
      <c r="DX41">
        <f>((7/8)*100)</f>
        <v>87.5</v>
      </c>
      <c r="DY41">
        <f>((0/8)*100)</f>
        <v>0</v>
      </c>
      <c r="DZ41">
        <f>((1/8)*100)</f>
        <v>12.5</v>
      </c>
      <c r="EA41">
        <f>((7/8)*100)</f>
        <v>87.5</v>
      </c>
    </row>
    <row r="42" spans="1:131" x14ac:dyDescent="0.25">
      <c r="A42">
        <v>257.72287699999998</v>
      </c>
      <c r="B42">
        <v>7.8391409999999997</v>
      </c>
      <c r="C42">
        <v>250.79419300000001</v>
      </c>
      <c r="D42">
        <v>6.2168679999999998</v>
      </c>
      <c r="E42">
        <v>259.27115900000001</v>
      </c>
      <c r="F42">
        <v>9.2633329999999994</v>
      </c>
      <c r="G42">
        <v>256.02277700000002</v>
      </c>
      <c r="H42">
        <v>5.0529289999999998</v>
      </c>
      <c r="P42">
        <f>(9/200)</f>
        <v>4.4999999999999998E-2</v>
      </c>
      <c r="Q42">
        <f>(9/200)</f>
        <v>4.4999999999999998E-2</v>
      </c>
      <c r="BF42">
        <f>ABS($B$42-$D$42)</f>
        <v>1.6222729999999999</v>
      </c>
      <c r="BG42">
        <f>ABS($F$42-$H$42)</f>
        <v>4.2104039999999996</v>
      </c>
      <c r="BI42">
        <v>2.0339010000000006</v>
      </c>
      <c r="BJ42">
        <v>2.4375765</v>
      </c>
      <c r="BO42">
        <f>SQRT((ABS($A$42-$G$42)^2+(ABS($B$42-$H$42)^2)))</f>
        <v>3.2639419907443017</v>
      </c>
      <c r="BP42">
        <f>SQRT((ABS($C$42-$E$42)^2+(ABS($D$42-$F$42)^2)))</f>
        <v>9.0077689558170313</v>
      </c>
      <c r="BS42">
        <f>DEGREES(ACOS((4.48732321651227^2+27.1333728905724^2-26.1900725204534^2)/(2*4.48732321651227*27.1333728905724)))</f>
        <v>73.186909184092968</v>
      </c>
      <c r="CL42">
        <v>9</v>
      </c>
      <c r="CM42">
        <v>3</v>
      </c>
      <c r="CN42">
        <v>0</v>
      </c>
      <c r="CO42">
        <v>2</v>
      </c>
      <c r="CP42">
        <v>9</v>
      </c>
      <c r="CQ42">
        <v>3</v>
      </c>
      <c r="CR42">
        <v>2</v>
      </c>
      <c r="CS42">
        <v>1</v>
      </c>
      <c r="DP42">
        <f>((3/9)*100)</f>
        <v>33.333333333333329</v>
      </c>
      <c r="DQ42">
        <f>((0/9)*100)</f>
        <v>0</v>
      </c>
      <c r="DR42">
        <f>((2/9)*100)</f>
        <v>22.222222222222221</v>
      </c>
      <c r="DS42">
        <f>((3/9)*100)</f>
        <v>33.333333333333329</v>
      </c>
      <c r="DT42">
        <f>((2/9)*100)</f>
        <v>22.222222222222221</v>
      </c>
      <c r="DU42">
        <f>((1/9)*100)</f>
        <v>11.111111111111111</v>
      </c>
    </row>
    <row r="43" spans="1:131" x14ac:dyDescent="0.25">
      <c r="A43" t="s">
        <v>22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BS43">
        <f>DEGREES(ACOS((4.55053831907084^2+23.6124529221657^2-22.4819572095714^2)/(2*4.55053831907084*23.6124529221657)))</f>
        <v>70.193601788599807</v>
      </c>
    </row>
    <row r="44" spans="1:131" x14ac:dyDescent="0.25">
      <c r="A44">
        <v>245.759647</v>
      </c>
      <c r="B44">
        <v>6.093585</v>
      </c>
      <c r="C44">
        <v>236.34994799999998</v>
      </c>
      <c r="D44">
        <v>8.3808579999999999</v>
      </c>
      <c r="E44">
        <v>246.74560500000001</v>
      </c>
      <c r="F44">
        <v>5.7406059999999997</v>
      </c>
      <c r="G44">
        <v>254.68292600000001</v>
      </c>
      <c r="H44">
        <v>9.2755559999999999</v>
      </c>
      <c r="K44">
        <f t="shared" ref="K44:K49" si="20">(12/200)</f>
        <v>0.06</v>
      </c>
      <c r="L44">
        <f>(14/200)</f>
        <v>7.0000000000000007E-2</v>
      </c>
      <c r="M44">
        <f>(11/200)</f>
        <v>5.5E-2</v>
      </c>
      <c r="N44">
        <f>(15/200)</f>
        <v>7.4999999999999997E-2</v>
      </c>
      <c r="P44">
        <f>(17/200)</f>
        <v>8.5000000000000006E-2</v>
      </c>
      <c r="Q44">
        <f>(16/200)</f>
        <v>0.08</v>
      </c>
      <c r="R44">
        <f>(16/200)</f>
        <v>0.08</v>
      </c>
      <c r="S44">
        <f>(16/200)</f>
        <v>0.08</v>
      </c>
      <c r="U44">
        <f>0.06+0.085</f>
        <v>0.14500000000000002</v>
      </c>
      <c r="V44">
        <f>0.07+0.08</f>
        <v>0.15000000000000002</v>
      </c>
      <c r="W44">
        <f>0.055+0.08</f>
        <v>0.13500000000000001</v>
      </c>
      <c r="X44">
        <f>0.075+0.08</f>
        <v>0.155</v>
      </c>
      <c r="Z44">
        <f>SQRT((ABS($A$45-$A$44)^2+(ABS($B$45-$B$44)^2)))</f>
        <v>16.942486765104025</v>
      </c>
      <c r="AA44">
        <f>SQRT((ABS($C$45-$C$44)^2+(ABS($D$45-$D$44)^2)))</f>
        <v>18.010825514232909</v>
      </c>
      <c r="AB44">
        <f>SQRT((ABS($E$45-$E$44)^2+(ABS($F$45-$F$44)^2)))</f>
        <v>17.49810295244902</v>
      </c>
      <c r="AC44">
        <f>SQRT((ABS($G$45-$G$44)^2+(ABS($H$45-$H$44)^2)))</f>
        <v>18.412219164767837</v>
      </c>
      <c r="AJ44">
        <f>1/0.145</f>
        <v>6.8965517241379315</v>
      </c>
      <c r="AK44">
        <f>1/0.15</f>
        <v>6.666666666666667</v>
      </c>
      <c r="AL44">
        <f>1/0.135</f>
        <v>7.4074074074074066</v>
      </c>
      <c r="AM44">
        <f>1/0.155</f>
        <v>6.4516129032258069</v>
      </c>
      <c r="AO44">
        <f t="shared" ref="AO44:AO53" si="21">$Z44/$U44</f>
        <v>116.84473631106223</v>
      </c>
      <c r="AP44">
        <f t="shared" ref="AP44:AP52" si="22">$AA44/$V44</f>
        <v>120.07217009488605</v>
      </c>
      <c r="AQ44">
        <f t="shared" ref="AQ44:AQ52" si="23">$AB44/$W44</f>
        <v>129.61557742554828</v>
      </c>
      <c r="AR44">
        <f t="shared" ref="AR44:AR52" si="24">$AC44/$X44</f>
        <v>118.78851074043766</v>
      </c>
      <c r="AV44">
        <f>((0.06/0.145)*100)</f>
        <v>41.379310344827587</v>
      </c>
      <c r="AW44">
        <f>((0.07/0.15)*100)</f>
        <v>46.666666666666671</v>
      </c>
      <c r="AX44">
        <f>((0.055/0.135)*100)</f>
        <v>40.74074074074074</v>
      </c>
      <c r="AY44">
        <f>((0.075/0.155)*100)</f>
        <v>48.387096774193544</v>
      </c>
      <c r="BA44">
        <f>((0.085/0.145)*100)</f>
        <v>58.62068965517242</v>
      </c>
      <c r="BB44">
        <f>((0.08/0.15)*100)</f>
        <v>53.333333333333336</v>
      </c>
      <c r="BC44">
        <f>((0.08/0.135)*100)</f>
        <v>59.259259259259252</v>
      </c>
      <c r="BD44">
        <f>((0.08/0.155)*100)</f>
        <v>51.612903225806448</v>
      </c>
      <c r="BF44">
        <f>ABS($B$44-$D$44)</f>
        <v>2.2872729999999999</v>
      </c>
      <c r="BG44">
        <f>ABS($F$44-$H$44)</f>
        <v>3.5349500000000003</v>
      </c>
      <c r="BL44">
        <f>SQRT((ABS($A$44-$E$44)^2+(ABS($B$44-$F$44)^2)))</f>
        <v>1.0472379635044853</v>
      </c>
      <c r="BM44">
        <f>SQRT((ABS($C$44-$G$45)^2+(ABS($D$44-$H$45)^2)))</f>
        <v>0.24050977128590098</v>
      </c>
      <c r="BO44">
        <f>SQRT((ABS($A$44-$G$44)^2+(ABS($B$44-$H$44)^2)))</f>
        <v>9.4736396150941982</v>
      </c>
      <c r="BP44">
        <f>SQRT((ABS($C$44-$E$44)^2+(ABS($D$44-$F$44)^2)))</f>
        <v>10.725698815702108</v>
      </c>
      <c r="BR44">
        <f>DEGREES(ACOS((12.4016466558714^2+22.2025879409846^2-10.8758918805577^2)/(2*12.4016466558714*22.2025879409846)))</f>
        <v>16.333868545979744</v>
      </c>
      <c r="BU44">
        <v>12</v>
      </c>
      <c r="BV44">
        <v>0</v>
      </c>
      <c r="BW44">
        <v>0</v>
      </c>
      <c r="BX44">
        <v>11</v>
      </c>
      <c r="BY44">
        <v>14</v>
      </c>
      <c r="BZ44">
        <v>3</v>
      </c>
      <c r="CA44">
        <v>11</v>
      </c>
      <c r="CB44">
        <v>2</v>
      </c>
      <c r="CC44">
        <v>11</v>
      </c>
      <c r="CD44">
        <v>0</v>
      </c>
      <c r="CE44">
        <v>11</v>
      </c>
      <c r="CF44">
        <v>2</v>
      </c>
      <c r="CG44">
        <v>15</v>
      </c>
      <c r="CH44">
        <v>11</v>
      </c>
      <c r="CI44">
        <v>2</v>
      </c>
      <c r="CJ44">
        <v>2</v>
      </c>
      <c r="CL44">
        <v>17</v>
      </c>
      <c r="CM44">
        <v>2</v>
      </c>
      <c r="CN44">
        <v>2</v>
      </c>
      <c r="CO44">
        <v>15</v>
      </c>
      <c r="CP44">
        <v>16</v>
      </c>
      <c r="CQ44">
        <v>4</v>
      </c>
      <c r="CR44">
        <v>16</v>
      </c>
      <c r="CS44">
        <v>3</v>
      </c>
      <c r="CT44">
        <v>16</v>
      </c>
      <c r="CU44">
        <v>4</v>
      </c>
      <c r="CV44">
        <v>16</v>
      </c>
      <c r="CW44">
        <v>3</v>
      </c>
      <c r="CX44">
        <v>16</v>
      </c>
      <c r="CY44">
        <v>15</v>
      </c>
      <c r="CZ44">
        <v>3</v>
      </c>
      <c r="DA44">
        <v>3</v>
      </c>
      <c r="DC44">
        <f>((0/12)*100)</f>
        <v>0</v>
      </c>
      <c r="DD44">
        <f>((0/12)*100)</f>
        <v>0</v>
      </c>
      <c r="DE44">
        <f>((11/12)*100)</f>
        <v>91.666666666666657</v>
      </c>
      <c r="DF44">
        <f>((3/14)*100)</f>
        <v>21.428571428571427</v>
      </c>
      <c r="DG44">
        <f>((11/14)*100)</f>
        <v>78.571428571428569</v>
      </c>
      <c r="DH44">
        <f>((2/14)*100)</f>
        <v>14.285714285714285</v>
      </c>
      <c r="DI44">
        <f>((0/11)*100)</f>
        <v>0</v>
      </c>
      <c r="DJ44">
        <f>((11/11)*100)</f>
        <v>100</v>
      </c>
      <c r="DK44">
        <f>((2/11)*100)</f>
        <v>18.181818181818183</v>
      </c>
      <c r="DL44">
        <f>((11/15)*100)</f>
        <v>73.333333333333329</v>
      </c>
      <c r="DM44">
        <f>((2/15)*100)</f>
        <v>13.333333333333334</v>
      </c>
      <c r="DN44">
        <f>((2/15)*100)</f>
        <v>13.333333333333334</v>
      </c>
      <c r="DP44">
        <f>((2/17)*100)</f>
        <v>11.76470588235294</v>
      </c>
      <c r="DQ44">
        <f>((2/17)*100)</f>
        <v>11.76470588235294</v>
      </c>
      <c r="DR44">
        <f>((15/17)*100)</f>
        <v>88.235294117647058</v>
      </c>
      <c r="DS44">
        <f>((4/16)*100)</f>
        <v>25</v>
      </c>
      <c r="DT44">
        <f>((16/16)*100)</f>
        <v>100</v>
      </c>
      <c r="DU44">
        <f>((3/16)*100)</f>
        <v>18.75</v>
      </c>
      <c r="DV44">
        <f>((4/16)*100)</f>
        <v>25</v>
      </c>
      <c r="DW44">
        <f>((16/16)*100)</f>
        <v>100</v>
      </c>
      <c r="DX44">
        <f>((3/16)*100)</f>
        <v>18.75</v>
      </c>
      <c r="DY44">
        <f>((15/16)*100)</f>
        <v>93.75</v>
      </c>
      <c r="DZ44">
        <f>((3/16)*100)</f>
        <v>18.75</v>
      </c>
      <c r="EA44">
        <f>((3/16)*100)</f>
        <v>18.75</v>
      </c>
    </row>
    <row r="45" spans="1:131" x14ac:dyDescent="0.25">
      <c r="A45">
        <v>228.846868</v>
      </c>
      <c r="B45">
        <v>5.0907070000000001</v>
      </c>
      <c r="C45">
        <v>218.42096000000001</v>
      </c>
      <c r="D45">
        <v>6.6658580000000001</v>
      </c>
      <c r="E45">
        <v>229.28984800000001</v>
      </c>
      <c r="F45">
        <v>4.5239900000000004</v>
      </c>
      <c r="G45">
        <v>236.28267600000001</v>
      </c>
      <c r="H45">
        <v>8.6117679999999996</v>
      </c>
      <c r="K45">
        <f t="shared" si="20"/>
        <v>0.06</v>
      </c>
      <c r="L45">
        <f>(12/200)</f>
        <v>0.06</v>
      </c>
      <c r="M45">
        <f>(11/200)</f>
        <v>5.5E-2</v>
      </c>
      <c r="N45">
        <f>(16/200)</f>
        <v>0.08</v>
      </c>
      <c r="P45">
        <f>(13/200)</f>
        <v>6.5000000000000002E-2</v>
      </c>
      <c r="Q45">
        <f>(11/200)</f>
        <v>5.5E-2</v>
      </c>
      <c r="R45">
        <f>(11/200)</f>
        <v>5.5E-2</v>
      </c>
      <c r="S45">
        <f>(12/200)</f>
        <v>0.06</v>
      </c>
      <c r="U45">
        <f>0.06+0.065</f>
        <v>0.125</v>
      </c>
      <c r="V45">
        <f>0.06+0.055</f>
        <v>0.11499999999999999</v>
      </c>
      <c r="W45">
        <f>0.055+0.055</f>
        <v>0.11</v>
      </c>
      <c r="X45">
        <f>0.08+0.06</f>
        <v>0.14000000000000001</v>
      </c>
      <c r="Z45">
        <f>SQRT((ABS($A$46-$A$45)^2+(ABS($B$46-$B$45)^2)))</f>
        <v>16.230070616328693</v>
      </c>
      <c r="AA45">
        <f>SQRT((ABS($C$46-$C$45)^2+(ABS($D$46-$D$45)^2)))</f>
        <v>19.779930261476281</v>
      </c>
      <c r="AB45">
        <f>SQRT((ABS($E$46-$E$45)^2+(ABS($F$46-$F$45)^2)))</f>
        <v>16.399212782979674</v>
      </c>
      <c r="AC45">
        <f>SQRT((ABS($G$46-$G$45)^2+(ABS($H$46-$H$45)^2)))</f>
        <v>20.973740218141362</v>
      </c>
      <c r="AJ45">
        <f>1/0.125</f>
        <v>8</v>
      </c>
      <c r="AK45">
        <f>1/0.115</f>
        <v>8.695652173913043</v>
      </c>
      <c r="AL45">
        <f>1/0.11</f>
        <v>9.0909090909090917</v>
      </c>
      <c r="AM45">
        <f>1/0.14</f>
        <v>7.1428571428571423</v>
      </c>
      <c r="AO45">
        <f t="shared" si="21"/>
        <v>129.84056493062954</v>
      </c>
      <c r="AP45">
        <f t="shared" si="22"/>
        <v>171.99939357805462</v>
      </c>
      <c r="AQ45">
        <f t="shared" si="23"/>
        <v>149.08375257254249</v>
      </c>
      <c r="AR45">
        <f t="shared" si="24"/>
        <v>149.81243012958114</v>
      </c>
      <c r="AV45">
        <f>((0.06/0.125)*100)</f>
        <v>48</v>
      </c>
      <c r="AW45">
        <f>((0.06/0.115)*100)</f>
        <v>52.173913043478258</v>
      </c>
      <c r="AX45">
        <f>((0.055/0.11)*100)</f>
        <v>50</v>
      </c>
      <c r="AY45">
        <f>((0.08/0.14)*100)</f>
        <v>57.142857142857139</v>
      </c>
      <c r="BA45">
        <f>((0.065/0.125)*100)</f>
        <v>52</v>
      </c>
      <c r="BB45">
        <f>((0.055/0.115)*100)</f>
        <v>47.826086956521735</v>
      </c>
      <c r="BC45">
        <f>((0.055/0.11)*100)</f>
        <v>50</v>
      </c>
      <c r="BD45">
        <f>((0.06/0.14)*100)</f>
        <v>42.857142857142847</v>
      </c>
      <c r="BF45">
        <f>ABS($B$45-$D$45)</f>
        <v>1.575151</v>
      </c>
      <c r="BG45">
        <f>ABS($F$45-$H$45)</f>
        <v>4.0877779999999992</v>
      </c>
      <c r="BL45">
        <f>SQRT((ABS($A$45-$E$45)^2+(ABS($B$45-$F$45)^2)))</f>
        <v>0.71930483001923784</v>
      </c>
      <c r="BM45">
        <f>SQRT((ABS($C$45-$G$46)^2+(ABS($D$45-$H$46)^2)))</f>
        <v>3.2517928166874439</v>
      </c>
      <c r="BO45">
        <f>SQRT((ABS($A$45-$G$45)^2+(ABS($B$45-$H$45)^2)))</f>
        <v>8.2273392526736817</v>
      </c>
      <c r="BP45">
        <f>SQRT((ABS($C$45-$E$46)^2+(ABS($D$45-$F$46)^2)))</f>
        <v>6.1257011820639775</v>
      </c>
      <c r="BR45">
        <f>DEGREES(ACOS((13.2031308253723^2+19.3790463863273^2-7.88344221151979^2)/(2*13.2031308253723*19.3790463863273)))</f>
        <v>17.619642359417508</v>
      </c>
      <c r="BU45">
        <v>12</v>
      </c>
      <c r="BV45">
        <v>3</v>
      </c>
      <c r="BW45">
        <v>1</v>
      </c>
      <c r="BX45">
        <v>9</v>
      </c>
      <c r="BY45">
        <v>12</v>
      </c>
      <c r="BZ45">
        <v>4</v>
      </c>
      <c r="CA45">
        <v>8</v>
      </c>
      <c r="CB45">
        <v>5</v>
      </c>
      <c r="CC45">
        <v>11</v>
      </c>
      <c r="CD45">
        <v>1</v>
      </c>
      <c r="CE45">
        <v>8</v>
      </c>
      <c r="CF45">
        <v>8</v>
      </c>
      <c r="CG45">
        <v>16</v>
      </c>
      <c r="CH45">
        <v>9</v>
      </c>
      <c r="CI45">
        <v>5</v>
      </c>
      <c r="CJ45">
        <v>8</v>
      </c>
      <c r="CL45">
        <v>13</v>
      </c>
      <c r="CM45">
        <v>2</v>
      </c>
      <c r="CN45">
        <v>2</v>
      </c>
      <c r="CO45">
        <v>9</v>
      </c>
      <c r="CP45">
        <v>11</v>
      </c>
      <c r="CQ45">
        <v>2</v>
      </c>
      <c r="CR45">
        <v>8</v>
      </c>
      <c r="CS45">
        <v>0</v>
      </c>
      <c r="CT45">
        <v>11</v>
      </c>
      <c r="CU45">
        <v>0</v>
      </c>
      <c r="CV45">
        <v>8</v>
      </c>
      <c r="CW45">
        <v>3</v>
      </c>
      <c r="CX45">
        <v>12</v>
      </c>
      <c r="CY45">
        <v>9</v>
      </c>
      <c r="CZ45">
        <v>0</v>
      </c>
      <c r="DA45">
        <v>3</v>
      </c>
      <c r="DC45">
        <f>((3/12)*100)</f>
        <v>25</v>
      </c>
      <c r="DD45">
        <f>((1/12)*100)</f>
        <v>8.3333333333333321</v>
      </c>
      <c r="DE45">
        <f>((9/12)*100)</f>
        <v>75</v>
      </c>
      <c r="DF45">
        <f>((4/12)*100)</f>
        <v>33.333333333333329</v>
      </c>
      <c r="DG45">
        <f>((8/12)*100)</f>
        <v>66.666666666666657</v>
      </c>
      <c r="DH45">
        <f>((5/12)*100)</f>
        <v>41.666666666666671</v>
      </c>
      <c r="DI45">
        <f>((1/11)*100)</f>
        <v>9.0909090909090917</v>
      </c>
      <c r="DJ45">
        <f>((8/11)*100)</f>
        <v>72.727272727272734</v>
      </c>
      <c r="DK45">
        <f>((8/11)*100)</f>
        <v>72.727272727272734</v>
      </c>
      <c r="DL45">
        <f>((9/16)*100)</f>
        <v>56.25</v>
      </c>
      <c r="DM45">
        <f>((5/16)*100)</f>
        <v>31.25</v>
      </c>
      <c r="DN45">
        <f>((8/16)*100)</f>
        <v>50</v>
      </c>
      <c r="DP45">
        <f>((2/13)*100)</f>
        <v>15.384615384615385</v>
      </c>
      <c r="DQ45">
        <f>((2/13)*100)</f>
        <v>15.384615384615385</v>
      </c>
      <c r="DR45">
        <f>((9/13)*100)</f>
        <v>69.230769230769226</v>
      </c>
      <c r="DS45">
        <f>((2/11)*100)</f>
        <v>18.181818181818183</v>
      </c>
      <c r="DT45">
        <f>((8/11)*100)</f>
        <v>72.727272727272734</v>
      </c>
      <c r="DU45">
        <f>((0/11)*100)</f>
        <v>0</v>
      </c>
      <c r="DV45">
        <f>((0/11)*100)</f>
        <v>0</v>
      </c>
      <c r="DW45">
        <f>((8/11)*100)</f>
        <v>72.727272727272734</v>
      </c>
      <c r="DX45">
        <f>((3/11)*100)</f>
        <v>27.27272727272727</v>
      </c>
      <c r="DY45">
        <f>((9/12)*100)</f>
        <v>75</v>
      </c>
      <c r="DZ45">
        <f>((0/12)*100)</f>
        <v>0</v>
      </c>
      <c r="EA45">
        <f>((3/12)*100)</f>
        <v>25</v>
      </c>
    </row>
    <row r="46" spans="1:131" x14ac:dyDescent="0.25">
      <c r="A46">
        <v>212.624798</v>
      </c>
      <c r="B46">
        <v>4.5811609999999998</v>
      </c>
      <c r="C46">
        <v>198.64886300000001</v>
      </c>
      <c r="D46">
        <v>7.2224740000000001</v>
      </c>
      <c r="E46">
        <v>212.89853600000001</v>
      </c>
      <c r="F46">
        <v>4.0149999999999997</v>
      </c>
      <c r="G46">
        <v>215.329848</v>
      </c>
      <c r="H46">
        <v>7.6754040000000003</v>
      </c>
      <c r="K46">
        <f t="shared" si="20"/>
        <v>0.06</v>
      </c>
      <c r="L46">
        <f>(13/200)</f>
        <v>6.5000000000000002E-2</v>
      </c>
      <c r="M46">
        <f>(9/200)</f>
        <v>4.4999999999999998E-2</v>
      </c>
      <c r="N46">
        <f>(12/200)</f>
        <v>0.06</v>
      </c>
      <c r="P46">
        <f>(10/200)</f>
        <v>0.05</v>
      </c>
      <c r="Q46">
        <f>(10/200)</f>
        <v>0.05</v>
      </c>
      <c r="R46">
        <f>(10/200)</f>
        <v>0.05</v>
      </c>
      <c r="S46">
        <f>(9/200)</f>
        <v>4.4999999999999998E-2</v>
      </c>
      <c r="U46">
        <f>0.06+0.05</f>
        <v>0.11</v>
      </c>
      <c r="V46">
        <f>0.065+0.05</f>
        <v>0.115</v>
      </c>
      <c r="W46">
        <f>0.045+0.05</f>
        <v>9.5000000000000001E-2</v>
      </c>
      <c r="X46">
        <f>0.06+0.045</f>
        <v>0.105</v>
      </c>
      <c r="Z46">
        <f>SQRT((ABS($A$47-$A$46)^2+(ABS($B$47-$B$46)^2)))</f>
        <v>20.51745270473636</v>
      </c>
      <c r="AA46">
        <f>SQRT((ABS($C$47-$C$46)^2+(ABS($D$47-$D$46)^2)))</f>
        <v>25.098048072529718</v>
      </c>
      <c r="AB46">
        <f>SQRT((ABS($E$47-$E$46)^2+(ABS($F$47-$F$46)^2)))</f>
        <v>19.905885353501365</v>
      </c>
      <c r="AC46">
        <f>SQRT((ABS($G$47-$G$46)^2+(ABS($H$47-$H$46)^2)))</f>
        <v>20.934308761897753</v>
      </c>
      <c r="AJ46">
        <f>1/0.11</f>
        <v>9.0909090909090917</v>
      </c>
      <c r="AK46">
        <f>1/0.115</f>
        <v>8.695652173913043</v>
      </c>
      <c r="AL46">
        <f>1/0.095</f>
        <v>10.526315789473685</v>
      </c>
      <c r="AM46">
        <f>1/0.105</f>
        <v>9.5238095238095237</v>
      </c>
      <c r="AO46">
        <f t="shared" si="21"/>
        <v>186.5222973157851</v>
      </c>
      <c r="AP46">
        <f t="shared" si="22"/>
        <v>218.2438962828671</v>
      </c>
      <c r="AQ46">
        <f t="shared" si="23"/>
        <v>209.53563530001435</v>
      </c>
      <c r="AR46">
        <f t="shared" si="24"/>
        <v>199.374369160931</v>
      </c>
      <c r="AV46">
        <f>((0.06/0.11)*100)</f>
        <v>54.54545454545454</v>
      </c>
      <c r="AW46">
        <f>((0.065/0.115)*100)</f>
        <v>56.521739130434781</v>
      </c>
      <c r="AX46">
        <f>((0.045/0.095)*100)</f>
        <v>47.368421052631575</v>
      </c>
      <c r="AY46">
        <f>((0.06/0.105)*100)</f>
        <v>57.142857142857139</v>
      </c>
      <c r="BA46">
        <f>((0.05/0.11)*100)</f>
        <v>45.45454545454546</v>
      </c>
      <c r="BB46">
        <f>((0.05/0.115)*100)</f>
        <v>43.478260869565219</v>
      </c>
      <c r="BC46">
        <f>((0.05/0.095)*100)</f>
        <v>52.631578947368418</v>
      </c>
      <c r="BD46">
        <f>((0.045/0.105)*100)</f>
        <v>42.857142857142854</v>
      </c>
      <c r="BF46">
        <f>ABS($B$46-$D$46)</f>
        <v>2.6413130000000002</v>
      </c>
      <c r="BG46">
        <f>ABS($F$46-$H$46)</f>
        <v>3.6604040000000007</v>
      </c>
      <c r="BL46">
        <f>SQRT((ABS($A$46-$E$46)^2+(ABS($B$46-$F$46)^2)))</f>
        <v>0.62886466792546458</v>
      </c>
      <c r="BM46">
        <f>SQRT((ABS($C$46-$G$47)^2+(ABS($D$46-$H$47)^2)))</f>
        <v>4.546879050706548</v>
      </c>
      <c r="BO46">
        <f>SQRT((ABS($A$46-$G$46)^2+(ABS($B$46-$H$46)^2)))</f>
        <v>4.1099434601401761</v>
      </c>
      <c r="BP46">
        <f>SQRT((ABS($C$46-$E$47)^2+(ABS($D$46-$F$47)^2)))</f>
        <v>6.2945545618219088</v>
      </c>
      <c r="BR46">
        <f>DEGREES(ACOS((16.5337787711608^2+19.7156860967658^2-5.90139268554212^2)/(2*16.5337787711608*19.7156860967658)))</f>
        <v>15.822558154031537</v>
      </c>
      <c r="BS46">
        <f>DEGREES(ACOS((10.1246205697004^2+21.5863408830956^2-12.4016466558714^2)/(2*10.1246205697004*21.5863408830956)))</f>
        <v>18.43449968537216</v>
      </c>
      <c r="BU46">
        <v>12</v>
      </c>
      <c r="BV46">
        <v>4</v>
      </c>
      <c r="BW46">
        <v>2</v>
      </c>
      <c r="BX46">
        <v>6</v>
      </c>
      <c r="BY46">
        <v>13</v>
      </c>
      <c r="BZ46">
        <v>6</v>
      </c>
      <c r="CA46">
        <v>5</v>
      </c>
      <c r="CB46">
        <v>4</v>
      </c>
      <c r="CC46">
        <v>9</v>
      </c>
      <c r="CD46">
        <v>2</v>
      </c>
      <c r="CE46">
        <v>5</v>
      </c>
      <c r="CF46">
        <v>8</v>
      </c>
      <c r="CG46">
        <v>12</v>
      </c>
      <c r="CH46">
        <v>6</v>
      </c>
      <c r="CI46">
        <v>4</v>
      </c>
      <c r="CJ46">
        <v>8</v>
      </c>
      <c r="CL46">
        <v>10</v>
      </c>
      <c r="CM46">
        <v>2</v>
      </c>
      <c r="CN46">
        <v>0</v>
      </c>
      <c r="CO46">
        <v>3</v>
      </c>
      <c r="CP46">
        <v>10</v>
      </c>
      <c r="CQ46">
        <v>2</v>
      </c>
      <c r="CR46">
        <v>6</v>
      </c>
      <c r="CS46">
        <v>2</v>
      </c>
      <c r="CT46">
        <v>10</v>
      </c>
      <c r="CU46">
        <v>0</v>
      </c>
      <c r="CV46">
        <v>6</v>
      </c>
      <c r="CW46">
        <v>6</v>
      </c>
      <c r="CX46">
        <v>9</v>
      </c>
      <c r="CY46">
        <v>3</v>
      </c>
      <c r="CZ46">
        <v>2</v>
      </c>
      <c r="DA46">
        <v>6</v>
      </c>
      <c r="DC46">
        <f>((4/12)*100)</f>
        <v>33.333333333333329</v>
      </c>
      <c r="DD46">
        <f>((2/12)*100)</f>
        <v>16.666666666666664</v>
      </c>
      <c r="DE46">
        <f>((6/12)*100)</f>
        <v>50</v>
      </c>
      <c r="DF46">
        <f>((6/13)*100)</f>
        <v>46.153846153846153</v>
      </c>
      <c r="DG46">
        <f>((5/13)*100)</f>
        <v>38.461538461538467</v>
      </c>
      <c r="DH46">
        <f>((4/13)*100)</f>
        <v>30.76923076923077</v>
      </c>
      <c r="DI46">
        <f>((2/9)*100)</f>
        <v>22.222222222222221</v>
      </c>
      <c r="DJ46">
        <f>((5/9)*100)</f>
        <v>55.555555555555557</v>
      </c>
      <c r="DK46">
        <f>((8/9)*100)</f>
        <v>88.888888888888886</v>
      </c>
      <c r="DL46">
        <f>((6/12)*100)</f>
        <v>50</v>
      </c>
      <c r="DM46">
        <f>((4/12)*100)</f>
        <v>33.333333333333329</v>
      </c>
      <c r="DN46">
        <f>((8/12)*100)</f>
        <v>66.666666666666657</v>
      </c>
      <c r="DP46">
        <f>((2/10)*100)</f>
        <v>20</v>
      </c>
      <c r="DQ46">
        <f>((0/10)*100)</f>
        <v>0</v>
      </c>
      <c r="DR46">
        <f>((3/10)*100)</f>
        <v>30</v>
      </c>
      <c r="DS46">
        <f>((2/10)*100)</f>
        <v>20</v>
      </c>
      <c r="DT46">
        <f>((6/10)*100)</f>
        <v>60</v>
      </c>
      <c r="DU46">
        <f>((2/10)*100)</f>
        <v>20</v>
      </c>
      <c r="DV46">
        <f>((0/10)*100)</f>
        <v>0</v>
      </c>
      <c r="DW46">
        <f>((6/10)*100)</f>
        <v>60</v>
      </c>
      <c r="DX46">
        <f>((6/10)*100)</f>
        <v>60</v>
      </c>
      <c r="DY46">
        <f>((3/9)*100)</f>
        <v>33.333333333333329</v>
      </c>
      <c r="DZ46">
        <f>((2/9)*100)</f>
        <v>22.222222222222221</v>
      </c>
      <c r="EA46">
        <f>((6/9)*100)</f>
        <v>66.666666666666657</v>
      </c>
    </row>
    <row r="47" spans="1:131" x14ac:dyDescent="0.25">
      <c r="A47">
        <v>192.11453499999999</v>
      </c>
      <c r="B47">
        <v>5.1242789999999996</v>
      </c>
      <c r="C47">
        <v>173.55108100000001</v>
      </c>
      <c r="D47">
        <v>7.3380409999999996</v>
      </c>
      <c r="E47">
        <v>192.99742000000001</v>
      </c>
      <c r="F47">
        <v>4.4507219999999998</v>
      </c>
      <c r="G47">
        <v>194.432886</v>
      </c>
      <c r="H47">
        <v>8.9253090000000004</v>
      </c>
      <c r="K47">
        <f t="shared" si="20"/>
        <v>0.06</v>
      </c>
      <c r="L47">
        <f>(11/200)</f>
        <v>5.5E-2</v>
      </c>
      <c r="M47">
        <f>(12/200)</f>
        <v>0.06</v>
      </c>
      <c r="N47">
        <f>(12/200)</f>
        <v>0.06</v>
      </c>
      <c r="P47">
        <f>(9/200)</f>
        <v>4.4999999999999998E-2</v>
      </c>
      <c r="Q47">
        <f>(8/200)</f>
        <v>0.04</v>
      </c>
      <c r="R47">
        <f>(9/200)</f>
        <v>4.4999999999999998E-2</v>
      </c>
      <c r="S47">
        <f>(9/200)</f>
        <v>4.4999999999999998E-2</v>
      </c>
      <c r="U47">
        <f>0.06+0.045</f>
        <v>0.105</v>
      </c>
      <c r="V47">
        <f>0.055+0.04</f>
        <v>9.5000000000000001E-2</v>
      </c>
      <c r="W47">
        <f>0.06+0.045</f>
        <v>0.105</v>
      </c>
      <c r="X47">
        <f>0.06+0.045</f>
        <v>0.105</v>
      </c>
      <c r="Z47">
        <f>SQRT((ABS($A$48-$A$47)^2+(ABS($B$48-$B$47)^2)))</f>
        <v>24.576809078869157</v>
      </c>
      <c r="AA47">
        <f>SQRT((ABS($C$48-$C$47)^2+(ABS($D$48-$D$47)^2)))</f>
        <v>19.596739545634772</v>
      </c>
      <c r="AB47">
        <f>SQRT((ABS($E$48-$E$47)^2+(ABS($F$48-$F$47)^2)))</f>
        <v>25.388515675833798</v>
      </c>
      <c r="AC47">
        <f>SQRT((ABS($G$48-$G$47)^2+(ABS($H$48-$H$47)^2)))</f>
        <v>25.605675433142331</v>
      </c>
      <c r="AJ47">
        <f>1/0.105</f>
        <v>9.5238095238095237</v>
      </c>
      <c r="AK47">
        <f>1/0.095</f>
        <v>10.526315789473685</v>
      </c>
      <c r="AL47">
        <f>1/0.105</f>
        <v>9.5238095238095237</v>
      </c>
      <c r="AM47">
        <f>1/0.105</f>
        <v>9.5238095238095237</v>
      </c>
      <c r="AO47">
        <f t="shared" si="21"/>
        <v>234.06484837018246</v>
      </c>
      <c r="AP47">
        <f t="shared" si="22"/>
        <v>206.28146890141866</v>
      </c>
      <c r="AQ47">
        <f t="shared" si="23"/>
        <v>241.79538738889332</v>
      </c>
      <c r="AR47">
        <f t="shared" si="24"/>
        <v>243.8635755537365</v>
      </c>
      <c r="AV47">
        <f>((0.06/0.105)*100)</f>
        <v>57.142857142857139</v>
      </c>
      <c r="AW47">
        <f>((0.055/0.095)*100)</f>
        <v>57.894736842105267</v>
      </c>
      <c r="AX47">
        <f>((0.06/0.105)*100)</f>
        <v>57.142857142857139</v>
      </c>
      <c r="AY47">
        <f>((0.06/0.105)*100)</f>
        <v>57.142857142857139</v>
      </c>
      <c r="BA47">
        <f>((0.045/0.105)*100)</f>
        <v>42.857142857142854</v>
      </c>
      <c r="BB47">
        <f>((0.04/0.095)*100)</f>
        <v>42.105263157894733</v>
      </c>
      <c r="BC47">
        <f>((0.045/0.105)*100)</f>
        <v>42.857142857142854</v>
      </c>
      <c r="BD47">
        <f>((0.045/0.105)*100)</f>
        <v>42.857142857142854</v>
      </c>
      <c r="BF47">
        <f>ABS($B$47-$D$47)</f>
        <v>2.213762</v>
      </c>
      <c r="BG47">
        <f>ABS($F$47-$H$47)</f>
        <v>4.4745870000000005</v>
      </c>
      <c r="BL47">
        <f>SQRT((ABS($A$47-$E$47)^2+(ABS($B$47-$F$47)^2)))</f>
        <v>1.1104796060594844</v>
      </c>
      <c r="BM47">
        <f>SQRT((ABS($C$47-$G$48)^2+(ABS($D$47-$H$48)^2)))</f>
        <v>4.9007727281468654</v>
      </c>
      <c r="BO47">
        <f>SQRT((ABS($A$47-$G$47)^2+(ABS($B$47-$H$47)^2)))</f>
        <v>4.4522556552944081</v>
      </c>
      <c r="BP47">
        <f>SQRT((ABS($C$47-$E$48)^2+(ABS($D$47-$F$48)^2)))</f>
        <v>6.7012911864437124</v>
      </c>
      <c r="BR47">
        <f>DEGREES(ACOS((21.5073325134132^2+22.8998628091217^2-4.78402287089402^2)/(2*21.5073325134132*22.8998628091217)))</f>
        <v>11.837339636386654</v>
      </c>
      <c r="BS47">
        <f>DEGREES(ACOS((10.8758918805577^2+22.8361805161568^2-13.2031308253723^2)/(2*10.8758918805577*22.8361805161568)))</f>
        <v>20.439800829499436</v>
      </c>
      <c r="BU47">
        <v>12</v>
      </c>
      <c r="BV47">
        <v>6</v>
      </c>
      <c r="BW47">
        <v>5</v>
      </c>
      <c r="BX47">
        <v>6</v>
      </c>
      <c r="BY47">
        <v>11</v>
      </c>
      <c r="BZ47">
        <v>6</v>
      </c>
      <c r="CA47">
        <v>5</v>
      </c>
      <c r="CB47">
        <v>4</v>
      </c>
      <c r="CC47">
        <v>12</v>
      </c>
      <c r="CD47">
        <v>5</v>
      </c>
      <c r="CE47">
        <v>5</v>
      </c>
      <c r="CF47">
        <v>11</v>
      </c>
      <c r="CG47">
        <v>12</v>
      </c>
      <c r="CH47">
        <v>6</v>
      </c>
      <c r="CI47">
        <v>4</v>
      </c>
      <c r="CJ47">
        <v>11</v>
      </c>
      <c r="CL47">
        <v>9</v>
      </c>
      <c r="CM47">
        <v>2</v>
      </c>
      <c r="CN47">
        <v>2</v>
      </c>
      <c r="CO47">
        <v>3</v>
      </c>
      <c r="CP47">
        <v>8</v>
      </c>
      <c r="CQ47">
        <v>2</v>
      </c>
      <c r="CR47">
        <v>1</v>
      </c>
      <c r="CS47">
        <v>0</v>
      </c>
      <c r="CT47">
        <v>9</v>
      </c>
      <c r="CU47">
        <v>2</v>
      </c>
      <c r="CV47">
        <v>1</v>
      </c>
      <c r="CW47">
        <v>8</v>
      </c>
      <c r="CX47">
        <v>9</v>
      </c>
      <c r="CY47">
        <v>3</v>
      </c>
      <c r="CZ47">
        <v>0</v>
      </c>
      <c r="DA47">
        <v>8</v>
      </c>
      <c r="DC47">
        <f>((6/12)*100)</f>
        <v>50</v>
      </c>
      <c r="DD47">
        <f>((5/12)*100)</f>
        <v>41.666666666666671</v>
      </c>
      <c r="DE47">
        <f>((6/12)*100)</f>
        <v>50</v>
      </c>
      <c r="DF47">
        <f>((6/11)*100)</f>
        <v>54.54545454545454</v>
      </c>
      <c r="DG47">
        <f>((5/11)*100)</f>
        <v>45.454545454545453</v>
      </c>
      <c r="DH47">
        <f>((4/11)*100)</f>
        <v>36.363636363636367</v>
      </c>
      <c r="DI47">
        <f>((5/12)*100)</f>
        <v>41.666666666666671</v>
      </c>
      <c r="DJ47">
        <f>((5/12)*100)</f>
        <v>41.666666666666671</v>
      </c>
      <c r="DK47">
        <f>((11/12)*100)</f>
        <v>91.666666666666657</v>
      </c>
      <c r="DL47">
        <f>((6/12)*100)</f>
        <v>50</v>
      </c>
      <c r="DM47">
        <f>((4/12)*100)</f>
        <v>33.333333333333329</v>
      </c>
      <c r="DN47">
        <f>((11/12)*100)</f>
        <v>91.666666666666657</v>
      </c>
      <c r="DP47">
        <f>((2/9)*100)</f>
        <v>22.222222222222221</v>
      </c>
      <c r="DQ47">
        <f>((2/9)*100)</f>
        <v>22.222222222222221</v>
      </c>
      <c r="DR47">
        <f>((3/9)*100)</f>
        <v>33.333333333333329</v>
      </c>
      <c r="DS47">
        <f>((2/8)*100)</f>
        <v>25</v>
      </c>
      <c r="DT47">
        <f>((1/8)*100)</f>
        <v>12.5</v>
      </c>
      <c r="DU47">
        <f>((0/8)*100)</f>
        <v>0</v>
      </c>
      <c r="DV47">
        <f>((2/9)*100)</f>
        <v>22.222222222222221</v>
      </c>
      <c r="DW47">
        <f>((1/9)*100)</f>
        <v>11.111111111111111</v>
      </c>
      <c r="DX47">
        <f>((8/9)*100)</f>
        <v>88.888888888888886</v>
      </c>
      <c r="DY47">
        <f>((3/9)*100)</f>
        <v>33.333333333333329</v>
      </c>
      <c r="DZ47">
        <f>((0/9)*100)</f>
        <v>0</v>
      </c>
      <c r="EA47">
        <f>((8/9)*100)</f>
        <v>88.888888888888886</v>
      </c>
    </row>
    <row r="48" spans="1:131" x14ac:dyDescent="0.25">
      <c r="A48">
        <v>167.538454</v>
      </c>
      <c r="B48">
        <v>5.3134540000000001</v>
      </c>
      <c r="C48">
        <v>153.95515399999999</v>
      </c>
      <c r="D48">
        <v>7.5164949999999999</v>
      </c>
      <c r="E48">
        <v>167.609793</v>
      </c>
      <c r="F48">
        <v>4.2382989999999996</v>
      </c>
      <c r="G48">
        <v>168.828709</v>
      </c>
      <c r="H48">
        <v>8.6482989999999997</v>
      </c>
      <c r="K48">
        <f t="shared" si="20"/>
        <v>0.06</v>
      </c>
      <c r="L48">
        <f>(11/200)</f>
        <v>5.5E-2</v>
      </c>
      <c r="M48">
        <f>(10/200)</f>
        <v>0.05</v>
      </c>
      <c r="N48">
        <f>(11/200)</f>
        <v>5.5E-2</v>
      </c>
      <c r="P48">
        <f>(7/200)</f>
        <v>3.5000000000000003E-2</v>
      </c>
      <c r="Q48">
        <f>(9/200)</f>
        <v>4.4999999999999998E-2</v>
      </c>
      <c r="R48">
        <f>(9/200)</f>
        <v>4.4999999999999998E-2</v>
      </c>
      <c r="S48">
        <f>(8/200)</f>
        <v>0.04</v>
      </c>
      <c r="U48">
        <f>0.06+0.035</f>
        <v>9.5000000000000001E-2</v>
      </c>
      <c r="V48">
        <f>0.055+0.045</f>
        <v>0.1</v>
      </c>
      <c r="W48">
        <f>0.05+0.045</f>
        <v>9.5000000000000001E-2</v>
      </c>
      <c r="X48">
        <f>0.055+0.04</f>
        <v>9.5000000000000001E-2</v>
      </c>
      <c r="Z48">
        <f>SQRT((ABS($A$49-$A$48)^2+(ABS($B$49-$B$48)^2)))</f>
        <v>18.008180413551742</v>
      </c>
      <c r="AA48">
        <f>SQRT((ABS($C$49-$C$48)^2+(ABS($D$49-$D$48)^2)))</f>
        <v>31.096742098210928</v>
      </c>
      <c r="AB48">
        <f>SQRT((ABS($E$49-$E$48)^2+(ABS($F$49-$F$48)^2)))</f>
        <v>17.435498303323588</v>
      </c>
      <c r="AC48">
        <f>SQRT((ABS($G$49-$G$48)^2+(ABS($H$49-$H$48)^2)))</f>
        <v>17.691917830398872</v>
      </c>
      <c r="AJ48">
        <f>1/0.095</f>
        <v>10.526315789473685</v>
      </c>
      <c r="AK48">
        <f>1/0.1</f>
        <v>10</v>
      </c>
      <c r="AL48">
        <f>1/0.095</f>
        <v>10.526315789473685</v>
      </c>
      <c r="AM48">
        <f>1/0.095</f>
        <v>10.526315789473685</v>
      </c>
      <c r="AO48">
        <f t="shared" si="21"/>
        <v>189.55979382686044</v>
      </c>
      <c r="AP48">
        <f t="shared" si="22"/>
        <v>310.96742098210927</v>
      </c>
      <c r="AQ48">
        <f t="shared" si="23"/>
        <v>183.53156108761672</v>
      </c>
      <c r="AR48">
        <f t="shared" si="24"/>
        <v>186.23071400419866</v>
      </c>
      <c r="AV48">
        <f>((0.06/0.095)*100)</f>
        <v>63.157894736842103</v>
      </c>
      <c r="AW48">
        <f>((0.055/0.1)*100)</f>
        <v>54.999999999999993</v>
      </c>
      <c r="AX48">
        <f>((0.05/0.095)*100)</f>
        <v>52.631578947368418</v>
      </c>
      <c r="AY48">
        <f>((0.055/0.095)*100)</f>
        <v>57.894736842105267</v>
      </c>
      <c r="BA48">
        <f>((0.035/0.095)*100)</f>
        <v>36.842105263157897</v>
      </c>
      <c r="BB48">
        <f>((0.045/0.1)*100)</f>
        <v>44.999999999999993</v>
      </c>
      <c r="BC48">
        <f>((0.045/0.095)*100)</f>
        <v>47.368421052631575</v>
      </c>
      <c r="BD48">
        <f>((0.04/0.095)*100)</f>
        <v>42.105263157894733</v>
      </c>
      <c r="BF48">
        <f>ABS($B$48-$D$48)</f>
        <v>2.2030409999999998</v>
      </c>
      <c r="BG48">
        <f>ABS($F$48-$H$48)</f>
        <v>4.41</v>
      </c>
      <c r="BL48">
        <f>SQRT((ABS($A$48-$E$48)^2+(ABS($B$48-$F$48)^2)))</f>
        <v>1.0775191538650255</v>
      </c>
      <c r="BM48">
        <f>SQRT((ABS($C$48-$G$49)^2+(ABS($D$48-$H$49)^2)))</f>
        <v>2.9083767422591627</v>
      </c>
      <c r="BO48">
        <f>SQRT((ABS($A$48-$G$48)^2+(ABS($B$48-$H$48)^2)))</f>
        <v>3.5757445572985218</v>
      </c>
      <c r="BP48">
        <f>SQRT((ABS($C$48-$E$49)^2+(ABS($D$48-$F$49)^2)))</f>
        <v>4.681040015414621</v>
      </c>
      <c r="BR48">
        <f>DEGREES(ACOS((18.7434848498961^2+19.1423580010917^2-4.47337477443429^2)/(2*18.7434848498961*19.1423580010917)))</f>
        <v>13.508527891491134</v>
      </c>
      <c r="BS48">
        <f>DEGREES(ACOS((7.88344221151979^2+23.0527636587477^2-16.5337787711608^2)/(2*7.88344221151979*23.0527636587477)))</f>
        <v>28.238292309036982</v>
      </c>
      <c r="BU48">
        <v>12</v>
      </c>
      <c r="BV48">
        <v>6</v>
      </c>
      <c r="BW48">
        <v>3</v>
      </c>
      <c r="BX48">
        <v>5</v>
      </c>
      <c r="BY48">
        <v>11</v>
      </c>
      <c r="BZ48">
        <v>6</v>
      </c>
      <c r="CA48">
        <v>4</v>
      </c>
      <c r="CB48">
        <v>5</v>
      </c>
      <c r="CC48">
        <v>10</v>
      </c>
      <c r="CD48">
        <v>3</v>
      </c>
      <c r="CE48">
        <v>4</v>
      </c>
      <c r="CF48">
        <v>9</v>
      </c>
      <c r="CG48">
        <v>11</v>
      </c>
      <c r="CH48">
        <v>5</v>
      </c>
      <c r="CI48">
        <v>3</v>
      </c>
      <c r="CJ48">
        <v>9</v>
      </c>
      <c r="CL48">
        <v>7</v>
      </c>
      <c r="CM48">
        <v>2</v>
      </c>
      <c r="CN48">
        <v>0</v>
      </c>
      <c r="CO48">
        <v>1</v>
      </c>
      <c r="CP48">
        <v>9</v>
      </c>
      <c r="CQ48">
        <v>3</v>
      </c>
      <c r="CR48">
        <v>3</v>
      </c>
      <c r="CS48">
        <v>1</v>
      </c>
      <c r="CT48">
        <v>9</v>
      </c>
      <c r="CU48">
        <v>0</v>
      </c>
      <c r="CV48">
        <v>3</v>
      </c>
      <c r="CW48">
        <v>7</v>
      </c>
      <c r="CX48">
        <v>8</v>
      </c>
      <c r="CY48">
        <v>1</v>
      </c>
      <c r="CZ48">
        <v>1</v>
      </c>
      <c r="DA48">
        <v>7</v>
      </c>
      <c r="DC48">
        <f>((6/12)*100)</f>
        <v>50</v>
      </c>
      <c r="DD48">
        <f>((3/12)*100)</f>
        <v>25</v>
      </c>
      <c r="DE48">
        <f>((5/12)*100)</f>
        <v>41.666666666666671</v>
      </c>
      <c r="DF48">
        <f>((6/11)*100)</f>
        <v>54.54545454545454</v>
      </c>
      <c r="DG48">
        <f>((4/11)*100)</f>
        <v>36.363636363636367</v>
      </c>
      <c r="DH48">
        <f>((5/11)*100)</f>
        <v>45.454545454545453</v>
      </c>
      <c r="DI48">
        <f>((3/10)*100)</f>
        <v>30</v>
      </c>
      <c r="DJ48">
        <f>((4/10)*100)</f>
        <v>40</v>
      </c>
      <c r="DK48">
        <f>((9/10)*100)</f>
        <v>90</v>
      </c>
      <c r="DL48">
        <f>((5/11)*100)</f>
        <v>45.454545454545453</v>
      </c>
      <c r="DM48">
        <f>((3/11)*100)</f>
        <v>27.27272727272727</v>
      </c>
      <c r="DN48">
        <f>((9/11)*100)</f>
        <v>81.818181818181827</v>
      </c>
      <c r="DP48">
        <f>((2/7)*100)</f>
        <v>28.571428571428569</v>
      </c>
      <c r="DQ48">
        <f>((0/7)*100)</f>
        <v>0</v>
      </c>
      <c r="DR48">
        <f>((1/7)*100)</f>
        <v>14.285714285714285</v>
      </c>
      <c r="DS48">
        <f>((3/9)*100)</f>
        <v>33.333333333333329</v>
      </c>
      <c r="DT48">
        <f>((3/9)*100)</f>
        <v>33.333333333333329</v>
      </c>
      <c r="DU48">
        <f>((1/9)*100)</f>
        <v>11.111111111111111</v>
      </c>
      <c r="DV48">
        <f>((0/9)*100)</f>
        <v>0</v>
      </c>
      <c r="DW48">
        <f>((3/9)*100)</f>
        <v>33.333333333333329</v>
      </c>
      <c r="DX48">
        <f>((7/9)*100)</f>
        <v>77.777777777777786</v>
      </c>
      <c r="DY48">
        <f>((1/8)*100)</f>
        <v>12.5</v>
      </c>
      <c r="DZ48">
        <f>((1/8)*100)</f>
        <v>12.5</v>
      </c>
      <c r="EA48">
        <f>((7/8)*100)</f>
        <v>87.5</v>
      </c>
    </row>
    <row r="49" spans="1:131" x14ac:dyDescent="0.25">
      <c r="A49">
        <v>149.53654599999999</v>
      </c>
      <c r="B49">
        <v>5.7887120000000003</v>
      </c>
      <c r="C49">
        <v>122.90026700000001</v>
      </c>
      <c r="D49">
        <v>5.9036210000000002</v>
      </c>
      <c r="E49">
        <v>150.181701</v>
      </c>
      <c r="F49">
        <v>4.7464430000000002</v>
      </c>
      <c r="G49">
        <v>151.14123699999999</v>
      </c>
      <c r="H49">
        <v>8.2516999999999996</v>
      </c>
      <c r="K49">
        <f t="shared" si="20"/>
        <v>0.06</v>
      </c>
      <c r="L49">
        <f>(14/200)</f>
        <v>7.0000000000000007E-2</v>
      </c>
      <c r="M49">
        <f>(12/200)</f>
        <v>0.06</v>
      </c>
      <c r="N49">
        <f>(14/200)</f>
        <v>7.0000000000000007E-2</v>
      </c>
      <c r="P49">
        <f>(8/200)</f>
        <v>0.04</v>
      </c>
      <c r="Q49">
        <f>(8/200)</f>
        <v>0.04</v>
      </c>
      <c r="R49">
        <f>(8/200)</f>
        <v>0.04</v>
      </c>
      <c r="S49">
        <f>(6/200)</f>
        <v>0.03</v>
      </c>
      <c r="U49">
        <f>0.06+0.04</f>
        <v>0.1</v>
      </c>
      <c r="V49">
        <f>0.07+0.04</f>
        <v>0.11000000000000001</v>
      </c>
      <c r="W49">
        <f>0.06+0.04</f>
        <v>0.1</v>
      </c>
      <c r="X49">
        <f>0.07+0.03</f>
        <v>0.1</v>
      </c>
      <c r="Z49">
        <f>SQRT((ABS($A$50-$A$49)^2+(ABS($B$50-$B$49)^2)))</f>
        <v>33.190627033005455</v>
      </c>
      <c r="AA49">
        <f>SQRT((ABS($C$50-$C$49)^2+(ABS($D$50-$D$49)^2)))</f>
        <v>27.48271862768776</v>
      </c>
      <c r="AB49">
        <f>SQRT((ABS($E$50-$E$49)^2+(ABS($F$50-$F$49)^2)))</f>
        <v>34.03144696279243</v>
      </c>
      <c r="AC49">
        <f>SQRT((ABS($G$50-$G$49)^2+(ABS($H$50-$H$49)^2)))</f>
        <v>33.517278989004339</v>
      </c>
      <c r="AJ49">
        <f>1/0.1</f>
        <v>10</v>
      </c>
      <c r="AK49">
        <f>1/0.11</f>
        <v>9.0909090909090917</v>
      </c>
      <c r="AL49">
        <f>1/0.1</f>
        <v>10</v>
      </c>
      <c r="AM49">
        <f>1/0.1</f>
        <v>10</v>
      </c>
      <c r="AO49">
        <f t="shared" si="21"/>
        <v>331.90627033005455</v>
      </c>
      <c r="AP49">
        <f t="shared" si="22"/>
        <v>249.84289661534325</v>
      </c>
      <c r="AQ49">
        <f t="shared" si="23"/>
        <v>340.31446962792427</v>
      </c>
      <c r="AR49">
        <f t="shared" si="24"/>
        <v>335.17278989004336</v>
      </c>
      <c r="AV49">
        <f>((0.06/0.1)*100)</f>
        <v>60</v>
      </c>
      <c r="AW49">
        <f>((0.07/0.11)*100)</f>
        <v>63.636363636363647</v>
      </c>
      <c r="AX49">
        <f>((0.06/0.1)*100)</f>
        <v>60</v>
      </c>
      <c r="AY49">
        <f>((0.07/0.1)*100)</f>
        <v>70</v>
      </c>
      <c r="BA49">
        <f>((0.04/0.1)*100)</f>
        <v>40</v>
      </c>
      <c r="BB49">
        <f>((0.04/0.11)*100)</f>
        <v>36.363636363636367</v>
      </c>
      <c r="BC49">
        <f>((0.04/0.1)*100)</f>
        <v>40</v>
      </c>
      <c r="BD49">
        <f>((0.03/0.1)*100)</f>
        <v>30</v>
      </c>
      <c r="BF49">
        <f>ABS($B$49-$D$49)</f>
        <v>0.11490899999999993</v>
      </c>
      <c r="BG49">
        <f>ABS($F$49-$H$49)</f>
        <v>3.5052569999999994</v>
      </c>
      <c r="BL49">
        <f>SQRT((ABS($A$49-$E$49)^2+(ABS($B$49-$F$49)^2)))</f>
        <v>1.2257853165974952</v>
      </c>
      <c r="BM49">
        <f>SQRT((ABS($C$49-$G$50)^2+(ABS($D$49-$H$50)^2)))</f>
        <v>5.5802772167042027</v>
      </c>
      <c r="BO49">
        <f>SQRT((ABS($A$49-$G$49)^2+(ABS($B$49-$H$49)^2)))</f>
        <v>2.9396161473268929</v>
      </c>
      <c r="BP49">
        <f>SQRT((ABS($C$49-$E$50)^2+(ABS($D$49-$F$50)^2)))</f>
        <v>7.1476838061863202</v>
      </c>
      <c r="BR49">
        <f>DEGREES(ACOS((33.7875387795788^2+34.7828605627764^2-4.4217479334088^2)/(2*33.7875387795788*34.7828605627764)))</f>
        <v>7.2052792576371614</v>
      </c>
      <c r="BS49">
        <f>DEGREES(ACOS((5.90139268554212^2+24.6659360811799^2-21.5073325134132^2)/(2*5.90139268554212*24.6659360811799)))</f>
        <v>51.640984377518208</v>
      </c>
      <c r="BU49">
        <v>12</v>
      </c>
      <c r="BV49">
        <v>6</v>
      </c>
      <c r="BW49">
        <v>5</v>
      </c>
      <c r="BX49">
        <v>8</v>
      </c>
      <c r="BY49">
        <v>14</v>
      </c>
      <c r="BZ49">
        <v>9</v>
      </c>
      <c r="CA49">
        <v>6</v>
      </c>
      <c r="CB49">
        <v>6</v>
      </c>
      <c r="CC49">
        <v>12</v>
      </c>
      <c r="CD49">
        <v>5</v>
      </c>
      <c r="CE49">
        <v>5</v>
      </c>
      <c r="CF49">
        <v>11</v>
      </c>
      <c r="CG49">
        <v>14</v>
      </c>
      <c r="CH49">
        <v>8</v>
      </c>
      <c r="CI49">
        <v>6</v>
      </c>
      <c r="CJ49">
        <v>11</v>
      </c>
      <c r="CL49">
        <v>8</v>
      </c>
      <c r="CM49">
        <v>3</v>
      </c>
      <c r="CN49">
        <v>1</v>
      </c>
      <c r="CO49">
        <v>2</v>
      </c>
      <c r="CP49">
        <v>8</v>
      </c>
      <c r="CQ49">
        <v>2</v>
      </c>
      <c r="CR49">
        <v>1</v>
      </c>
      <c r="CS49">
        <v>0</v>
      </c>
      <c r="CT49">
        <v>8</v>
      </c>
      <c r="CU49">
        <v>1</v>
      </c>
      <c r="CV49">
        <v>1</v>
      </c>
      <c r="CW49">
        <v>5</v>
      </c>
      <c r="CX49">
        <v>6</v>
      </c>
      <c r="CY49">
        <v>2</v>
      </c>
      <c r="CZ49">
        <v>0</v>
      </c>
      <c r="DA49">
        <v>5</v>
      </c>
      <c r="DC49">
        <f>((6/12)*100)</f>
        <v>50</v>
      </c>
      <c r="DD49">
        <f>((5/12)*100)</f>
        <v>41.666666666666671</v>
      </c>
      <c r="DE49">
        <f>((8/12)*100)</f>
        <v>66.666666666666657</v>
      </c>
      <c r="DF49">
        <f>((9/14)*100)</f>
        <v>64.285714285714292</v>
      </c>
      <c r="DG49">
        <f>((6/14)*100)</f>
        <v>42.857142857142854</v>
      </c>
      <c r="DH49">
        <f>((6/14)*100)</f>
        <v>42.857142857142854</v>
      </c>
      <c r="DI49">
        <f>((5/12)*100)</f>
        <v>41.666666666666671</v>
      </c>
      <c r="DJ49">
        <f>((5/12)*100)</f>
        <v>41.666666666666671</v>
      </c>
      <c r="DK49">
        <f>((11/12)*100)</f>
        <v>91.666666666666657</v>
      </c>
      <c r="DL49">
        <f>((8/14)*100)</f>
        <v>57.142857142857139</v>
      </c>
      <c r="DM49">
        <f>((6/14)*100)</f>
        <v>42.857142857142854</v>
      </c>
      <c r="DN49">
        <f>((11/14)*100)</f>
        <v>78.571428571428569</v>
      </c>
      <c r="DP49">
        <f>((3/8)*100)</f>
        <v>37.5</v>
      </c>
      <c r="DQ49">
        <f>((1/8)*100)</f>
        <v>12.5</v>
      </c>
      <c r="DR49">
        <f>((2/8)*100)</f>
        <v>25</v>
      </c>
      <c r="DS49">
        <f>((2/8)*100)</f>
        <v>25</v>
      </c>
      <c r="DT49">
        <f>((1/8)*100)</f>
        <v>12.5</v>
      </c>
      <c r="DU49">
        <f>((0/8)*100)</f>
        <v>0</v>
      </c>
      <c r="DV49">
        <f>((1/8)*100)</f>
        <v>12.5</v>
      </c>
      <c r="DW49">
        <f>((1/8)*100)</f>
        <v>12.5</v>
      </c>
      <c r="DX49">
        <f>((5/8)*100)</f>
        <v>62.5</v>
      </c>
      <c r="DY49">
        <f>((2/6)*100)</f>
        <v>33.333333333333329</v>
      </c>
      <c r="DZ49">
        <f>((0/6)*100)</f>
        <v>0</v>
      </c>
      <c r="EA49">
        <f>((5/6)*100)</f>
        <v>83.333333333333343</v>
      </c>
    </row>
    <row r="50" spans="1:131" x14ac:dyDescent="0.25">
      <c r="A50">
        <v>116.38152100000001</v>
      </c>
      <c r="B50">
        <v>4.2518190000000002</v>
      </c>
      <c r="C50">
        <v>95.446747000000016</v>
      </c>
      <c r="D50">
        <v>7.1701370000000004</v>
      </c>
      <c r="E50">
        <v>116.173574</v>
      </c>
      <c r="F50">
        <v>3.4868079999999999</v>
      </c>
      <c r="G50">
        <v>117.62798900000001</v>
      </c>
      <c r="H50">
        <v>7.7318930000000003</v>
      </c>
      <c r="K50">
        <f>(13/200)</f>
        <v>6.5000000000000002E-2</v>
      </c>
      <c r="L50">
        <f>(11/200)</f>
        <v>5.5E-2</v>
      </c>
      <c r="M50">
        <f>(12/200)</f>
        <v>0.06</v>
      </c>
      <c r="N50">
        <f>(12/200)</f>
        <v>0.06</v>
      </c>
      <c r="P50">
        <f>(7/200)</f>
        <v>3.5000000000000003E-2</v>
      </c>
      <c r="Q50">
        <f>(7/200)</f>
        <v>3.5000000000000003E-2</v>
      </c>
      <c r="R50">
        <f>(8/200)</f>
        <v>0.04</v>
      </c>
      <c r="S50">
        <f>(8/200)</f>
        <v>0.04</v>
      </c>
      <c r="U50">
        <f>0.065+0.035</f>
        <v>0.1</v>
      </c>
      <c r="V50">
        <f>0.055+0.035</f>
        <v>0.09</v>
      </c>
      <c r="W50">
        <f>0.06+0.04</f>
        <v>0.1</v>
      </c>
      <c r="X50">
        <f>0.06+0.04</f>
        <v>0.1</v>
      </c>
      <c r="Z50">
        <f>SQRT((ABS($A$51-$A$50)^2+(ABS($B$51-$B$50)^2)))</f>
        <v>26.501032332591215</v>
      </c>
      <c r="AA50">
        <f>SQRT((ABS($C$51-$C$50)^2+(ABS($D$51-$D$50)^2)))</f>
        <v>22.337281846407134</v>
      </c>
      <c r="AB50">
        <f>SQRT((ABS($E$51-$E$50)^2+(ABS($F$51-$F$50)^2)))</f>
        <v>27.250804613578229</v>
      </c>
      <c r="AC50">
        <f>SQRT((ABS($G$51-$G$50)^2+(ABS($H$51-$H$50)^2)))</f>
        <v>27.13337289057241</v>
      </c>
      <c r="AJ50">
        <f>1/0.1</f>
        <v>10</v>
      </c>
      <c r="AK50">
        <f>1/0.09</f>
        <v>11.111111111111111</v>
      </c>
      <c r="AL50">
        <f>1/0.1</f>
        <v>10</v>
      </c>
      <c r="AM50">
        <f>1/0.1</f>
        <v>10</v>
      </c>
      <c r="AO50">
        <f t="shared" si="21"/>
        <v>265.01032332591211</v>
      </c>
      <c r="AP50">
        <f t="shared" si="22"/>
        <v>248.19202051563482</v>
      </c>
      <c r="AQ50">
        <f t="shared" si="23"/>
        <v>272.50804613578225</v>
      </c>
      <c r="AR50">
        <f t="shared" si="24"/>
        <v>271.33372890572406</v>
      </c>
      <c r="AV50">
        <f>((0.065/0.1)*100)</f>
        <v>65</v>
      </c>
      <c r="AW50">
        <f>((0.055/0.09)*100)</f>
        <v>61.111111111111114</v>
      </c>
      <c r="AX50">
        <f>((0.06/0.1)*100)</f>
        <v>60</v>
      </c>
      <c r="AY50">
        <f>((0.06/0.1)*100)</f>
        <v>60</v>
      </c>
      <c r="BA50">
        <f>((0.035/0.1)*100)</f>
        <v>35</v>
      </c>
      <c r="BB50">
        <f>((0.035/0.09)*100)</f>
        <v>38.888888888888893</v>
      </c>
      <c r="BC50">
        <f>((0.04/0.1)*100)</f>
        <v>40</v>
      </c>
      <c r="BD50">
        <f>((0.04/0.1)*100)</f>
        <v>40</v>
      </c>
      <c r="BF50">
        <f>ABS($B$50-$D$50)</f>
        <v>2.9183180000000002</v>
      </c>
      <c r="BG50">
        <f>ABS($F$50-$H$50)</f>
        <v>4.2450850000000004</v>
      </c>
      <c r="BL50">
        <f>SQRT((ABS($A$50-$E$50)^2+(ABS($B$50-$F$50)^2)))</f>
        <v>0.79276969223728677</v>
      </c>
      <c r="BM50">
        <f>SQRT((ABS($C$50-$G$51)^2+(ABS($D$50-$H$51)^2)))</f>
        <v>5.1733260544293103</v>
      </c>
      <c r="BO50">
        <f>SQRT((ABS($A$50-$G$50)^2+(ABS($B$50-$H$50)^2)))</f>
        <v>3.6965656386029475</v>
      </c>
      <c r="BP50">
        <f>SQRT((ABS($C$50-$E$51)^2+(ABS($D$50-$F$51)^2)))</f>
        <v>7.0502921626917754</v>
      </c>
      <c r="BR50">
        <f>DEGREES(ACOS((28.9945620002348^2+28.8635720890704^2-4.50415314122699^2)/(2*28.9945620002348*28.8635720890704)))</f>
        <v>8.9260230205562845</v>
      </c>
      <c r="BS50">
        <f>DEGREES(ACOS((4.78402287089402^2+19.8669173993149^2-18.7434848498961^2)/(2*4.78402287089402*19.8669173993149)))</f>
        <v>69.598764304809109</v>
      </c>
      <c r="BU50">
        <v>13</v>
      </c>
      <c r="BV50">
        <v>9</v>
      </c>
      <c r="BW50">
        <v>5</v>
      </c>
      <c r="BX50">
        <v>6</v>
      </c>
      <c r="BY50">
        <v>11</v>
      </c>
      <c r="BZ50">
        <v>8</v>
      </c>
      <c r="CA50">
        <v>4</v>
      </c>
      <c r="CB50">
        <v>4</v>
      </c>
      <c r="CC50">
        <v>12</v>
      </c>
      <c r="CD50">
        <v>6</v>
      </c>
      <c r="CE50">
        <v>5</v>
      </c>
      <c r="CF50">
        <v>11</v>
      </c>
      <c r="CG50">
        <v>12</v>
      </c>
      <c r="CH50">
        <v>6</v>
      </c>
      <c r="CI50">
        <v>5</v>
      </c>
      <c r="CJ50">
        <v>11</v>
      </c>
      <c r="CL50">
        <v>7</v>
      </c>
      <c r="CM50">
        <v>2</v>
      </c>
      <c r="CN50">
        <v>0</v>
      </c>
      <c r="CO50">
        <v>1</v>
      </c>
      <c r="CP50">
        <v>7</v>
      </c>
      <c r="CQ50">
        <v>3</v>
      </c>
      <c r="CR50">
        <v>0</v>
      </c>
      <c r="CS50">
        <v>0</v>
      </c>
      <c r="CT50">
        <v>8</v>
      </c>
      <c r="CU50">
        <v>0</v>
      </c>
      <c r="CV50">
        <v>0</v>
      </c>
      <c r="CW50">
        <v>7</v>
      </c>
      <c r="CX50">
        <v>8</v>
      </c>
      <c r="CY50">
        <v>1</v>
      </c>
      <c r="CZ50">
        <v>0</v>
      </c>
      <c r="DA50">
        <v>7</v>
      </c>
      <c r="DC50">
        <f>((9/13)*100)</f>
        <v>69.230769230769226</v>
      </c>
      <c r="DD50">
        <f>((5/13)*100)</f>
        <v>38.461538461538467</v>
      </c>
      <c r="DE50">
        <f>((6/13)*100)</f>
        <v>46.153846153846153</v>
      </c>
      <c r="DF50">
        <f>((8/11)*100)</f>
        <v>72.727272727272734</v>
      </c>
      <c r="DG50">
        <f>((4/11)*100)</f>
        <v>36.363636363636367</v>
      </c>
      <c r="DH50">
        <f>((4/11)*100)</f>
        <v>36.363636363636367</v>
      </c>
      <c r="DI50">
        <f>((6/12)*100)</f>
        <v>50</v>
      </c>
      <c r="DJ50">
        <f>((5/12)*100)</f>
        <v>41.666666666666671</v>
      </c>
      <c r="DK50">
        <f>((11/12)*100)</f>
        <v>91.666666666666657</v>
      </c>
      <c r="DL50">
        <f>((6/12)*100)</f>
        <v>50</v>
      </c>
      <c r="DM50">
        <f>((5/12)*100)</f>
        <v>41.666666666666671</v>
      </c>
      <c r="DN50">
        <f>((11/12)*100)</f>
        <v>91.666666666666657</v>
      </c>
      <c r="DP50">
        <f>((2/7)*100)</f>
        <v>28.571428571428569</v>
      </c>
      <c r="DQ50">
        <f>((0/7)*100)</f>
        <v>0</v>
      </c>
      <c r="DR50">
        <f>((1/7)*100)</f>
        <v>14.285714285714285</v>
      </c>
      <c r="DS50">
        <f>((3/7)*100)</f>
        <v>42.857142857142854</v>
      </c>
      <c r="DT50">
        <f>((0/7)*100)</f>
        <v>0</v>
      </c>
      <c r="DU50">
        <f>((0/7)*100)</f>
        <v>0</v>
      </c>
      <c r="DV50">
        <f>((0/8)*100)</f>
        <v>0</v>
      </c>
      <c r="DW50">
        <f>((0/8)*100)</f>
        <v>0</v>
      </c>
      <c r="DX50">
        <f>((7/8)*100)</f>
        <v>87.5</v>
      </c>
      <c r="DY50">
        <f>((1/8)*100)</f>
        <v>12.5</v>
      </c>
      <c r="DZ50">
        <f>((0/8)*100)</f>
        <v>0</v>
      </c>
      <c r="EA50">
        <f>((7/8)*100)</f>
        <v>87.5</v>
      </c>
    </row>
    <row r="51" spans="1:131" x14ac:dyDescent="0.25">
      <c r="A51">
        <v>89.910250000000005</v>
      </c>
      <c r="B51">
        <v>5.5074170000000002</v>
      </c>
      <c r="C51">
        <v>73.126074000000003</v>
      </c>
      <c r="D51">
        <v>8.0313669999999995</v>
      </c>
      <c r="E51">
        <v>88.93999500000001</v>
      </c>
      <c r="F51">
        <v>4.455584</v>
      </c>
      <c r="G51">
        <v>90.512821000000002</v>
      </c>
      <c r="H51">
        <v>8.7256680000000006</v>
      </c>
      <c r="K51">
        <f>(13/200)</f>
        <v>6.5000000000000002E-2</v>
      </c>
      <c r="L51">
        <f>(12/200)</f>
        <v>0.06</v>
      </c>
      <c r="M51">
        <f>(11/200)</f>
        <v>5.5E-2</v>
      </c>
      <c r="N51">
        <f>(13/200)</f>
        <v>6.5000000000000002E-2</v>
      </c>
      <c r="P51">
        <f>(6/200)</f>
        <v>0.03</v>
      </c>
      <c r="Q51">
        <f>(8/200)</f>
        <v>0.04</v>
      </c>
      <c r="R51">
        <f>(8/200)</f>
        <v>0.04</v>
      </c>
      <c r="S51">
        <f>(7/200)</f>
        <v>3.5000000000000003E-2</v>
      </c>
      <c r="U51">
        <f>0.065+0.03</f>
        <v>9.5000000000000001E-2</v>
      </c>
      <c r="V51">
        <f>0.06+0.04</f>
        <v>0.1</v>
      </c>
      <c r="W51">
        <f>0.055+0.04</f>
        <v>9.5000000000000001E-2</v>
      </c>
      <c r="X51">
        <f>0.065+0.035</f>
        <v>0.1</v>
      </c>
      <c r="Z51">
        <f>SQRT((ABS($A$52-$A$51)^2+(ABS($B$52-$B$51)^2)))</f>
        <v>22.447791858755838</v>
      </c>
      <c r="AA51">
        <f>SQRT((ABS($C$52-$C$51)^2+(ABS($D$52-$D$51)^2)))</f>
        <v>26.460899340528243</v>
      </c>
      <c r="AB51">
        <f>SQRT((ABS($E$52-$E$51)^2+(ABS($F$52-$F$51)^2)))</f>
        <v>22.784158274216871</v>
      </c>
      <c r="AC51">
        <f>SQRT((ABS($G$52-$G$51)^2+(ABS($H$52-$H$51)^2)))</f>
        <v>23.612452922165723</v>
      </c>
      <c r="AJ51">
        <f>1/0.095</f>
        <v>10.526315789473685</v>
      </c>
      <c r="AK51">
        <f>1/0.1</f>
        <v>10</v>
      </c>
      <c r="AL51">
        <f>1/0.095</f>
        <v>10.526315789473685</v>
      </c>
      <c r="AM51">
        <f>1/0.1</f>
        <v>10</v>
      </c>
      <c r="AO51">
        <f t="shared" si="21"/>
        <v>236.29254588164039</v>
      </c>
      <c r="AP51">
        <f t="shared" si="22"/>
        <v>264.60899340528243</v>
      </c>
      <c r="AQ51">
        <f t="shared" si="23"/>
        <v>239.83324499175654</v>
      </c>
      <c r="AR51">
        <f t="shared" si="24"/>
        <v>236.12452922165721</v>
      </c>
      <c r="AV51">
        <f>((0.065/0.095)*100)</f>
        <v>68.421052631578945</v>
      </c>
      <c r="AW51">
        <f>((0.06/0.1)*100)</f>
        <v>60</v>
      </c>
      <c r="AX51">
        <f>((0.055/0.095)*100)</f>
        <v>57.894736842105267</v>
      </c>
      <c r="AY51">
        <f>((0.065/0.1)*100)</f>
        <v>65</v>
      </c>
      <c r="BA51">
        <f>((0.03/0.095)*100)</f>
        <v>31.578947368421051</v>
      </c>
      <c r="BB51">
        <f>((0.04/0.1)*100)</f>
        <v>40</v>
      </c>
      <c r="BC51">
        <f>((0.04/0.095)*100)</f>
        <v>42.105263157894733</v>
      </c>
      <c r="BD51">
        <f>((0.035/0.1)*100)</f>
        <v>35</v>
      </c>
      <c r="BF51">
        <f>ABS($B$51-$D$51)</f>
        <v>2.5239499999999992</v>
      </c>
      <c r="BG51">
        <f>ABS($F$51-$H$51)</f>
        <v>4.2700840000000007</v>
      </c>
      <c r="BL51">
        <f>SQRT((ABS($A$51-$E$51)^2+(ABS($B$51-$F$51)^2)))</f>
        <v>1.4309952567755038</v>
      </c>
      <c r="BM51">
        <f>SQRT((ABS($C$51-$G$52)^2+(ABS($D$51-$H$52)^2)))</f>
        <v>6.2848974190586544</v>
      </c>
      <c r="BO51">
        <f>SQRT((ABS($A$51-$G$51)^2+(ABS($B$51-$H$51)^2)))</f>
        <v>3.2741764321798543</v>
      </c>
      <c r="BP51">
        <f>SQRT((ABS($C$51-$E$52)^2+(ABS($D$51-$F$52)^2)))</f>
        <v>7.6820341535862058</v>
      </c>
      <c r="BS51">
        <f>DEGREES(ACOS((4.47337477443429^2+34.6763147968446^2-33.7875387795788^2)/(2*4.47337477443429*34.6763147968446)))</f>
        <v>74.892135090849365</v>
      </c>
      <c r="BU51">
        <v>13</v>
      </c>
      <c r="BV51">
        <v>8</v>
      </c>
      <c r="BW51">
        <v>5</v>
      </c>
      <c r="BX51">
        <v>6</v>
      </c>
      <c r="BY51">
        <v>12</v>
      </c>
      <c r="BZ51">
        <v>8</v>
      </c>
      <c r="CA51">
        <v>4</v>
      </c>
      <c r="CB51">
        <v>5</v>
      </c>
      <c r="CC51">
        <v>11</v>
      </c>
      <c r="CD51">
        <v>4</v>
      </c>
      <c r="CE51">
        <v>4</v>
      </c>
      <c r="CF51">
        <v>11</v>
      </c>
      <c r="CG51">
        <v>13</v>
      </c>
      <c r="CH51">
        <v>6</v>
      </c>
      <c r="CI51">
        <v>5</v>
      </c>
      <c r="CJ51">
        <v>11</v>
      </c>
      <c r="CL51">
        <v>6</v>
      </c>
      <c r="CM51">
        <v>3</v>
      </c>
      <c r="CN51">
        <v>0</v>
      </c>
      <c r="CO51">
        <v>0</v>
      </c>
      <c r="CP51">
        <v>8</v>
      </c>
      <c r="CQ51">
        <v>3</v>
      </c>
      <c r="CR51">
        <v>1</v>
      </c>
      <c r="CS51">
        <v>0</v>
      </c>
      <c r="CT51">
        <v>8</v>
      </c>
      <c r="CU51">
        <v>0</v>
      </c>
      <c r="CV51">
        <v>1</v>
      </c>
      <c r="CW51">
        <v>6</v>
      </c>
      <c r="CX51">
        <v>7</v>
      </c>
      <c r="CY51">
        <v>0</v>
      </c>
      <c r="CZ51">
        <v>0</v>
      </c>
      <c r="DA51">
        <v>6</v>
      </c>
      <c r="DC51">
        <f>((8/13)*100)</f>
        <v>61.53846153846154</v>
      </c>
      <c r="DD51">
        <f>((5/13)*100)</f>
        <v>38.461538461538467</v>
      </c>
      <c r="DE51">
        <f>((6/13)*100)</f>
        <v>46.153846153846153</v>
      </c>
      <c r="DF51">
        <f>((8/12)*100)</f>
        <v>66.666666666666657</v>
      </c>
      <c r="DG51">
        <f>((4/12)*100)</f>
        <v>33.333333333333329</v>
      </c>
      <c r="DH51">
        <f>((5/12)*100)</f>
        <v>41.666666666666671</v>
      </c>
      <c r="DI51">
        <f>((4/11)*100)</f>
        <v>36.363636363636367</v>
      </c>
      <c r="DJ51">
        <f>((4/11)*100)</f>
        <v>36.363636363636367</v>
      </c>
      <c r="DK51">
        <f>((11/11)*100)</f>
        <v>100</v>
      </c>
      <c r="DL51">
        <f>((6/13)*100)</f>
        <v>46.153846153846153</v>
      </c>
      <c r="DM51">
        <f>((5/13)*100)</f>
        <v>38.461538461538467</v>
      </c>
      <c r="DN51">
        <f>((11/13)*100)</f>
        <v>84.615384615384613</v>
      </c>
      <c r="DP51">
        <f>((3/6)*100)</f>
        <v>50</v>
      </c>
      <c r="DQ51">
        <f>((0/6)*100)</f>
        <v>0</v>
      </c>
      <c r="DR51">
        <f>((0/6)*100)</f>
        <v>0</v>
      </c>
      <c r="DS51">
        <f>((3/8)*100)</f>
        <v>37.5</v>
      </c>
      <c r="DT51">
        <f>((1/8)*100)</f>
        <v>12.5</v>
      </c>
      <c r="DU51">
        <f>((0/8)*100)</f>
        <v>0</v>
      </c>
      <c r="DV51">
        <f>((0/8)*100)</f>
        <v>0</v>
      </c>
      <c r="DW51">
        <f>((1/8)*100)</f>
        <v>12.5</v>
      </c>
      <c r="DX51">
        <f>((6/8)*100)</f>
        <v>75</v>
      </c>
      <c r="DY51">
        <f>((0/7)*100)</f>
        <v>0</v>
      </c>
      <c r="DZ51">
        <f>((0/7)*100)</f>
        <v>0</v>
      </c>
      <c r="EA51">
        <f>((6/7)*100)</f>
        <v>85.714285714285708</v>
      </c>
    </row>
    <row r="52" spans="1:131" x14ac:dyDescent="0.25">
      <c r="A52">
        <v>67.467655000000008</v>
      </c>
      <c r="B52">
        <v>5.9904169999999999</v>
      </c>
      <c r="C52">
        <v>46.671562000000002</v>
      </c>
      <c r="D52">
        <v>7.449999</v>
      </c>
      <c r="E52">
        <v>66.158386000000007</v>
      </c>
      <c r="F52">
        <v>4.7964060000000002</v>
      </c>
      <c r="G52">
        <v>66.900984999999991</v>
      </c>
      <c r="H52">
        <v>8.8963540000000005</v>
      </c>
      <c r="K52">
        <f>(13/200)</f>
        <v>6.5000000000000002E-2</v>
      </c>
      <c r="L52">
        <f>(10/200)</f>
        <v>0.05</v>
      </c>
      <c r="M52">
        <f>(13/200)</f>
        <v>6.5000000000000002E-2</v>
      </c>
      <c r="N52">
        <f>(13/200)</f>
        <v>6.5000000000000002E-2</v>
      </c>
      <c r="P52">
        <f>(7/200)</f>
        <v>3.5000000000000003E-2</v>
      </c>
      <c r="Q52">
        <f>(8/200)</f>
        <v>0.04</v>
      </c>
      <c r="R52">
        <f>(8/200)</f>
        <v>0.04</v>
      </c>
      <c r="S52">
        <f>(7/200)</f>
        <v>3.5000000000000003E-2</v>
      </c>
      <c r="U52">
        <f>0.065+0.035</f>
        <v>0.1</v>
      </c>
      <c r="V52">
        <f>0.05+0.04</f>
        <v>0.09</v>
      </c>
      <c r="W52">
        <f>0.065+0.04</f>
        <v>0.10500000000000001</v>
      </c>
      <c r="X52">
        <f>0.065+0.035</f>
        <v>0.1</v>
      </c>
      <c r="Z52">
        <f>SQRT((ABS($A$53-$A$52)^2+(ABS($B$53-$B$52)^2)))</f>
        <v>27.590508111244819</v>
      </c>
      <c r="AA52">
        <f>SQRT((ABS($C$53-$C$52)^2+(ABS($D$53-$D$52)^2)))</f>
        <v>24.562760190024758</v>
      </c>
      <c r="AB52">
        <f>SQRT((ABS($E$53-$E$52)^2+(ABS($F$53-$F$52)^2)))</f>
        <v>28.185592119521072</v>
      </c>
      <c r="AC52">
        <f>SQRT((ABS($G$53-$G$52)^2+(ABS($H$53-$H$52)^2)))</f>
        <v>27.114724769590129</v>
      </c>
      <c r="AJ52">
        <f>1/0.1</f>
        <v>10</v>
      </c>
      <c r="AK52">
        <f>1/0.09</f>
        <v>11.111111111111111</v>
      </c>
      <c r="AL52">
        <f>1/0.105</f>
        <v>9.5238095238095237</v>
      </c>
      <c r="AM52">
        <f>1/0.1</f>
        <v>10</v>
      </c>
      <c r="AO52">
        <f t="shared" si="21"/>
        <v>275.90508111244816</v>
      </c>
      <c r="AP52">
        <f t="shared" si="22"/>
        <v>272.91955766694178</v>
      </c>
      <c r="AQ52">
        <f t="shared" si="23"/>
        <v>268.43421066210544</v>
      </c>
      <c r="AR52">
        <f t="shared" si="24"/>
        <v>271.14724769590129</v>
      </c>
      <c r="AV52">
        <f>((0.065/0.1)*100)</f>
        <v>65</v>
      </c>
      <c r="AW52">
        <f>((0.05/0.09)*100)</f>
        <v>55.555555555555557</v>
      </c>
      <c r="AX52">
        <f>((0.065/0.105)*100)</f>
        <v>61.904761904761905</v>
      </c>
      <c r="AY52">
        <f>((0.065/0.1)*100)</f>
        <v>65</v>
      </c>
      <c r="BA52">
        <f>((0.035/0.1)*100)</f>
        <v>35</v>
      </c>
      <c r="BB52">
        <f>((0.04/0.09)*100)</f>
        <v>44.44444444444445</v>
      </c>
      <c r="BC52">
        <f>((0.04/0.105)*100)</f>
        <v>38.095238095238102</v>
      </c>
      <c r="BD52">
        <f>((0.035/0.1)*100)</f>
        <v>35</v>
      </c>
      <c r="BF52">
        <f>ABS($B$52-$D$52)</f>
        <v>1.4595820000000002</v>
      </c>
      <c r="BG52">
        <f>ABS($F$52-$H$52)</f>
        <v>4.0999480000000004</v>
      </c>
      <c r="BL52">
        <f>SQRT((ABS($A$52-$E$52)^2+(ABS($B$52-$F$52)^2)))</f>
        <v>1.7719615070542591</v>
      </c>
      <c r="BM52">
        <f>SQRT((ABS($C$52-$G$53)^2+(ABS($D$52-$H$53)^2)))</f>
        <v>7.0101805291325414</v>
      </c>
      <c r="BO52">
        <f>SQRT((ABS($A$52-$G$52)^2+(ABS($B$52-$H$52)^2)))</f>
        <v>2.9606730209310554</v>
      </c>
      <c r="BP52">
        <f>SQRT((ABS($C$52-$E$53)^2+(ABS($D$52-$F$53)^2)))</f>
        <v>9.2027041012300845</v>
      </c>
      <c r="BS52">
        <f>DEGREES(ACOS((4.4217479334088^2+29.8481450772529^2-28.9945620002348^2)/(2*4.4217479334088*29.8481450772529)))</f>
        <v>74.671519775451372</v>
      </c>
      <c r="BU52">
        <v>13</v>
      </c>
      <c r="BV52">
        <v>8</v>
      </c>
      <c r="BW52">
        <v>5</v>
      </c>
      <c r="BX52">
        <v>6</v>
      </c>
      <c r="BY52">
        <v>10</v>
      </c>
      <c r="BZ52">
        <v>6</v>
      </c>
      <c r="CA52">
        <v>5</v>
      </c>
      <c r="CB52">
        <v>4</v>
      </c>
      <c r="CC52">
        <v>13</v>
      </c>
      <c r="CD52">
        <v>6</v>
      </c>
      <c r="CE52">
        <v>5</v>
      </c>
      <c r="CF52">
        <v>12</v>
      </c>
      <c r="CG52">
        <v>13</v>
      </c>
      <c r="CH52">
        <v>6</v>
      </c>
      <c r="CI52">
        <v>5</v>
      </c>
      <c r="CJ52">
        <v>12</v>
      </c>
      <c r="CL52">
        <v>7</v>
      </c>
      <c r="CM52">
        <v>3</v>
      </c>
      <c r="CN52">
        <v>0</v>
      </c>
      <c r="CO52">
        <v>0</v>
      </c>
      <c r="CP52">
        <v>8</v>
      </c>
      <c r="CQ52">
        <v>3</v>
      </c>
      <c r="CR52">
        <v>0</v>
      </c>
      <c r="CS52">
        <v>0</v>
      </c>
      <c r="CT52">
        <v>8</v>
      </c>
      <c r="CU52">
        <v>0</v>
      </c>
      <c r="CV52">
        <v>0</v>
      </c>
      <c r="CW52">
        <v>7</v>
      </c>
      <c r="CX52">
        <v>7</v>
      </c>
      <c r="CY52">
        <v>0</v>
      </c>
      <c r="CZ52">
        <v>0</v>
      </c>
      <c r="DA52">
        <v>7</v>
      </c>
      <c r="DC52">
        <f>((8/13)*100)</f>
        <v>61.53846153846154</v>
      </c>
      <c r="DD52">
        <f>((5/13)*100)</f>
        <v>38.461538461538467</v>
      </c>
      <c r="DE52">
        <f>((6/13)*100)</f>
        <v>46.153846153846153</v>
      </c>
      <c r="DF52">
        <f>((6/10)*100)</f>
        <v>60</v>
      </c>
      <c r="DG52">
        <f>((5/10)*100)</f>
        <v>50</v>
      </c>
      <c r="DH52">
        <f>((4/10)*100)</f>
        <v>40</v>
      </c>
      <c r="DI52">
        <f>((6/13)*100)</f>
        <v>46.153846153846153</v>
      </c>
      <c r="DJ52">
        <f>((5/13)*100)</f>
        <v>38.461538461538467</v>
      </c>
      <c r="DK52">
        <f>((12/13)*100)</f>
        <v>92.307692307692307</v>
      </c>
      <c r="DL52">
        <f>((6/13)*100)</f>
        <v>46.153846153846153</v>
      </c>
      <c r="DM52">
        <f>((5/13)*100)</f>
        <v>38.461538461538467</v>
      </c>
      <c r="DN52">
        <f>((12/13)*100)</f>
        <v>92.307692307692307</v>
      </c>
      <c r="DP52">
        <f>((3/7)*100)</f>
        <v>42.857142857142854</v>
      </c>
      <c r="DQ52">
        <f>((0/7)*100)</f>
        <v>0</v>
      </c>
      <c r="DR52">
        <f>((0/7)*100)</f>
        <v>0</v>
      </c>
      <c r="DS52">
        <f>((3/8)*100)</f>
        <v>37.5</v>
      </c>
      <c r="DT52">
        <f>((0/8)*100)</f>
        <v>0</v>
      </c>
      <c r="DU52">
        <f>((0/8)*100)</f>
        <v>0</v>
      </c>
      <c r="DV52">
        <f>((0/8)*100)</f>
        <v>0</v>
      </c>
      <c r="DW52">
        <f>((0/8)*100)</f>
        <v>0</v>
      </c>
      <c r="DX52">
        <f>((7/8)*100)</f>
        <v>87.5</v>
      </c>
      <c r="DY52">
        <f>((0/7)*100)</f>
        <v>0</v>
      </c>
      <c r="DZ52">
        <f>((0/7)*100)</f>
        <v>0</v>
      </c>
      <c r="EA52">
        <f>((7/7)*100)</f>
        <v>100</v>
      </c>
    </row>
    <row r="53" spans="1:131" x14ac:dyDescent="0.25">
      <c r="A53">
        <v>39.882026000000003</v>
      </c>
      <c r="B53">
        <v>5.4715619999999996</v>
      </c>
      <c r="C53">
        <v>22.109423</v>
      </c>
      <c r="D53">
        <v>7.6246869999999998</v>
      </c>
      <c r="E53">
        <v>37.975048000000001</v>
      </c>
      <c r="F53">
        <v>4.4399480000000002</v>
      </c>
      <c r="G53">
        <v>39.786560000000001</v>
      </c>
      <c r="H53">
        <v>8.7688539999999993</v>
      </c>
      <c r="K53">
        <f>(13/200)</f>
        <v>6.5000000000000002E-2</v>
      </c>
      <c r="P53">
        <f>(7/200)</f>
        <v>3.5000000000000003E-2</v>
      </c>
      <c r="Q53">
        <f>(9/200)</f>
        <v>4.4999999999999998E-2</v>
      </c>
      <c r="R53">
        <f>(8/200)</f>
        <v>0.04</v>
      </c>
      <c r="S53">
        <f>(7/200)</f>
        <v>3.5000000000000003E-2</v>
      </c>
      <c r="U53">
        <f>0.065+0.035</f>
        <v>0.1</v>
      </c>
      <c r="Z53">
        <f>SQRT((ABS($A$54-$A$53)^2+(ABS($B$54-$B$53)^2)))</f>
        <v>24.297973521172604</v>
      </c>
      <c r="AJ53">
        <f>1/0.1</f>
        <v>10</v>
      </c>
      <c r="AO53">
        <f t="shared" si="21"/>
        <v>242.97973521172602</v>
      </c>
      <c r="AV53">
        <f>((0.065/0.1)*100)</f>
        <v>65</v>
      </c>
      <c r="BA53">
        <f>((0.035/0.1)*100)</f>
        <v>35</v>
      </c>
      <c r="BF53">
        <f>ABS($B$53-$D$53)</f>
        <v>2.1531250000000002</v>
      </c>
      <c r="BG53">
        <f>ABS($F$53-$H$53)</f>
        <v>4.328905999999999</v>
      </c>
      <c r="BI53">
        <v>2.3990564999999995</v>
      </c>
      <c r="BJ53">
        <v>2.002853</v>
      </c>
      <c r="BL53">
        <f>SQRT((ABS($A$53-$E$53)^2+(ABS($B$53-$F$53)^2)))</f>
        <v>2.1681311163027033</v>
      </c>
      <c r="BO53">
        <f>SQRT((ABS($A$53-$G$53)^2+(ABS($B$53-$H$53)^2)))</f>
        <v>3.2986737168777389</v>
      </c>
      <c r="BR53">
        <f>DEGREES(ACOS((20.8185955691519^2+22.4156575646433^2-4.55088596893671^2)/(2*20.8185955691519*22.4156575646433)))</f>
        <v>11.321012788067218</v>
      </c>
      <c r="BS53">
        <f>DEGREES(ACOS((26.5459562722452^2+25.1425016033727^2-4.40378233737545^2)/(2*26.5459562722452*25.1425016033727)))</f>
        <v>9.2674840956863598</v>
      </c>
      <c r="BU53">
        <v>13</v>
      </c>
      <c r="BV53">
        <v>6</v>
      </c>
      <c r="BW53">
        <v>5</v>
      </c>
      <c r="BX53">
        <v>6</v>
      </c>
      <c r="CL53">
        <v>7</v>
      </c>
      <c r="CM53">
        <v>3</v>
      </c>
      <c r="CN53">
        <v>0</v>
      </c>
      <c r="CO53">
        <v>0</v>
      </c>
      <c r="CP53">
        <v>9</v>
      </c>
      <c r="CQ53">
        <v>2</v>
      </c>
      <c r="CR53">
        <v>3</v>
      </c>
      <c r="CS53">
        <v>1</v>
      </c>
      <c r="CT53">
        <v>8</v>
      </c>
      <c r="CU53">
        <v>0</v>
      </c>
      <c r="CV53">
        <v>3</v>
      </c>
      <c r="CW53">
        <v>6</v>
      </c>
      <c r="CX53">
        <v>7</v>
      </c>
      <c r="CY53">
        <v>0</v>
      </c>
      <c r="CZ53">
        <v>1</v>
      </c>
      <c r="DA53">
        <v>6</v>
      </c>
      <c r="DC53">
        <f>((6/13)*100)</f>
        <v>46.153846153846153</v>
      </c>
      <c r="DD53">
        <f>((5/13)*100)</f>
        <v>38.461538461538467</v>
      </c>
      <c r="DE53">
        <f>((6/13)*100)</f>
        <v>46.153846153846153</v>
      </c>
      <c r="DP53">
        <f>((3/7)*100)</f>
        <v>42.857142857142854</v>
      </c>
      <c r="DQ53">
        <f>((0/7)*100)</f>
        <v>0</v>
      </c>
      <c r="DR53">
        <f>((0/7)*100)</f>
        <v>0</v>
      </c>
      <c r="DS53">
        <f>((2/9)*100)</f>
        <v>22.222222222222221</v>
      </c>
      <c r="DT53">
        <f>((3/9)*100)</f>
        <v>33.333333333333329</v>
      </c>
      <c r="DU53">
        <f>((1/9)*100)</f>
        <v>11.111111111111111</v>
      </c>
      <c r="DV53">
        <f>((0/8)*100)</f>
        <v>0</v>
      </c>
      <c r="DW53">
        <f>((3/8)*100)</f>
        <v>37.5</v>
      </c>
      <c r="DX53">
        <f>((6/8)*100)</f>
        <v>75</v>
      </c>
      <c r="DY53">
        <f>((0/7)*100)</f>
        <v>0</v>
      </c>
      <c r="DZ53">
        <f>((1/7)*100)</f>
        <v>14.285714285714285</v>
      </c>
      <c r="EA53">
        <f>((6/7)*100)</f>
        <v>85.714285714285708</v>
      </c>
    </row>
    <row r="54" spans="1:131" x14ac:dyDescent="0.25">
      <c r="A54">
        <v>15.600048000000001</v>
      </c>
      <c r="B54">
        <v>6.3530730000000002</v>
      </c>
      <c r="BR54">
        <f>DEGREES(ACOS((18.2615853760202^2+18.842519824096^2-4.31021405671714^2)/(2*18.2615853760202*18.842519824096)))</f>
        <v>13.221043843526479</v>
      </c>
    </row>
    <row r="55" spans="1:131" x14ac:dyDescent="0.25">
      <c r="A55" t="s">
        <v>22</v>
      </c>
      <c r="B55" t="s">
        <v>22</v>
      </c>
      <c r="C55" t="s">
        <v>22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BR55">
        <f>DEGREES(ACOS((24.8748610357579^2+25.3793387789781^2-4.59881755284997^2)/(2*24.8748610357579*25.3793387789781)))</f>
        <v>10.438069478251812</v>
      </c>
    </row>
    <row r="56" spans="1:131" x14ac:dyDescent="0.25">
      <c r="A56">
        <v>259.03116199999999</v>
      </c>
      <c r="B56">
        <v>4.905354</v>
      </c>
      <c r="C56">
        <v>248.173587</v>
      </c>
      <c r="D56">
        <v>7.6687370000000001</v>
      </c>
      <c r="E56">
        <v>258.79732100000001</v>
      </c>
      <c r="F56">
        <v>4.9070200000000002</v>
      </c>
      <c r="G56">
        <v>268.53610900000001</v>
      </c>
      <c r="H56">
        <v>7.6754040000000003</v>
      </c>
      <c r="K56">
        <f>(13/200)</f>
        <v>6.5000000000000002E-2</v>
      </c>
      <c r="L56">
        <f>(13/200)</f>
        <v>6.5000000000000002E-2</v>
      </c>
      <c r="M56">
        <f>(13/200)</f>
        <v>6.5000000000000002E-2</v>
      </c>
      <c r="N56">
        <f>(14/200)</f>
        <v>7.0000000000000007E-2</v>
      </c>
      <c r="P56">
        <f>(13/200)</f>
        <v>6.5000000000000002E-2</v>
      </c>
      <c r="Q56">
        <f>(12/200)</f>
        <v>0.06</v>
      </c>
      <c r="R56">
        <f>(10/200)</f>
        <v>0.05</v>
      </c>
      <c r="S56">
        <f>(13/200)</f>
        <v>6.5000000000000002E-2</v>
      </c>
      <c r="U56">
        <f>0.065+0.065</f>
        <v>0.13</v>
      </c>
      <c r="V56">
        <f>0.065+0.06</f>
        <v>0.125</v>
      </c>
      <c r="W56">
        <f>0.065+0.05</f>
        <v>0.115</v>
      </c>
      <c r="X56">
        <f>0.07+0.065</f>
        <v>0.13500000000000001</v>
      </c>
      <c r="Z56">
        <f>SQRT((ABS($A$57-$A$56)^2+(ABS($B$57-$B$56)^2)))</f>
        <v>21.77738574930725</v>
      </c>
      <c r="AA56">
        <f>SQRT((ABS($C$57-$C$56)^2+(ABS($D$57-$D$56)^2)))</f>
        <v>22.972810391895997</v>
      </c>
      <c r="AB56">
        <f>SQRT((ABS($E$57-$E$56)^2+(ABS($F$57-$F$56)^2)))</f>
        <v>22.202587940984589</v>
      </c>
      <c r="AC56">
        <f>SQRT((ABS($G$57-$G$56)^2+(ABS($H$57-$H$56)^2)))</f>
        <v>21.586340883095634</v>
      </c>
      <c r="AJ56">
        <f>1/0.13</f>
        <v>7.6923076923076916</v>
      </c>
      <c r="AK56">
        <f>1/0.125</f>
        <v>8</v>
      </c>
      <c r="AL56">
        <f>1/0.115</f>
        <v>8.695652173913043</v>
      </c>
      <c r="AM56">
        <f>1/0.135</f>
        <v>7.4074074074074066</v>
      </c>
      <c r="AO56">
        <f t="shared" ref="AO56:AO64" si="25">$Z56/$U56</f>
        <v>167.51835191774808</v>
      </c>
      <c r="AP56">
        <f t="shared" ref="AP56:AP63" si="26">$AA56/$V56</f>
        <v>183.78248313516798</v>
      </c>
      <c r="AQ56">
        <f t="shared" ref="AQ56:AQ63" si="27">$AB56/$W56</f>
        <v>193.06598209551817</v>
      </c>
      <c r="AR56">
        <f t="shared" ref="AR56:AR63" si="28">$AC56/$X56</f>
        <v>159.89882135626394</v>
      </c>
      <c r="AV56">
        <f>((0.065/0.13)*100)</f>
        <v>50</v>
      </c>
      <c r="AW56">
        <f>((0.065/0.125)*100)</f>
        <v>52</v>
      </c>
      <c r="AX56">
        <f>((0.065/0.115)*100)</f>
        <v>56.521739130434781</v>
      </c>
      <c r="AY56">
        <f>((0.07/0.135)*100)</f>
        <v>51.851851851851848</v>
      </c>
      <c r="BA56">
        <f>((0.065/0.13)*100)</f>
        <v>50</v>
      </c>
      <c r="BB56">
        <f>((0.06/0.125)*100)</f>
        <v>48</v>
      </c>
      <c r="BC56">
        <f>((0.05/0.115)*100)</f>
        <v>43.478260869565219</v>
      </c>
      <c r="BD56">
        <f>((0.065/0.135)*100)</f>
        <v>48.148148148148145</v>
      </c>
      <c r="BF56">
        <f>ABS($B$56-$D$56)</f>
        <v>2.7633830000000001</v>
      </c>
      <c r="BG56">
        <f>ABS($F$56-$H$56)</f>
        <v>2.7683840000000002</v>
      </c>
      <c r="BL56">
        <f>SQRT((ABS($A$56-$E$56)^2+(ABS($B$56-$F$56)^2)))</f>
        <v>0.23384693463244821</v>
      </c>
      <c r="BM56">
        <f>SQRT((ABS($C$56-$G$57)^2+(ABS($D$56-$H$57)^2)))</f>
        <v>1.5466451962832419</v>
      </c>
      <c r="BO56">
        <f>SQRT((ABS($A$56-$G$56)^2+(ABS($B$56-$H$56)^2)))</f>
        <v>9.9003633506709896</v>
      </c>
      <c r="BP56">
        <f>SQRT((ABS($C$56-$E$56)^2+(ABS($D$56-$F$56)^2)))</f>
        <v>10.976830366314553</v>
      </c>
      <c r="BR56">
        <f>DEGREES(ACOS((28.5308322808484^2+28.6986739204888^2-4.3300094792133^2)/(2*28.5308322808484*28.6986739204888)))</f>
        <v>8.6718435446281124</v>
      </c>
      <c r="BS56">
        <f>DEGREES(ACOS((4.93964516587376^2+23.2136483311036^2-20.8185955691519^2)/(2*4.93964516587376*23.2136483311036)))</f>
        <v>55.511148148943086</v>
      </c>
      <c r="BU56">
        <v>13</v>
      </c>
      <c r="BV56">
        <v>1</v>
      </c>
      <c r="BW56">
        <v>3</v>
      </c>
      <c r="BX56">
        <v>12</v>
      </c>
      <c r="BY56">
        <v>13</v>
      </c>
      <c r="BZ56">
        <v>3</v>
      </c>
      <c r="CA56">
        <v>13</v>
      </c>
      <c r="CB56">
        <v>3</v>
      </c>
      <c r="CC56">
        <v>13</v>
      </c>
      <c r="CD56">
        <v>3</v>
      </c>
      <c r="CE56">
        <v>13</v>
      </c>
      <c r="CF56">
        <v>3</v>
      </c>
      <c r="CG56">
        <v>14</v>
      </c>
      <c r="CH56">
        <v>12</v>
      </c>
      <c r="CI56">
        <v>3</v>
      </c>
      <c r="CJ56">
        <v>4</v>
      </c>
      <c r="CL56">
        <v>13</v>
      </c>
      <c r="CM56">
        <v>0</v>
      </c>
      <c r="CN56">
        <v>0</v>
      </c>
      <c r="CO56">
        <v>12</v>
      </c>
      <c r="CP56">
        <v>12</v>
      </c>
      <c r="CQ56">
        <v>0</v>
      </c>
      <c r="CR56">
        <v>10</v>
      </c>
      <c r="CS56">
        <v>1</v>
      </c>
      <c r="CT56">
        <v>10</v>
      </c>
      <c r="CU56">
        <v>0</v>
      </c>
      <c r="CV56">
        <v>10</v>
      </c>
      <c r="CW56">
        <v>0</v>
      </c>
      <c r="CX56">
        <v>13</v>
      </c>
      <c r="CY56">
        <v>12</v>
      </c>
      <c r="CZ56">
        <v>1</v>
      </c>
      <c r="DA56">
        <v>0</v>
      </c>
      <c r="DC56">
        <f>((1/13)*100)</f>
        <v>7.6923076923076925</v>
      </c>
      <c r="DD56">
        <f>((3/13)*100)</f>
        <v>23.076923076923077</v>
      </c>
      <c r="DE56">
        <f>((12/13)*100)</f>
        <v>92.307692307692307</v>
      </c>
      <c r="DF56">
        <f>((3/13)*100)</f>
        <v>23.076923076923077</v>
      </c>
      <c r="DG56">
        <f>((13/13)*100)</f>
        <v>100</v>
      </c>
      <c r="DH56">
        <f>((3/13)*100)</f>
        <v>23.076923076923077</v>
      </c>
      <c r="DI56">
        <f>((3/13)*100)</f>
        <v>23.076923076923077</v>
      </c>
      <c r="DJ56">
        <f>((13/13)*100)</f>
        <v>100</v>
      </c>
      <c r="DK56">
        <f>((3/13)*100)</f>
        <v>23.076923076923077</v>
      </c>
      <c r="DL56">
        <f>((12/14)*100)</f>
        <v>85.714285714285708</v>
      </c>
      <c r="DM56">
        <f>((3/14)*100)</f>
        <v>21.428571428571427</v>
      </c>
      <c r="DN56">
        <f>((4/14)*100)</f>
        <v>28.571428571428569</v>
      </c>
      <c r="DP56">
        <f>((0/13)*100)</f>
        <v>0</v>
      </c>
      <c r="DQ56">
        <f>((0/13)*100)</f>
        <v>0</v>
      </c>
      <c r="DR56">
        <f>((12/13)*100)</f>
        <v>92.307692307692307</v>
      </c>
      <c r="DS56">
        <f>((0/12)*100)</f>
        <v>0</v>
      </c>
      <c r="DT56">
        <f>((10/12)*100)</f>
        <v>83.333333333333343</v>
      </c>
      <c r="DU56">
        <f>((1/12)*100)</f>
        <v>8.3333333333333321</v>
      </c>
      <c r="DV56">
        <f>((0/10)*100)</f>
        <v>0</v>
      </c>
      <c r="DW56">
        <f>((10/10)*100)</f>
        <v>100</v>
      </c>
      <c r="DX56">
        <f>((0/10)*100)</f>
        <v>0</v>
      </c>
      <c r="DY56">
        <f>((12/13)*100)</f>
        <v>92.307692307692307</v>
      </c>
      <c r="DZ56">
        <f>((1/13)*100)</f>
        <v>7.6923076923076925</v>
      </c>
      <c r="EA56">
        <f>((0/13)*100)</f>
        <v>0</v>
      </c>
    </row>
    <row r="57" spans="1:131" x14ac:dyDescent="0.25">
      <c r="A57">
        <v>237.28121099999998</v>
      </c>
      <c r="B57">
        <v>5.9981309999999999</v>
      </c>
      <c r="C57">
        <v>225.201818</v>
      </c>
      <c r="D57">
        <v>7.8874750000000002</v>
      </c>
      <c r="E57">
        <v>236.599546</v>
      </c>
      <c r="F57">
        <v>5.3692929999999999</v>
      </c>
      <c r="G57">
        <v>246.97141199999999</v>
      </c>
      <c r="H57">
        <v>8.6418180000000007</v>
      </c>
      <c r="K57">
        <f>(13/200)</f>
        <v>6.5000000000000002E-2</v>
      </c>
      <c r="L57">
        <f>(11/200)</f>
        <v>5.5E-2</v>
      </c>
      <c r="M57">
        <f>(11/200)</f>
        <v>5.5E-2</v>
      </c>
      <c r="N57">
        <f>(13/200)</f>
        <v>6.5000000000000002E-2</v>
      </c>
      <c r="P57">
        <f>(10/200)</f>
        <v>0.05</v>
      </c>
      <c r="Q57">
        <f>(12/200)</f>
        <v>0.06</v>
      </c>
      <c r="R57">
        <f>(9/200)</f>
        <v>4.4999999999999998E-2</v>
      </c>
      <c r="S57">
        <f>(10/200)</f>
        <v>0.05</v>
      </c>
      <c r="U57">
        <f>0.065+0.05</f>
        <v>0.115</v>
      </c>
      <c r="V57">
        <f>0.055+0.06</f>
        <v>0.11499999999999999</v>
      </c>
      <c r="W57">
        <f>0.055+0.045</f>
        <v>0.1</v>
      </c>
      <c r="X57">
        <f>0.065+0.05</f>
        <v>0.115</v>
      </c>
      <c r="Z57">
        <f>SQRT((ABS($A$58-$A$57)^2+(ABS($B$58-$B$57)^2)))</f>
        <v>20.355969149168512</v>
      </c>
      <c r="AA57">
        <f>SQRT((ABS($C$58-$C$57)^2+(ABS($D$58-$D$57)^2)))</f>
        <v>20.177368987010688</v>
      </c>
      <c r="AB57">
        <f>SQRT((ABS($E$58-$E$57)^2+(ABS($F$58-$F$57)^2)))</f>
        <v>19.379046386327289</v>
      </c>
      <c r="AC57">
        <f>SQRT((ABS($G$58-$G$57)^2+(ABS($H$58-$H$57)^2)))</f>
        <v>22.836180516156791</v>
      </c>
      <c r="AJ57">
        <f>1/0.115</f>
        <v>8.695652173913043</v>
      </c>
      <c r="AK57">
        <f>1/0.115</f>
        <v>8.695652173913043</v>
      </c>
      <c r="AL57">
        <f>1/0.1</f>
        <v>10</v>
      </c>
      <c r="AM57">
        <f>1/0.115</f>
        <v>8.695652173913043</v>
      </c>
      <c r="AO57">
        <f t="shared" si="25"/>
        <v>177.00842738407403</v>
      </c>
      <c r="AP57">
        <f t="shared" si="26"/>
        <v>175.45538249574511</v>
      </c>
      <c r="AQ57">
        <f t="shared" si="27"/>
        <v>193.79046386327289</v>
      </c>
      <c r="AR57">
        <f t="shared" si="28"/>
        <v>198.57548274918949</v>
      </c>
      <c r="AV57">
        <f>((0.065/0.115)*100)</f>
        <v>56.521739130434781</v>
      </c>
      <c r="AW57">
        <f>((0.055/0.115)*100)</f>
        <v>47.826086956521735</v>
      </c>
      <c r="AX57">
        <f>((0.055/0.1)*100)</f>
        <v>54.999999999999993</v>
      </c>
      <c r="AY57">
        <f>((0.065/0.115)*100)</f>
        <v>56.521739130434781</v>
      </c>
      <c r="BA57">
        <f>((0.05/0.115)*100)</f>
        <v>43.478260869565219</v>
      </c>
      <c r="BB57">
        <f>((0.06/0.115)*100)</f>
        <v>52.173913043478258</v>
      </c>
      <c r="BC57">
        <f>((0.045/0.1)*100)</f>
        <v>44.999999999999993</v>
      </c>
      <c r="BD57">
        <f>((0.05/0.115)*100)</f>
        <v>43.478260869565219</v>
      </c>
      <c r="BF57">
        <f>ABS($B$57-$D$57)</f>
        <v>1.8893440000000004</v>
      </c>
      <c r="BG57">
        <f>ABS($F$57-$H$57)</f>
        <v>3.2725250000000008</v>
      </c>
      <c r="BL57">
        <f>SQRT((ABS($A$57-$E$57)^2+(ABS($B$57-$F$57)^2)))</f>
        <v>0.92741813788009031</v>
      </c>
      <c r="BM57">
        <f>SQRT((ABS($C$57-$G$58)^2+(ABS($D$57-$H$58)^2)))</f>
        <v>2.1828814364286919</v>
      </c>
      <c r="BO57">
        <f>SQRT((ABS($A$57-$G$57)^2+(ABS($B$57-$H$57)^2)))</f>
        <v>10.04435544842824</v>
      </c>
      <c r="BP57">
        <f>SQRT((ABS($C$57-$E$57)^2+(ABS($D$57-$F$57)^2)))</f>
        <v>11.672593719782592</v>
      </c>
      <c r="BR57">
        <f>DEGREES(ACOS((22.5147951202985^2+24.7485596486455^2-5.10054299074853^2)/(2*22.5147951202985*24.7485596486455)))</f>
        <v>11.147448905961197</v>
      </c>
      <c r="BS57">
        <f>DEGREES(ACOS((4.55088596893671^2+19.6105054889063^2-18.2615853760202^2)/(2*4.55088596893671*19.6105054889063)))</f>
        <v>66.281352147499661</v>
      </c>
      <c r="BU57">
        <v>13</v>
      </c>
      <c r="BV57">
        <v>2</v>
      </c>
      <c r="BW57">
        <v>4</v>
      </c>
      <c r="BX57">
        <v>11</v>
      </c>
      <c r="BY57">
        <v>11</v>
      </c>
      <c r="BZ57">
        <v>3</v>
      </c>
      <c r="CA57">
        <v>8</v>
      </c>
      <c r="CB57">
        <v>2</v>
      </c>
      <c r="CC57">
        <v>11</v>
      </c>
      <c r="CD57">
        <v>2</v>
      </c>
      <c r="CE57">
        <v>8</v>
      </c>
      <c r="CF57">
        <v>4</v>
      </c>
      <c r="CG57">
        <v>13</v>
      </c>
      <c r="CH57">
        <v>11</v>
      </c>
      <c r="CI57">
        <v>1</v>
      </c>
      <c r="CJ57">
        <v>4</v>
      </c>
      <c r="CL57">
        <v>10</v>
      </c>
      <c r="CM57">
        <v>0</v>
      </c>
      <c r="CN57">
        <v>0</v>
      </c>
      <c r="CO57">
        <v>8</v>
      </c>
      <c r="CP57">
        <v>12</v>
      </c>
      <c r="CQ57">
        <v>1</v>
      </c>
      <c r="CR57">
        <v>9</v>
      </c>
      <c r="CS57">
        <v>0</v>
      </c>
      <c r="CT57">
        <v>9</v>
      </c>
      <c r="CU57">
        <v>0</v>
      </c>
      <c r="CV57">
        <v>9</v>
      </c>
      <c r="CW57">
        <v>0</v>
      </c>
      <c r="CX57">
        <v>10</v>
      </c>
      <c r="CY57">
        <v>8</v>
      </c>
      <c r="CZ57">
        <v>0</v>
      </c>
      <c r="DA57">
        <v>0</v>
      </c>
      <c r="DC57">
        <f>((2/13)*100)</f>
        <v>15.384615384615385</v>
      </c>
      <c r="DD57">
        <f>((4/13)*100)</f>
        <v>30.76923076923077</v>
      </c>
      <c r="DE57">
        <f>((11/13)*100)</f>
        <v>84.615384615384613</v>
      </c>
      <c r="DF57">
        <f>((3/11)*100)</f>
        <v>27.27272727272727</v>
      </c>
      <c r="DG57">
        <f>((8/11)*100)</f>
        <v>72.727272727272734</v>
      </c>
      <c r="DH57">
        <f>((2/11)*100)</f>
        <v>18.181818181818183</v>
      </c>
      <c r="DI57">
        <f>((2/11)*100)</f>
        <v>18.181818181818183</v>
      </c>
      <c r="DJ57">
        <f>((8/11)*100)</f>
        <v>72.727272727272734</v>
      </c>
      <c r="DK57">
        <f>((4/11)*100)</f>
        <v>36.363636363636367</v>
      </c>
      <c r="DL57">
        <f>((11/13)*100)</f>
        <v>84.615384615384613</v>
      </c>
      <c r="DM57">
        <f>((1/13)*100)</f>
        <v>7.6923076923076925</v>
      </c>
      <c r="DN57">
        <f>((4/13)*100)</f>
        <v>30.76923076923077</v>
      </c>
      <c r="DP57">
        <f>((0/10)*100)</f>
        <v>0</v>
      </c>
      <c r="DQ57">
        <f>((0/10)*100)</f>
        <v>0</v>
      </c>
      <c r="DR57">
        <f>((8/10)*100)</f>
        <v>80</v>
      </c>
      <c r="DS57">
        <f>((1/12)*100)</f>
        <v>8.3333333333333321</v>
      </c>
      <c r="DT57">
        <f>((9/12)*100)</f>
        <v>75</v>
      </c>
      <c r="DU57">
        <f>((0/12)*100)</f>
        <v>0</v>
      </c>
      <c r="DV57">
        <f>((0/9)*100)</f>
        <v>0</v>
      </c>
      <c r="DW57">
        <f>((9/9)*100)</f>
        <v>100</v>
      </c>
      <c r="DX57">
        <f>((0/9)*100)</f>
        <v>0</v>
      </c>
      <c r="DY57">
        <f>((8/10)*100)</f>
        <v>80</v>
      </c>
      <c r="DZ57">
        <f>((0/10)*100)</f>
        <v>0</v>
      </c>
      <c r="EA57">
        <f>((0/10)*100)</f>
        <v>0</v>
      </c>
    </row>
    <row r="58" spans="1:131" x14ac:dyDescent="0.25">
      <c r="A58">
        <v>216.931566</v>
      </c>
      <c r="B58">
        <v>6.5055050000000003</v>
      </c>
      <c r="C58">
        <v>205.02587700000001</v>
      </c>
      <c r="D58">
        <v>8.1275250000000003</v>
      </c>
      <c r="E58">
        <v>217.23262600000001</v>
      </c>
      <c r="F58">
        <v>6.054748</v>
      </c>
      <c r="G58">
        <v>224.16505000000001</v>
      </c>
      <c r="H58">
        <v>9.8084340000000001</v>
      </c>
      <c r="K58">
        <f>(13/200)</f>
        <v>6.5000000000000002E-2</v>
      </c>
      <c r="L58">
        <f>(13/200)</f>
        <v>6.5000000000000002E-2</v>
      </c>
      <c r="M58">
        <f>(10/200)</f>
        <v>0.05</v>
      </c>
      <c r="N58">
        <f>(15/200)</f>
        <v>7.4999999999999997E-2</v>
      </c>
      <c r="P58">
        <f>(9/200)</f>
        <v>4.4999999999999998E-2</v>
      </c>
      <c r="Q58">
        <f>(10/200)</f>
        <v>0.05</v>
      </c>
      <c r="R58">
        <f>(10/200)</f>
        <v>0.05</v>
      </c>
      <c r="S58">
        <f>(9/200)</f>
        <v>4.4999999999999998E-2</v>
      </c>
      <c r="U58">
        <f>0.065+0.045</f>
        <v>0.11</v>
      </c>
      <c r="V58">
        <f>0.065+0.05</f>
        <v>0.115</v>
      </c>
      <c r="W58">
        <f>0.05+0.05</f>
        <v>0.1</v>
      </c>
      <c r="X58">
        <f>0.075+0.045</f>
        <v>0.12</v>
      </c>
      <c r="Z58">
        <f>SQRT((ABS($A$59-$A$58)^2+(ABS($B$59-$B$58)^2)))</f>
        <v>20.401337933720924</v>
      </c>
      <c r="AA58">
        <f>SQRT((ABS($C$59-$C$58)^2+(ABS($D$59-$D$58)^2)))</f>
        <v>23.965374211825409</v>
      </c>
      <c r="AB58">
        <f>SQRT((ABS($E$59-$E$58)^2+(ABS($F$59-$F$58)^2)))</f>
        <v>19.715686096765822</v>
      </c>
      <c r="AC58">
        <f>SQRT((ABS($G$59-$G$58)^2+(ABS($H$59-$H$58)^2)))</f>
        <v>23.052763658747661</v>
      </c>
      <c r="AJ58">
        <f>1/0.11</f>
        <v>9.0909090909090917</v>
      </c>
      <c r="AK58">
        <f>1/0.115</f>
        <v>8.695652173913043</v>
      </c>
      <c r="AL58">
        <f>1/0.1</f>
        <v>10</v>
      </c>
      <c r="AM58">
        <f>1/0.12</f>
        <v>8.3333333333333339</v>
      </c>
      <c r="AO58">
        <f t="shared" si="25"/>
        <v>185.46670848837203</v>
      </c>
      <c r="AP58">
        <f t="shared" si="26"/>
        <v>208.39455836369919</v>
      </c>
      <c r="AQ58">
        <f t="shared" si="27"/>
        <v>197.15686096765822</v>
      </c>
      <c r="AR58">
        <f t="shared" si="28"/>
        <v>192.10636382289718</v>
      </c>
      <c r="AV58">
        <f>((0.065/0.11)*100)</f>
        <v>59.090909090909093</v>
      </c>
      <c r="AW58">
        <f>((0.065/0.115)*100)</f>
        <v>56.521739130434781</v>
      </c>
      <c r="AX58">
        <f>((0.05/0.1)*100)</f>
        <v>50</v>
      </c>
      <c r="AY58">
        <f>((0.075/0.12)*100)</f>
        <v>62.5</v>
      </c>
      <c r="BA58">
        <f>((0.045/0.11)*100)</f>
        <v>40.909090909090907</v>
      </c>
      <c r="BB58">
        <f>((0.05/0.115)*100)</f>
        <v>43.478260869565219</v>
      </c>
      <c r="BC58">
        <f>((0.05/0.1)*100)</f>
        <v>50</v>
      </c>
      <c r="BD58">
        <f>((0.045/0.12)*100)</f>
        <v>37.5</v>
      </c>
      <c r="BF58">
        <f>ABS($B$58-$D$58)</f>
        <v>1.62202</v>
      </c>
      <c r="BG58">
        <f>ABS($F$58-$H$58)</f>
        <v>3.7536860000000001</v>
      </c>
      <c r="BL58">
        <f>SQRT((ABS($A$58-$E$58)^2+(ABS($B$58-$F$58)^2)))</f>
        <v>0.54205073254170988</v>
      </c>
      <c r="BM58">
        <f>SQRT((ABS($C$58-$G$59)^2+(ABS($D$58-$H$59)^2)))</f>
        <v>4.2287007859579013</v>
      </c>
      <c r="BO58">
        <f>SQRT((ABS($A$58-$G$58)^2+(ABS($B$58-$H$58)^2)))</f>
        <v>7.9518947903815391</v>
      </c>
      <c r="BP58">
        <f>SQRT((ABS($C$58-$E$59)^2+(ABS($D$58-$F$59)^2)))</f>
        <v>8.0982249324995301</v>
      </c>
      <c r="BS58">
        <f>DEGREES(ACOS((25.1966122173633^2+23.2738590383189^2-4.77295669709385^2)/(2*25.1966122173633*23.2738590383189)))</f>
        <v>10.350093234832048</v>
      </c>
      <c r="BU58">
        <v>13</v>
      </c>
      <c r="BV58">
        <v>3</v>
      </c>
      <c r="BW58">
        <v>3</v>
      </c>
      <c r="BX58">
        <v>11</v>
      </c>
      <c r="BY58">
        <v>13</v>
      </c>
      <c r="BZ58">
        <v>4</v>
      </c>
      <c r="CA58">
        <v>7</v>
      </c>
      <c r="CB58">
        <v>4</v>
      </c>
      <c r="CC58">
        <v>10</v>
      </c>
      <c r="CD58">
        <v>3</v>
      </c>
      <c r="CE58">
        <v>7</v>
      </c>
      <c r="CF58">
        <v>7</v>
      </c>
      <c r="CG58">
        <v>15</v>
      </c>
      <c r="CH58">
        <v>11</v>
      </c>
      <c r="CI58">
        <v>5</v>
      </c>
      <c r="CJ58">
        <v>7</v>
      </c>
      <c r="CL58">
        <v>9</v>
      </c>
      <c r="CM58">
        <v>1</v>
      </c>
      <c r="CN58">
        <v>0</v>
      </c>
      <c r="CO58">
        <v>7</v>
      </c>
      <c r="CP58">
        <v>10</v>
      </c>
      <c r="CQ58">
        <v>0</v>
      </c>
      <c r="CR58">
        <v>7</v>
      </c>
      <c r="CS58">
        <v>0</v>
      </c>
      <c r="CT58">
        <v>10</v>
      </c>
      <c r="CU58">
        <v>0</v>
      </c>
      <c r="CV58">
        <v>7</v>
      </c>
      <c r="CW58">
        <v>2</v>
      </c>
      <c r="CX58">
        <v>9</v>
      </c>
      <c r="CY58">
        <v>7</v>
      </c>
      <c r="CZ58">
        <v>0</v>
      </c>
      <c r="DA58">
        <v>2</v>
      </c>
      <c r="DC58">
        <f>((3/13)*100)</f>
        <v>23.076923076923077</v>
      </c>
      <c r="DD58">
        <f>((3/13)*100)</f>
        <v>23.076923076923077</v>
      </c>
      <c r="DE58">
        <f>((11/13)*100)</f>
        <v>84.615384615384613</v>
      </c>
      <c r="DF58">
        <f>((4/13)*100)</f>
        <v>30.76923076923077</v>
      </c>
      <c r="DG58">
        <f>((7/13)*100)</f>
        <v>53.846153846153847</v>
      </c>
      <c r="DH58">
        <f>((4/13)*100)</f>
        <v>30.76923076923077</v>
      </c>
      <c r="DI58">
        <f>((3/10)*100)</f>
        <v>30</v>
      </c>
      <c r="DJ58">
        <f>((7/10)*100)</f>
        <v>70</v>
      </c>
      <c r="DK58">
        <f>((7/10)*100)</f>
        <v>70</v>
      </c>
      <c r="DL58">
        <f>((11/15)*100)</f>
        <v>73.333333333333329</v>
      </c>
      <c r="DM58">
        <f>((5/15)*100)</f>
        <v>33.333333333333329</v>
      </c>
      <c r="DN58">
        <f>((7/15)*100)</f>
        <v>46.666666666666664</v>
      </c>
      <c r="DP58">
        <f>((1/9)*100)</f>
        <v>11.111111111111111</v>
      </c>
      <c r="DQ58">
        <f>((0/9)*100)</f>
        <v>0</v>
      </c>
      <c r="DR58">
        <f>((7/9)*100)</f>
        <v>77.777777777777786</v>
      </c>
      <c r="DS58">
        <f>((0/10)*100)</f>
        <v>0</v>
      </c>
      <c r="DT58">
        <f>((7/10)*100)</f>
        <v>70</v>
      </c>
      <c r="DU58">
        <f>((0/10)*100)</f>
        <v>0</v>
      </c>
      <c r="DV58">
        <f>((0/10)*100)</f>
        <v>0</v>
      </c>
      <c r="DW58">
        <f>((7/10)*100)</f>
        <v>70</v>
      </c>
      <c r="DX58">
        <f>((2/10)*100)</f>
        <v>20</v>
      </c>
      <c r="DY58">
        <f>((7/9)*100)</f>
        <v>77.777777777777786</v>
      </c>
      <c r="DZ58">
        <f>((0/9)*100)</f>
        <v>0</v>
      </c>
      <c r="EA58">
        <f>((2/9)*100)</f>
        <v>22.222222222222221</v>
      </c>
    </row>
    <row r="59" spans="1:131" x14ac:dyDescent="0.25">
      <c r="A59">
        <v>196.53664600000002</v>
      </c>
      <c r="B59">
        <v>5.9938140000000004</v>
      </c>
      <c r="C59">
        <v>181.067576</v>
      </c>
      <c r="D59">
        <v>7.5453099999999997</v>
      </c>
      <c r="E59">
        <v>197.54360800000001</v>
      </c>
      <c r="F59">
        <v>5.0296390000000004</v>
      </c>
      <c r="G59">
        <v>201.11242100000001</v>
      </c>
      <c r="H59">
        <v>9.7296399999999998</v>
      </c>
      <c r="K59">
        <f>(10/200)</f>
        <v>0.05</v>
      </c>
      <c r="L59">
        <f>(11/200)</f>
        <v>5.5E-2</v>
      </c>
      <c r="M59">
        <f>(11/200)</f>
        <v>5.5E-2</v>
      </c>
      <c r="N59">
        <f>(13/200)</f>
        <v>6.5000000000000002E-2</v>
      </c>
      <c r="P59">
        <f>(9/200)</f>
        <v>4.4999999999999998E-2</v>
      </c>
      <c r="Q59">
        <f>(9/200)</f>
        <v>4.4999999999999998E-2</v>
      </c>
      <c r="R59">
        <f>(9/200)</f>
        <v>4.4999999999999998E-2</v>
      </c>
      <c r="S59">
        <f>(9/200)</f>
        <v>4.4999999999999998E-2</v>
      </c>
      <c r="U59">
        <f>0.05+0.045</f>
        <v>9.5000000000000001E-2</v>
      </c>
      <c r="V59">
        <f>0.055+0.045</f>
        <v>0.1</v>
      </c>
      <c r="W59">
        <f>0.055+0.045</f>
        <v>0.1</v>
      </c>
      <c r="X59">
        <f>0.065+0.045</f>
        <v>0.11</v>
      </c>
      <c r="Z59">
        <f>SQRT((ABS($A$60-$A$59)^2+(ABS($B$60-$B$59)^2)))</f>
        <v>21.908503210733741</v>
      </c>
      <c r="AA59">
        <f>SQRT((ABS($C$60-$C$59)^2+(ABS($D$60-$D$59)^2)))</f>
        <v>21.365564503445498</v>
      </c>
      <c r="AB59">
        <f>SQRT((ABS($E$60-$E$59)^2+(ABS($F$60-$F$59)^2)))</f>
        <v>22.899862809121718</v>
      </c>
      <c r="AC59">
        <f>SQRT((ABS($G$60-$G$59)^2+(ABS($H$60-$H$59)^2)))</f>
        <v>24.665936081179911</v>
      </c>
      <c r="AJ59">
        <f>1/0.095</f>
        <v>10.526315789473685</v>
      </c>
      <c r="AK59">
        <f>1/0.1</f>
        <v>10</v>
      </c>
      <c r="AL59">
        <f>1/0.1</f>
        <v>10</v>
      </c>
      <c r="AM59">
        <f>1/0.11</f>
        <v>9.0909090909090917</v>
      </c>
      <c r="AO59">
        <f t="shared" si="25"/>
        <v>230.61582327088149</v>
      </c>
      <c r="AP59">
        <f t="shared" si="26"/>
        <v>213.65564503445498</v>
      </c>
      <c r="AQ59">
        <f t="shared" si="27"/>
        <v>228.99862809121717</v>
      </c>
      <c r="AR59">
        <f t="shared" si="28"/>
        <v>224.23578255618102</v>
      </c>
      <c r="AV59">
        <f>((0.05/0.095)*100)</f>
        <v>52.631578947368418</v>
      </c>
      <c r="AW59">
        <f>((0.055/0.1)*100)</f>
        <v>54.999999999999993</v>
      </c>
      <c r="AX59">
        <f>((0.055/0.1)*100)</f>
        <v>54.999999999999993</v>
      </c>
      <c r="AY59">
        <f>((0.065/0.11)*100)</f>
        <v>59.090909090909093</v>
      </c>
      <c r="BA59">
        <f>((0.045/0.095)*100)</f>
        <v>47.368421052631575</v>
      </c>
      <c r="BB59">
        <f>((0.045/0.1)*100)</f>
        <v>44.999999999999993</v>
      </c>
      <c r="BC59">
        <f>((0.045/0.1)*100)</f>
        <v>44.999999999999993</v>
      </c>
      <c r="BD59">
        <f>((0.045/0.11)*100)</f>
        <v>40.909090909090907</v>
      </c>
      <c r="BF59">
        <f>ABS($B$59-$D$59)</f>
        <v>1.5514959999999993</v>
      </c>
      <c r="BG59">
        <f>ABS($F$59-$H$59)</f>
        <v>4.7000009999999994</v>
      </c>
      <c r="BL59">
        <f>SQRT((ABS($A$59-$E$59)^2+(ABS($B$59-$F$59)^2)))</f>
        <v>1.3941326694647731</v>
      </c>
      <c r="BM59">
        <f>SQRT((ABS($C$59-$G$60)^2+(ABS($D$59-$H$60)^2)))</f>
        <v>4.9156977385248082</v>
      </c>
      <c r="BO59">
        <f>SQRT((ABS($A$59-$G$59)^2+(ABS($B$59-$H$59)^2)))</f>
        <v>5.9071238985568035</v>
      </c>
      <c r="BP59">
        <f>SQRT((ABS($C$59-$E$60)^2+(ABS($D$59-$F$60)^2)))</f>
        <v>6.9827710705582318</v>
      </c>
      <c r="BS59">
        <f>DEGREES(ACOS((35.2686977786815^2+33.6105822162872^2-4.37334630049919^2)/(2*35.2686977786815*33.6105822162872)))</f>
        <v>6.7383704254558587</v>
      </c>
      <c r="BU59">
        <v>10</v>
      </c>
      <c r="BV59">
        <v>4</v>
      </c>
      <c r="BW59">
        <v>3</v>
      </c>
      <c r="BX59">
        <v>6</v>
      </c>
      <c r="BY59">
        <v>11</v>
      </c>
      <c r="BZ59">
        <v>6</v>
      </c>
      <c r="CA59">
        <v>5</v>
      </c>
      <c r="CB59">
        <v>4</v>
      </c>
      <c r="CC59">
        <v>11</v>
      </c>
      <c r="CD59">
        <v>3</v>
      </c>
      <c r="CE59">
        <v>5</v>
      </c>
      <c r="CF59">
        <v>10</v>
      </c>
      <c r="CG59">
        <v>13</v>
      </c>
      <c r="CH59">
        <v>6</v>
      </c>
      <c r="CI59">
        <v>4</v>
      </c>
      <c r="CJ59">
        <v>10</v>
      </c>
      <c r="CL59">
        <v>9</v>
      </c>
      <c r="CM59">
        <v>0</v>
      </c>
      <c r="CN59">
        <v>2</v>
      </c>
      <c r="CO59">
        <v>5</v>
      </c>
      <c r="CP59">
        <v>9</v>
      </c>
      <c r="CQ59">
        <v>3</v>
      </c>
      <c r="CR59">
        <v>3</v>
      </c>
      <c r="CS59">
        <v>0</v>
      </c>
      <c r="CT59">
        <v>9</v>
      </c>
      <c r="CU59">
        <v>2</v>
      </c>
      <c r="CV59">
        <v>3</v>
      </c>
      <c r="CW59">
        <v>6</v>
      </c>
      <c r="CX59">
        <v>9</v>
      </c>
      <c r="CY59">
        <v>5</v>
      </c>
      <c r="CZ59">
        <v>0</v>
      </c>
      <c r="DA59">
        <v>6</v>
      </c>
      <c r="DC59">
        <f>((4/10)*100)</f>
        <v>40</v>
      </c>
      <c r="DD59">
        <f>((3/10)*100)</f>
        <v>30</v>
      </c>
      <c r="DE59">
        <f>((6/10)*100)</f>
        <v>60</v>
      </c>
      <c r="DF59">
        <f>((6/11)*100)</f>
        <v>54.54545454545454</v>
      </c>
      <c r="DG59">
        <f>((5/11)*100)</f>
        <v>45.454545454545453</v>
      </c>
      <c r="DH59">
        <f>((4/11)*100)</f>
        <v>36.363636363636367</v>
      </c>
      <c r="DI59">
        <f>((3/11)*100)</f>
        <v>27.27272727272727</v>
      </c>
      <c r="DJ59">
        <f>((5/11)*100)</f>
        <v>45.454545454545453</v>
      </c>
      <c r="DK59">
        <f>((10/11)*100)</f>
        <v>90.909090909090907</v>
      </c>
      <c r="DL59">
        <f>((6/13)*100)</f>
        <v>46.153846153846153</v>
      </c>
      <c r="DM59">
        <f>((4/13)*100)</f>
        <v>30.76923076923077</v>
      </c>
      <c r="DN59">
        <f>((10/13)*100)</f>
        <v>76.923076923076934</v>
      </c>
      <c r="DP59">
        <f>((0/9)*100)</f>
        <v>0</v>
      </c>
      <c r="DQ59">
        <f>((2/9)*100)</f>
        <v>22.222222222222221</v>
      </c>
      <c r="DR59">
        <f>((5/9)*100)</f>
        <v>55.555555555555557</v>
      </c>
      <c r="DS59">
        <f>((3/9)*100)</f>
        <v>33.333333333333329</v>
      </c>
      <c r="DT59">
        <f>((3/9)*100)</f>
        <v>33.333333333333329</v>
      </c>
      <c r="DU59">
        <f>((0/9)*100)</f>
        <v>0</v>
      </c>
      <c r="DV59">
        <f>((2/9)*100)</f>
        <v>22.222222222222221</v>
      </c>
      <c r="DW59">
        <f>((3/9)*100)</f>
        <v>33.333333333333329</v>
      </c>
      <c r="DX59">
        <f>((6/9)*100)</f>
        <v>66.666666666666657</v>
      </c>
      <c r="DY59">
        <f>((5/9)*100)</f>
        <v>55.555555555555557</v>
      </c>
      <c r="DZ59">
        <f>((0/9)*100)</f>
        <v>0</v>
      </c>
      <c r="EA59">
        <f>((6/9)*100)</f>
        <v>66.666666666666657</v>
      </c>
    </row>
    <row r="60" spans="1:131" x14ac:dyDescent="0.25">
      <c r="A60">
        <v>174.628657</v>
      </c>
      <c r="B60">
        <v>5.8437109999999999</v>
      </c>
      <c r="C60">
        <v>159.707989</v>
      </c>
      <c r="D60">
        <v>8.0506709999999995</v>
      </c>
      <c r="E60">
        <v>174.64484400000001</v>
      </c>
      <c r="F60">
        <v>4.8053090000000003</v>
      </c>
      <c r="G60">
        <v>176.45144300000001</v>
      </c>
      <c r="H60">
        <v>9.2351030000000005</v>
      </c>
      <c r="K60">
        <f>(13/200)</f>
        <v>6.5000000000000002E-2</v>
      </c>
      <c r="L60">
        <f>(13/200)</f>
        <v>6.5000000000000002E-2</v>
      </c>
      <c r="M60">
        <f>(10/200)</f>
        <v>0.05</v>
      </c>
      <c r="N60">
        <f>(12/200)</f>
        <v>0.06</v>
      </c>
      <c r="P60">
        <f>(8/200)</f>
        <v>0.04</v>
      </c>
      <c r="Q60">
        <f>(10/200)</f>
        <v>0.05</v>
      </c>
      <c r="R60">
        <f>(10/200)</f>
        <v>0.05</v>
      </c>
      <c r="S60">
        <f>(8/200)</f>
        <v>0.04</v>
      </c>
      <c r="U60">
        <f>0.065+0.04</f>
        <v>0.10500000000000001</v>
      </c>
      <c r="V60">
        <f>0.065+0.05</f>
        <v>0.115</v>
      </c>
      <c r="W60">
        <f>0.05+0.05</f>
        <v>0.1</v>
      </c>
      <c r="X60">
        <f>0.06+0.04</f>
        <v>0.1</v>
      </c>
      <c r="Z60">
        <f>SQRT((ABS($A$61-$A$60)^2+(ABS($B$61-$B$60)^2)))</f>
        <v>19.601725365192863</v>
      </c>
      <c r="AA60">
        <f>SQRT((ABS($C$61-$C$60)^2+(ABS($D$61-$D$60)^2)))</f>
        <v>32.449579554804977</v>
      </c>
      <c r="AB60">
        <f>SQRT((ABS($E$61-$E$60)^2+(ABS($F$61-$F$60)^2)))</f>
        <v>19.142358001091715</v>
      </c>
      <c r="AC60">
        <f>SQRT((ABS($G$61-$G$60)^2+(ABS($H$61-$H$60)^2)))</f>
        <v>19.866917399314875</v>
      </c>
      <c r="AJ60">
        <f>1/0.105</f>
        <v>9.5238095238095237</v>
      </c>
      <c r="AK60">
        <f>1/0.115</f>
        <v>8.695652173913043</v>
      </c>
      <c r="AL60">
        <f>1/0.1</f>
        <v>10</v>
      </c>
      <c r="AM60">
        <f>1/0.1</f>
        <v>10</v>
      </c>
      <c r="AO60">
        <f t="shared" si="25"/>
        <v>186.68309871612249</v>
      </c>
      <c r="AP60">
        <f t="shared" si="26"/>
        <v>282.17025699830413</v>
      </c>
      <c r="AQ60">
        <f t="shared" si="27"/>
        <v>191.42358001091714</v>
      </c>
      <c r="AR60">
        <f t="shared" si="28"/>
        <v>198.66917399314875</v>
      </c>
      <c r="AV60">
        <f>((0.065/0.105)*100)</f>
        <v>61.904761904761905</v>
      </c>
      <c r="AW60">
        <f>((0.065/0.115)*100)</f>
        <v>56.521739130434781</v>
      </c>
      <c r="AX60">
        <f>((0.05/0.1)*100)</f>
        <v>50</v>
      </c>
      <c r="AY60">
        <f>((0.06/0.1)*100)</f>
        <v>60</v>
      </c>
      <c r="BA60">
        <f>((0.04/0.105)*100)</f>
        <v>38.095238095238102</v>
      </c>
      <c r="BB60">
        <f>((0.05/0.115)*100)</f>
        <v>43.478260869565219</v>
      </c>
      <c r="BC60">
        <f>((0.05/0.1)*100)</f>
        <v>50</v>
      </c>
      <c r="BD60">
        <f>((0.04/0.1)*100)</f>
        <v>40</v>
      </c>
      <c r="BF60">
        <f>ABS($B$60-$D$60)</f>
        <v>2.2069599999999996</v>
      </c>
      <c r="BG60">
        <f>ABS($F$60-$H$60)</f>
        <v>4.4297940000000002</v>
      </c>
      <c r="BL60">
        <f>SQRT((ABS($A$60-$E$60)^2+(ABS($B$60-$F$60)^2)))</f>
        <v>1.0385281568513196</v>
      </c>
      <c r="BM60">
        <f>SQRT((ABS($C$60-$G$61)^2+(ABS($D$60-$H$61)^2)))</f>
        <v>3.5984235258974095</v>
      </c>
      <c r="BO60">
        <f>SQRT((ABS($A$60-$G$60)^2+(ABS($B$60-$H$60)^2)))</f>
        <v>3.8502062931043102</v>
      </c>
      <c r="BP60">
        <f>SQRT((ABS($C$60-$E$61)^2+(ABS($D$60-$F$61)^2)))</f>
        <v>4.9007164959651481</v>
      </c>
      <c r="BR60">
        <f>DEGREES(ACOS((8.79344954600096^2+20.2754801127314^2-12.4033848279431^2)/(2*8.79344954600096*20.2754801127314)))</f>
        <v>20.234684558684517</v>
      </c>
      <c r="BS60">
        <f>DEGREES(ACOS((27.6355786485159^2+26.2982286453051^2-4.13164914745686^2)/(2*27.6355786485159*26.2982286453051)))</f>
        <v>8.3156598951614811</v>
      </c>
      <c r="BU60">
        <v>13</v>
      </c>
      <c r="BV60">
        <v>6</v>
      </c>
      <c r="BW60">
        <v>3</v>
      </c>
      <c r="BX60">
        <v>6</v>
      </c>
      <c r="BY60">
        <v>13</v>
      </c>
      <c r="BZ60">
        <v>8</v>
      </c>
      <c r="CA60">
        <v>5</v>
      </c>
      <c r="CB60">
        <v>5</v>
      </c>
      <c r="CC60">
        <v>10</v>
      </c>
      <c r="CD60">
        <v>3</v>
      </c>
      <c r="CE60">
        <v>4</v>
      </c>
      <c r="CF60">
        <v>9</v>
      </c>
      <c r="CG60">
        <v>12</v>
      </c>
      <c r="CH60">
        <v>6</v>
      </c>
      <c r="CI60">
        <v>3</v>
      </c>
      <c r="CJ60">
        <v>9</v>
      </c>
      <c r="CL60">
        <v>8</v>
      </c>
      <c r="CM60">
        <v>3</v>
      </c>
      <c r="CN60">
        <v>0</v>
      </c>
      <c r="CO60">
        <v>1</v>
      </c>
      <c r="CP60">
        <v>10</v>
      </c>
      <c r="CQ60">
        <v>3</v>
      </c>
      <c r="CR60">
        <v>4</v>
      </c>
      <c r="CS60">
        <v>1</v>
      </c>
      <c r="CT60">
        <v>10</v>
      </c>
      <c r="CU60">
        <v>0</v>
      </c>
      <c r="CV60">
        <v>4</v>
      </c>
      <c r="CW60">
        <v>7</v>
      </c>
      <c r="CX60">
        <v>8</v>
      </c>
      <c r="CY60">
        <v>1</v>
      </c>
      <c r="CZ60">
        <v>1</v>
      </c>
      <c r="DA60">
        <v>7</v>
      </c>
      <c r="DC60">
        <f>((6/13)*100)</f>
        <v>46.153846153846153</v>
      </c>
      <c r="DD60">
        <f>((3/13)*100)</f>
        <v>23.076923076923077</v>
      </c>
      <c r="DE60">
        <f>((6/13)*100)</f>
        <v>46.153846153846153</v>
      </c>
      <c r="DF60">
        <f>((8/13)*100)</f>
        <v>61.53846153846154</v>
      </c>
      <c r="DG60">
        <f>((5/13)*100)</f>
        <v>38.461538461538467</v>
      </c>
      <c r="DH60">
        <f>((5/13)*100)</f>
        <v>38.461538461538467</v>
      </c>
      <c r="DI60">
        <f>((3/10)*100)</f>
        <v>30</v>
      </c>
      <c r="DJ60">
        <f>((4/10)*100)</f>
        <v>40</v>
      </c>
      <c r="DK60">
        <f>((9/10)*100)</f>
        <v>90</v>
      </c>
      <c r="DL60">
        <f>((6/12)*100)</f>
        <v>50</v>
      </c>
      <c r="DM60">
        <f>((3/12)*100)</f>
        <v>25</v>
      </c>
      <c r="DN60">
        <f>((9/12)*100)</f>
        <v>75</v>
      </c>
      <c r="DP60">
        <f>((3/8)*100)</f>
        <v>37.5</v>
      </c>
      <c r="DQ60">
        <f>((0/8)*100)</f>
        <v>0</v>
      </c>
      <c r="DR60">
        <f>((1/8)*100)</f>
        <v>12.5</v>
      </c>
      <c r="DS60">
        <f>((3/10)*100)</f>
        <v>30</v>
      </c>
      <c r="DT60">
        <f>((4/10)*100)</f>
        <v>40</v>
      </c>
      <c r="DU60">
        <f>((1/10)*100)</f>
        <v>10</v>
      </c>
      <c r="DV60">
        <f>((0/10)*100)</f>
        <v>0</v>
      </c>
      <c r="DW60">
        <f>((4/10)*100)</f>
        <v>40</v>
      </c>
      <c r="DX60">
        <f>((7/10)*100)</f>
        <v>70</v>
      </c>
      <c r="DY60">
        <f>((1/8)*100)</f>
        <v>12.5</v>
      </c>
      <c r="DZ60">
        <f>((1/8)*100)</f>
        <v>12.5</v>
      </c>
      <c r="EA60">
        <f>((7/8)*100)</f>
        <v>87.5</v>
      </c>
    </row>
    <row r="61" spans="1:131" x14ac:dyDescent="0.25">
      <c r="A61">
        <v>155.044175</v>
      </c>
      <c r="B61">
        <v>6.6657219999999997</v>
      </c>
      <c r="C61">
        <v>127.264173</v>
      </c>
      <c r="D61">
        <v>7.4391020000000001</v>
      </c>
      <c r="E61">
        <v>155.51556600000001</v>
      </c>
      <c r="F61">
        <v>5.5128349999999999</v>
      </c>
      <c r="G61">
        <v>156.59417500000001</v>
      </c>
      <c r="H61">
        <v>9.8542269999999998</v>
      </c>
      <c r="K61">
        <f>(13/200)</f>
        <v>6.5000000000000002E-2</v>
      </c>
      <c r="L61">
        <f>(13/200)</f>
        <v>6.5000000000000002E-2</v>
      </c>
      <c r="M61">
        <f>(13/200)</f>
        <v>6.5000000000000002E-2</v>
      </c>
      <c r="N61">
        <f>(13/200)</f>
        <v>6.5000000000000002E-2</v>
      </c>
      <c r="P61">
        <f>(8/200)</f>
        <v>0.04</v>
      </c>
      <c r="Q61">
        <f>(8/200)</f>
        <v>0.04</v>
      </c>
      <c r="R61">
        <f>(8/200)</f>
        <v>0.04</v>
      </c>
      <c r="S61">
        <f>(8/200)</f>
        <v>0.04</v>
      </c>
      <c r="U61">
        <f>0.065+0.04</f>
        <v>0.10500000000000001</v>
      </c>
      <c r="V61">
        <f>0.065+0.04</f>
        <v>0.10500000000000001</v>
      </c>
      <c r="W61">
        <f>0.065+0.04</f>
        <v>0.10500000000000001</v>
      </c>
      <c r="X61">
        <f>0.065+0.04</f>
        <v>0.10500000000000001</v>
      </c>
      <c r="Z61">
        <f>SQRT((ABS($A$62-$A$61)^2+(ABS($B$62-$B$61)^2)))</f>
        <v>32.848192479252937</v>
      </c>
      <c r="AA61">
        <f>SQRT((ABS($C$62-$C$61)^2+(ABS($D$62-$D$61)^2)))</f>
        <v>29.760038462087564</v>
      </c>
      <c r="AB61">
        <f>SQRT((ABS($E$62-$E$61)^2+(ABS($F$62-$F$61)^2)))</f>
        <v>34.782860562776435</v>
      </c>
      <c r="AC61">
        <f>SQRT((ABS($G$62-$G$61)^2+(ABS($H$62-$H$61)^2)))</f>
        <v>34.676314796844551</v>
      </c>
      <c r="AJ61">
        <f>1/0.105</f>
        <v>9.5238095238095237</v>
      </c>
      <c r="AK61">
        <f>1/0.105</f>
        <v>9.5238095238095237</v>
      </c>
      <c r="AL61">
        <f>1/0.105</f>
        <v>9.5238095238095237</v>
      </c>
      <c r="AM61">
        <f>1/0.105</f>
        <v>9.5238095238095237</v>
      </c>
      <c r="AO61">
        <f t="shared" si="25"/>
        <v>312.83992837383744</v>
      </c>
      <c r="AP61">
        <f t="shared" si="26"/>
        <v>283.42893773416728</v>
      </c>
      <c r="AQ61">
        <f t="shared" si="27"/>
        <v>331.26533869310884</v>
      </c>
      <c r="AR61">
        <f t="shared" si="28"/>
        <v>330.25061711280523</v>
      </c>
      <c r="AV61">
        <f>((0.065/0.105)*100)</f>
        <v>61.904761904761905</v>
      </c>
      <c r="AW61">
        <f>((0.065/0.105)*100)</f>
        <v>61.904761904761905</v>
      </c>
      <c r="AX61">
        <f>((0.065/0.105)*100)</f>
        <v>61.904761904761905</v>
      </c>
      <c r="AY61">
        <f>((0.065/0.105)*100)</f>
        <v>61.904761904761905</v>
      </c>
      <c r="BA61">
        <f>((0.04/0.105)*100)</f>
        <v>38.095238095238102</v>
      </c>
      <c r="BB61">
        <f>((0.04/0.105)*100)</f>
        <v>38.095238095238102</v>
      </c>
      <c r="BC61">
        <f>((0.04/0.105)*100)</f>
        <v>38.095238095238102</v>
      </c>
      <c r="BD61">
        <f>((0.04/0.105)*100)</f>
        <v>38.095238095238102</v>
      </c>
      <c r="BF61">
        <f>ABS($B$61-$D$61)</f>
        <v>0.7733800000000004</v>
      </c>
      <c r="BG61">
        <f>ABS($F$61-$H$61)</f>
        <v>4.3413919999999999</v>
      </c>
      <c r="BL61">
        <f>SQRT((ABS($A$61-$E$61)^2+(ABS($B$61-$F$61)^2)))</f>
        <v>1.2455351900488441</v>
      </c>
      <c r="BM61">
        <f>SQRT((ABS($C$61-$G$62)^2+(ABS($D$61-$H$62)^2)))</f>
        <v>5.6082215166601497</v>
      </c>
      <c r="BO61">
        <f>SQRT((ABS($A$61-$G$61)^2+(ABS($B$61-$H$61)^2)))</f>
        <v>3.5452875955308669</v>
      </c>
      <c r="BP61">
        <f>SQRT((ABS($C$61-$E$62)^2+(ABS($D$61-$F$62)^2)))</f>
        <v>7.0041696646058451</v>
      </c>
      <c r="BR61">
        <f>DEGREES(ACOS((9.70747103570698^2+21.5454800456206^2-12.8442159990989^2)/(2*9.70747103570698*21.5454800456206)))</f>
        <v>19.842656915456985</v>
      </c>
      <c r="BU61">
        <v>13</v>
      </c>
      <c r="BV61">
        <v>8</v>
      </c>
      <c r="BW61">
        <v>6</v>
      </c>
      <c r="BX61">
        <v>7</v>
      </c>
      <c r="BY61">
        <v>13</v>
      </c>
      <c r="BZ61">
        <v>10</v>
      </c>
      <c r="CA61">
        <v>6</v>
      </c>
      <c r="CB61">
        <v>6</v>
      </c>
      <c r="CC61">
        <v>13</v>
      </c>
      <c r="CD61">
        <v>7</v>
      </c>
      <c r="CE61">
        <v>5</v>
      </c>
      <c r="CF61">
        <v>12</v>
      </c>
      <c r="CG61">
        <v>13</v>
      </c>
      <c r="CH61">
        <v>7</v>
      </c>
      <c r="CI61">
        <v>5</v>
      </c>
      <c r="CJ61">
        <v>12</v>
      </c>
      <c r="CL61">
        <v>8</v>
      </c>
      <c r="CM61">
        <v>3</v>
      </c>
      <c r="CN61">
        <v>1</v>
      </c>
      <c r="CO61">
        <v>2</v>
      </c>
      <c r="CP61">
        <v>8</v>
      </c>
      <c r="CQ61">
        <v>3</v>
      </c>
      <c r="CR61">
        <v>0</v>
      </c>
      <c r="CS61">
        <v>0</v>
      </c>
      <c r="CT61">
        <v>8</v>
      </c>
      <c r="CU61">
        <v>1</v>
      </c>
      <c r="CV61">
        <v>0</v>
      </c>
      <c r="CW61">
        <v>7</v>
      </c>
      <c r="CX61">
        <v>8</v>
      </c>
      <c r="CY61">
        <v>2</v>
      </c>
      <c r="CZ61">
        <v>0</v>
      </c>
      <c r="DA61">
        <v>7</v>
      </c>
      <c r="DC61">
        <f>((8/13)*100)</f>
        <v>61.53846153846154</v>
      </c>
      <c r="DD61">
        <f>((6/13)*100)</f>
        <v>46.153846153846153</v>
      </c>
      <c r="DE61">
        <f>((7/13)*100)</f>
        <v>53.846153846153847</v>
      </c>
      <c r="DF61">
        <f>((10/13)*100)</f>
        <v>76.923076923076934</v>
      </c>
      <c r="DG61">
        <f>((6/13)*100)</f>
        <v>46.153846153846153</v>
      </c>
      <c r="DH61">
        <f>((6/13)*100)</f>
        <v>46.153846153846153</v>
      </c>
      <c r="DI61">
        <f>((7/13)*100)</f>
        <v>53.846153846153847</v>
      </c>
      <c r="DJ61">
        <f>((5/13)*100)</f>
        <v>38.461538461538467</v>
      </c>
      <c r="DK61">
        <f>((12/13)*100)</f>
        <v>92.307692307692307</v>
      </c>
      <c r="DL61">
        <f>((7/13)*100)</f>
        <v>53.846153846153847</v>
      </c>
      <c r="DM61">
        <f>((5/13)*100)</f>
        <v>38.461538461538467</v>
      </c>
      <c r="DN61">
        <f>((12/13)*100)</f>
        <v>92.307692307692307</v>
      </c>
      <c r="DP61">
        <f>((3/8)*100)</f>
        <v>37.5</v>
      </c>
      <c r="DQ61">
        <f>((1/8)*100)</f>
        <v>12.5</v>
      </c>
      <c r="DR61">
        <f>((2/8)*100)</f>
        <v>25</v>
      </c>
      <c r="DS61">
        <f>((3/8)*100)</f>
        <v>37.5</v>
      </c>
      <c r="DT61">
        <f>((0/8)*100)</f>
        <v>0</v>
      </c>
      <c r="DU61">
        <f>((0/8)*100)</f>
        <v>0</v>
      </c>
      <c r="DV61">
        <f>((1/8)*100)</f>
        <v>12.5</v>
      </c>
      <c r="DW61">
        <f>((0/8)*100)</f>
        <v>0</v>
      </c>
      <c r="DX61">
        <f>((7/8)*100)</f>
        <v>87.5</v>
      </c>
      <c r="DY61">
        <f>((2/8)*100)</f>
        <v>25</v>
      </c>
      <c r="DZ61">
        <f>((0/8)*100)</f>
        <v>0</v>
      </c>
      <c r="EA61">
        <f>((7/8)*100)</f>
        <v>87.5</v>
      </c>
    </row>
    <row r="62" spans="1:131" x14ac:dyDescent="0.25">
      <c r="A62">
        <v>122.20591200000001</v>
      </c>
      <c r="B62">
        <v>5.8581130000000003</v>
      </c>
      <c r="C62">
        <v>97.507559000000015</v>
      </c>
      <c r="D62">
        <v>7.8905580000000004</v>
      </c>
      <c r="E62">
        <v>120.73818400000002</v>
      </c>
      <c r="F62">
        <v>4.8955099999999998</v>
      </c>
      <c r="G62">
        <v>121.92491000000001</v>
      </c>
      <c r="H62">
        <v>9.1550329999999995</v>
      </c>
      <c r="K62">
        <f>(14/200)</f>
        <v>7.0000000000000007E-2</v>
      </c>
      <c r="L62">
        <f>(12/200)</f>
        <v>0.06</v>
      </c>
      <c r="M62">
        <f>(11/200)</f>
        <v>5.5E-2</v>
      </c>
      <c r="N62">
        <f>(13/200)</f>
        <v>6.5000000000000002E-2</v>
      </c>
      <c r="P62">
        <f>(6/200)</f>
        <v>0.03</v>
      </c>
      <c r="Q62">
        <f>(7/200)</f>
        <v>3.5000000000000003E-2</v>
      </c>
      <c r="R62">
        <f>(7/200)</f>
        <v>3.5000000000000003E-2</v>
      </c>
      <c r="S62">
        <f>(7/200)</f>
        <v>3.5000000000000003E-2</v>
      </c>
      <c r="U62">
        <f>0.07+0.03</f>
        <v>0.1</v>
      </c>
      <c r="V62">
        <f>0.06+0.035</f>
        <v>9.5000000000000001E-2</v>
      </c>
      <c r="W62">
        <f>0.055+0.035</f>
        <v>0.09</v>
      </c>
      <c r="X62">
        <f>0.065+0.035</f>
        <v>0.1</v>
      </c>
      <c r="Z62">
        <f>SQRT((ABS($A$63-$A$62)^2+(ABS($B$63-$B$62)^2)))</f>
        <v>29.386244204531931</v>
      </c>
      <c r="AA62">
        <f>SQRT((ABS($C$63-$C$62)^2+(ABS($D$63-$D$62)^2)))</f>
        <v>24.363099100226901</v>
      </c>
      <c r="AB62">
        <f>SQRT((ABS($E$63-$E$62)^2+(ABS($F$63-$F$62)^2)))</f>
        <v>28.863572089070438</v>
      </c>
      <c r="AC62">
        <f>SQRT((ABS($G$63-$G$62)^2+(ABS($H$63-$H$62)^2)))</f>
        <v>29.848145077252916</v>
      </c>
      <c r="AJ62">
        <f>1/0.1</f>
        <v>10</v>
      </c>
      <c r="AK62">
        <f>1/0.095</f>
        <v>10.526315789473685</v>
      </c>
      <c r="AL62">
        <f>1/0.09</f>
        <v>11.111111111111111</v>
      </c>
      <c r="AM62">
        <f>1/0.1</f>
        <v>10</v>
      </c>
      <c r="AO62">
        <f t="shared" si="25"/>
        <v>293.86244204531931</v>
      </c>
      <c r="AP62">
        <f t="shared" si="26"/>
        <v>256.45367473923051</v>
      </c>
      <c r="AQ62">
        <f t="shared" si="27"/>
        <v>320.7063565452271</v>
      </c>
      <c r="AR62">
        <f t="shared" si="28"/>
        <v>298.48145077252912</v>
      </c>
      <c r="AV62">
        <f>((0.07/0.1)*100)</f>
        <v>70</v>
      </c>
      <c r="AW62">
        <f>((0.06/0.095)*100)</f>
        <v>63.157894736842103</v>
      </c>
      <c r="AX62">
        <f>((0.055/0.09)*100)</f>
        <v>61.111111111111114</v>
      </c>
      <c r="AY62">
        <f>((0.065/0.1)*100)</f>
        <v>65</v>
      </c>
      <c r="BA62">
        <f>((0.03/0.1)*100)</f>
        <v>30</v>
      </c>
      <c r="BB62">
        <f>((0.035/0.095)*100)</f>
        <v>36.842105263157897</v>
      </c>
      <c r="BC62">
        <f>((0.035/0.09)*100)</f>
        <v>38.888888888888893</v>
      </c>
      <c r="BD62">
        <f>((0.035/0.1)*100)</f>
        <v>35</v>
      </c>
      <c r="BF62">
        <f>ABS($B$62-$D$62)</f>
        <v>2.0324450000000001</v>
      </c>
      <c r="BG62">
        <f>ABS($F$62-$H$62)</f>
        <v>4.2595229999999997</v>
      </c>
      <c r="BL62">
        <f>SQRT((ABS($A$62-$E$62)^2+(ABS($B$62-$F$62)^2)))</f>
        <v>1.7552293347574224</v>
      </c>
      <c r="BM62">
        <f>SQRT((ABS($C$62-$G$63)^2+(ABS($D$62-$H$63)^2)))</f>
        <v>5.6054337576984281</v>
      </c>
      <c r="BO62">
        <f>SQRT((ABS($A$62-$G$62)^2+(ABS($B$62-$H$62)^2)))</f>
        <v>3.3088734654567853</v>
      </c>
      <c r="BP62">
        <f>SQRT((ABS($C$62-$E$63)^2+(ABS($D$62-$F$63)^2)))</f>
        <v>6.4343957160170184</v>
      </c>
      <c r="BR62">
        <f>DEGREES(ACOS((8.73575485299353^2+19.0781424095194^2-11.315457424839^2)/(2*8.73575485299353*19.0781424095194)))</f>
        <v>20.483266146270655</v>
      </c>
      <c r="BU62">
        <v>14</v>
      </c>
      <c r="BV62">
        <v>10</v>
      </c>
      <c r="BW62">
        <v>7</v>
      </c>
      <c r="BX62">
        <v>7</v>
      </c>
      <c r="BY62">
        <v>12</v>
      </c>
      <c r="BZ62">
        <v>8</v>
      </c>
      <c r="CA62">
        <v>4</v>
      </c>
      <c r="CB62">
        <v>5</v>
      </c>
      <c r="CC62">
        <v>11</v>
      </c>
      <c r="CD62">
        <v>6</v>
      </c>
      <c r="CE62">
        <v>4</v>
      </c>
      <c r="CF62">
        <v>11</v>
      </c>
      <c r="CG62">
        <v>13</v>
      </c>
      <c r="CH62">
        <v>7</v>
      </c>
      <c r="CI62">
        <v>6</v>
      </c>
      <c r="CJ62">
        <v>11</v>
      </c>
      <c r="CL62">
        <v>6</v>
      </c>
      <c r="CM62">
        <v>3</v>
      </c>
      <c r="CN62">
        <v>0</v>
      </c>
      <c r="CO62">
        <v>0</v>
      </c>
      <c r="CP62">
        <v>7</v>
      </c>
      <c r="CQ62">
        <v>3</v>
      </c>
      <c r="CR62">
        <v>0</v>
      </c>
      <c r="CS62">
        <v>0</v>
      </c>
      <c r="CT62">
        <v>7</v>
      </c>
      <c r="CU62">
        <v>0</v>
      </c>
      <c r="CV62">
        <v>0</v>
      </c>
      <c r="CW62">
        <v>6</v>
      </c>
      <c r="CX62">
        <v>7</v>
      </c>
      <c r="CY62">
        <v>0</v>
      </c>
      <c r="CZ62">
        <v>0</v>
      </c>
      <c r="DA62">
        <v>6</v>
      </c>
      <c r="DC62">
        <f>((10/14)*100)</f>
        <v>71.428571428571431</v>
      </c>
      <c r="DD62">
        <f>((7/14)*100)</f>
        <v>50</v>
      </c>
      <c r="DE62">
        <f>((7/14)*100)</f>
        <v>50</v>
      </c>
      <c r="DF62">
        <f>((8/12)*100)</f>
        <v>66.666666666666657</v>
      </c>
      <c r="DG62">
        <f>((4/12)*100)</f>
        <v>33.333333333333329</v>
      </c>
      <c r="DH62">
        <f>((5/12)*100)</f>
        <v>41.666666666666671</v>
      </c>
      <c r="DI62">
        <f>((6/11)*100)</f>
        <v>54.54545454545454</v>
      </c>
      <c r="DJ62">
        <f>((4/11)*100)</f>
        <v>36.363636363636367</v>
      </c>
      <c r="DK62">
        <f>((11/11)*100)</f>
        <v>100</v>
      </c>
      <c r="DL62">
        <f>((7/13)*100)</f>
        <v>53.846153846153847</v>
      </c>
      <c r="DM62">
        <f>((6/13)*100)</f>
        <v>46.153846153846153</v>
      </c>
      <c r="DN62">
        <f>((11/13)*100)</f>
        <v>84.615384615384613</v>
      </c>
      <c r="DP62">
        <f>((3/6)*100)</f>
        <v>50</v>
      </c>
      <c r="DQ62">
        <f>((0/6)*100)</f>
        <v>0</v>
      </c>
      <c r="DR62">
        <f>((0/6)*100)</f>
        <v>0</v>
      </c>
      <c r="DS62">
        <f>((3/7)*100)</f>
        <v>42.857142857142854</v>
      </c>
      <c r="DT62">
        <f>((0/7)*100)</f>
        <v>0</v>
      </c>
      <c r="DU62">
        <f>((0/7)*100)</f>
        <v>0</v>
      </c>
      <c r="DV62">
        <f>((0/7)*100)</f>
        <v>0</v>
      </c>
      <c r="DW62">
        <f>((0/7)*100)</f>
        <v>0</v>
      </c>
      <c r="DX62">
        <f>((6/7)*100)</f>
        <v>85.714285714285708</v>
      </c>
      <c r="DY62">
        <f>((0/7)*100)</f>
        <v>0</v>
      </c>
      <c r="DZ62">
        <f>((0/7)*100)</f>
        <v>0</v>
      </c>
      <c r="EA62">
        <f>((6/7)*100)</f>
        <v>85.714285714285708</v>
      </c>
    </row>
    <row r="63" spans="1:131" x14ac:dyDescent="0.25">
      <c r="A63">
        <v>92.819843000000006</v>
      </c>
      <c r="B63">
        <v>5.9595880000000001</v>
      </c>
      <c r="C63">
        <v>73.154899</v>
      </c>
      <c r="D63">
        <v>7.1774319999999996</v>
      </c>
      <c r="E63">
        <v>91.874842000000001</v>
      </c>
      <c r="F63">
        <v>4.7802610000000003</v>
      </c>
      <c r="G63">
        <v>92.077026000000004</v>
      </c>
      <c r="H63">
        <v>9.2798739999999995</v>
      </c>
      <c r="K63">
        <f>(12/200)</f>
        <v>0.06</v>
      </c>
      <c r="L63">
        <f>(10/200)</f>
        <v>0.05</v>
      </c>
      <c r="M63">
        <f>(13/200)</f>
        <v>6.5000000000000002E-2</v>
      </c>
      <c r="N63">
        <f>(12/200)</f>
        <v>0.06</v>
      </c>
      <c r="P63">
        <f>(7/200)</f>
        <v>3.5000000000000003E-2</v>
      </c>
      <c r="Q63">
        <f>(8/200)</f>
        <v>0.04</v>
      </c>
      <c r="R63">
        <f>(8/200)</f>
        <v>0.04</v>
      </c>
      <c r="S63">
        <f>(7/200)</f>
        <v>3.5000000000000003E-2</v>
      </c>
      <c r="U63">
        <f>0.06+0.035</f>
        <v>9.5000000000000001E-2</v>
      </c>
      <c r="V63">
        <f>0.05+0.04</f>
        <v>0.09</v>
      </c>
      <c r="W63">
        <f>0.065+0.04</f>
        <v>0.10500000000000001</v>
      </c>
      <c r="X63">
        <f>0.06+0.035</f>
        <v>9.5000000000000001E-2</v>
      </c>
      <c r="Z63">
        <f>SQRT((ABS($A$64-$A$63)^2+(ABS($B$64-$B$63)^2)))</f>
        <v>25.310528695277085</v>
      </c>
      <c r="AA63">
        <f>SQRT((ABS($C$64-$C$63)^2+(ABS($D$64-$D$63)^2)))</f>
        <v>26.30887241063974</v>
      </c>
      <c r="AB63">
        <f>SQRT((ABS($E$64-$E$63)^2+(ABS($F$64-$F$63)^2)))</f>
        <v>25.900894817961888</v>
      </c>
      <c r="AC63">
        <f>SQRT((ABS($G$64-$G$63)^2+(ABS($H$64-$H$63)^2)))</f>
        <v>25.142501603372725</v>
      </c>
      <c r="AJ63">
        <f>1/0.095</f>
        <v>10.526315789473685</v>
      </c>
      <c r="AK63">
        <f>1/0.09</f>
        <v>11.111111111111111</v>
      </c>
      <c r="AL63">
        <f>1/0.105</f>
        <v>9.5238095238095237</v>
      </c>
      <c r="AM63">
        <f>1/0.095</f>
        <v>10.526315789473685</v>
      </c>
      <c r="AO63">
        <f t="shared" si="25"/>
        <v>266.42661784502195</v>
      </c>
      <c r="AP63">
        <f t="shared" si="26"/>
        <v>292.3208045626638</v>
      </c>
      <c r="AQ63">
        <f t="shared" si="27"/>
        <v>246.67518874249416</v>
      </c>
      <c r="AR63">
        <f t="shared" si="28"/>
        <v>264.65791161444974</v>
      </c>
      <c r="AV63">
        <f>((0.06/0.095)*100)</f>
        <v>63.157894736842103</v>
      </c>
      <c r="AW63">
        <f>((0.05/0.09)*100)</f>
        <v>55.555555555555557</v>
      </c>
      <c r="AX63">
        <f>((0.065/0.105)*100)</f>
        <v>61.904761904761905</v>
      </c>
      <c r="AY63">
        <f>((0.06/0.095)*100)</f>
        <v>63.157894736842103</v>
      </c>
      <c r="BA63">
        <f>((0.035/0.095)*100)</f>
        <v>36.842105263157897</v>
      </c>
      <c r="BB63">
        <f>((0.04/0.09)*100)</f>
        <v>44.44444444444445</v>
      </c>
      <c r="BC63">
        <f>((0.04/0.105)*100)</f>
        <v>38.095238095238102</v>
      </c>
      <c r="BD63">
        <f>((0.035/0.095)*100)</f>
        <v>36.842105263157897</v>
      </c>
      <c r="BF63">
        <f>ABS($B$63-$D$63)</f>
        <v>1.2178439999999995</v>
      </c>
      <c r="BG63">
        <f>ABS($F$63-$H$63)</f>
        <v>4.4996129999999992</v>
      </c>
      <c r="BL63">
        <f>SQRT((ABS($A$63-$E$63)^2+(ABS($B$63-$F$63)^2)))</f>
        <v>1.5112375931434503</v>
      </c>
      <c r="BM63">
        <f>SQRT((ABS($C$63-$G$64)^2+(ABS($D$63-$H$64)^2)))</f>
        <v>6.4069222253151326</v>
      </c>
      <c r="BO63">
        <f>SQRT((ABS($A$63-$G$63)^2+(ABS($B$63-$H$63)^2)))</f>
        <v>3.4023633282300993</v>
      </c>
      <c r="BP63">
        <f>SQRT((ABS($C$63-$E$64)^2+(ABS($D$63-$F$64)^2)))</f>
        <v>7.683294645585641</v>
      </c>
      <c r="BR63">
        <f>DEGREES(ACOS((10.9159758941713^2+22.9691910365168^2-13.2705870861349^2)/(2*10.9159758941713*22.9691910365168)))</f>
        <v>20.195055133587129</v>
      </c>
      <c r="BS63">
        <f>DEGREES(ACOS((12.4033848279431^2+21.3578437405518^2-9.70747103570698^2)/(2*12.4033848279431*21.3578437405518)))</f>
        <v>13.225670607373882</v>
      </c>
      <c r="BU63">
        <v>12</v>
      </c>
      <c r="BV63">
        <v>8</v>
      </c>
      <c r="BW63">
        <v>6</v>
      </c>
      <c r="BX63">
        <v>6</v>
      </c>
      <c r="BY63">
        <v>10</v>
      </c>
      <c r="BZ63">
        <v>7</v>
      </c>
      <c r="CA63">
        <v>3</v>
      </c>
      <c r="CB63">
        <v>3</v>
      </c>
      <c r="CC63">
        <v>13</v>
      </c>
      <c r="CD63">
        <v>6</v>
      </c>
      <c r="CE63">
        <v>5</v>
      </c>
      <c r="CF63">
        <v>12</v>
      </c>
      <c r="CG63">
        <v>12</v>
      </c>
      <c r="CH63">
        <v>6</v>
      </c>
      <c r="CI63">
        <v>4</v>
      </c>
      <c r="CJ63">
        <v>12</v>
      </c>
      <c r="CL63">
        <v>7</v>
      </c>
      <c r="CM63">
        <v>3</v>
      </c>
      <c r="CN63">
        <v>2</v>
      </c>
      <c r="CO63">
        <v>1</v>
      </c>
      <c r="CP63">
        <v>8</v>
      </c>
      <c r="CQ63">
        <v>4</v>
      </c>
      <c r="CR63">
        <v>0</v>
      </c>
      <c r="CS63">
        <v>0</v>
      </c>
      <c r="CT63">
        <v>8</v>
      </c>
      <c r="CU63">
        <v>2</v>
      </c>
      <c r="CV63">
        <v>0</v>
      </c>
      <c r="CW63">
        <v>7</v>
      </c>
      <c r="CX63">
        <v>7</v>
      </c>
      <c r="CY63">
        <v>1</v>
      </c>
      <c r="CZ63">
        <v>0</v>
      </c>
      <c r="DA63">
        <v>7</v>
      </c>
      <c r="DC63">
        <f>((8/12)*100)</f>
        <v>66.666666666666657</v>
      </c>
      <c r="DD63">
        <f>((6/12)*100)</f>
        <v>50</v>
      </c>
      <c r="DE63">
        <f>((6/12)*100)</f>
        <v>50</v>
      </c>
      <c r="DF63">
        <f>((7/10)*100)</f>
        <v>70</v>
      </c>
      <c r="DG63">
        <f>((3/10)*100)</f>
        <v>30</v>
      </c>
      <c r="DH63">
        <f>((3/10)*100)</f>
        <v>30</v>
      </c>
      <c r="DI63">
        <f>((6/13)*100)</f>
        <v>46.153846153846153</v>
      </c>
      <c r="DJ63">
        <f>((5/13)*100)</f>
        <v>38.461538461538467</v>
      </c>
      <c r="DK63">
        <f>((12/13)*100)</f>
        <v>92.307692307692307</v>
      </c>
      <c r="DL63">
        <f>((6/12)*100)</f>
        <v>50</v>
      </c>
      <c r="DM63">
        <f>((4/12)*100)</f>
        <v>33.333333333333329</v>
      </c>
      <c r="DN63">
        <f>((12/12)*100)</f>
        <v>100</v>
      </c>
      <c r="DP63">
        <f>((3/7)*100)</f>
        <v>42.857142857142854</v>
      </c>
      <c r="DQ63">
        <f>((2/7)*100)</f>
        <v>28.571428571428569</v>
      </c>
      <c r="DR63">
        <f>((1/7)*100)</f>
        <v>14.285714285714285</v>
      </c>
      <c r="DS63">
        <f>((4/8)*100)</f>
        <v>50</v>
      </c>
      <c r="DT63">
        <f>((0/8)*100)</f>
        <v>0</v>
      </c>
      <c r="DU63">
        <f>((0/8)*100)</f>
        <v>0</v>
      </c>
      <c r="DV63">
        <f>((2/8)*100)</f>
        <v>25</v>
      </c>
      <c r="DW63">
        <f>((0/8)*100)</f>
        <v>0</v>
      </c>
      <c r="DX63">
        <f>((7/8)*100)</f>
        <v>87.5</v>
      </c>
      <c r="DY63">
        <f>((1/7)*100)</f>
        <v>14.285714285714285</v>
      </c>
      <c r="DZ63">
        <f>((0/7)*100)</f>
        <v>0</v>
      </c>
      <c r="EA63">
        <f>((7/7)*100)</f>
        <v>100</v>
      </c>
    </row>
    <row r="64" spans="1:131" x14ac:dyDescent="0.25">
      <c r="A64">
        <v>67.519584000000009</v>
      </c>
      <c r="B64">
        <v>5.2386460000000001</v>
      </c>
      <c r="C64">
        <v>46.846454000000001</v>
      </c>
      <c r="D64">
        <v>7.3273960000000002</v>
      </c>
      <c r="E64">
        <v>65.976196000000002</v>
      </c>
      <c r="F64">
        <v>4.4389580000000004</v>
      </c>
      <c r="G64">
        <v>66.94041</v>
      </c>
      <c r="H64">
        <v>8.7358860000000007</v>
      </c>
      <c r="K64">
        <f>(12/200)</f>
        <v>0.06</v>
      </c>
      <c r="P64">
        <f>(7/200)</f>
        <v>3.5000000000000003E-2</v>
      </c>
      <c r="Q64">
        <f>(8/200)</f>
        <v>0.04</v>
      </c>
      <c r="R64">
        <f>(7/200)</f>
        <v>3.5000000000000003E-2</v>
      </c>
      <c r="S64">
        <f>(7/200)</f>
        <v>3.5000000000000003E-2</v>
      </c>
      <c r="U64">
        <f>0.06+0.035</f>
        <v>9.5000000000000001E-2</v>
      </c>
      <c r="Z64">
        <f>SQRT((ABS($A$65-$A$64)^2+(ABS($B$65-$B$64)^2)))</f>
        <v>26.622765997113078</v>
      </c>
      <c r="AJ64">
        <f>1/0.095</f>
        <v>10.526315789473685</v>
      </c>
      <c r="AO64">
        <f t="shared" si="25"/>
        <v>280.2396420748745</v>
      </c>
      <c r="AV64">
        <f>((0.06/0.095)*100)</f>
        <v>63.157894736842103</v>
      </c>
      <c r="BA64">
        <f>((0.035/0.095)*100)</f>
        <v>36.842105263157897</v>
      </c>
      <c r="BF64">
        <f>ABS($B$64-$D$64)</f>
        <v>2.0887500000000001</v>
      </c>
      <c r="BG64">
        <f>ABS($F$64-$H$64)</f>
        <v>4.2969280000000003</v>
      </c>
      <c r="BI64">
        <v>1.4757405000000001</v>
      </c>
      <c r="BJ64">
        <v>2.0142039999999999</v>
      </c>
      <c r="BL64">
        <f>SQRT((ABS($A$64-$E$64)^2+(ABS($B$64-$F$64)^2)))</f>
        <v>1.73825988157353</v>
      </c>
      <c r="BO64">
        <f>SQRT((ABS($A$64-$G$64)^2+(ABS($B$64-$H$64)^2)))</f>
        <v>3.5448737833491357</v>
      </c>
      <c r="BR64">
        <f>DEGREES(ACOS((12.8451905041875^2+19.6346574320232^2-7.9599468000496^2)/(2*12.8451905041875*19.6346574320232)))</f>
        <v>15.033376751285179</v>
      </c>
      <c r="BS64">
        <f>DEGREES(ACOS((12.8442159990989^2+20.4846212661721^2-8.73575485299353^2)/(2*12.8442159990989*20.4846212661721)))</f>
        <v>15.003021705617131</v>
      </c>
      <c r="BU64">
        <v>12</v>
      </c>
      <c r="BV64">
        <v>7</v>
      </c>
      <c r="BW64">
        <v>5</v>
      </c>
      <c r="BX64">
        <v>6</v>
      </c>
      <c r="CL64">
        <v>7</v>
      </c>
      <c r="CM64">
        <v>4</v>
      </c>
      <c r="CN64">
        <v>0</v>
      </c>
      <c r="CO64">
        <v>1</v>
      </c>
      <c r="CP64">
        <v>8</v>
      </c>
      <c r="CQ64">
        <v>3</v>
      </c>
      <c r="CR64">
        <v>0</v>
      </c>
      <c r="CS64">
        <v>0</v>
      </c>
      <c r="CT64">
        <v>7</v>
      </c>
      <c r="CU64">
        <v>0</v>
      </c>
      <c r="CV64">
        <v>0</v>
      </c>
      <c r="CW64">
        <v>6</v>
      </c>
      <c r="CX64">
        <v>7</v>
      </c>
      <c r="CY64">
        <v>1</v>
      </c>
      <c r="CZ64">
        <v>0</v>
      </c>
      <c r="DA64">
        <v>6</v>
      </c>
      <c r="DC64">
        <f>((7/12)*100)</f>
        <v>58.333333333333336</v>
      </c>
      <c r="DD64">
        <f>((5/12)*100)</f>
        <v>41.666666666666671</v>
      </c>
      <c r="DE64">
        <f>((6/12)*100)</f>
        <v>50</v>
      </c>
      <c r="DP64">
        <f>((4/7)*100)</f>
        <v>57.142857142857139</v>
      </c>
      <c r="DQ64">
        <f>((0/7)*100)</f>
        <v>0</v>
      </c>
      <c r="DR64">
        <f>((1/7)*100)</f>
        <v>14.285714285714285</v>
      </c>
      <c r="DS64">
        <f>((3/8)*100)</f>
        <v>37.5</v>
      </c>
      <c r="DT64">
        <f>((0/8)*100)</f>
        <v>0</v>
      </c>
      <c r="DU64">
        <f>((0/8)*100)</f>
        <v>0</v>
      </c>
      <c r="DV64">
        <f>((0/7)*100)</f>
        <v>0</v>
      </c>
      <c r="DW64">
        <f>((0/7)*100)</f>
        <v>0</v>
      </c>
      <c r="DX64">
        <f>((6/7)*100)</f>
        <v>85.714285714285708</v>
      </c>
      <c r="DY64">
        <f>((1/7)*100)</f>
        <v>14.285714285714285</v>
      </c>
      <c r="DZ64">
        <f>((0/7)*100)</f>
        <v>0</v>
      </c>
      <c r="EA64">
        <f>((6/7)*100)</f>
        <v>85.714285714285708</v>
      </c>
    </row>
    <row r="65" spans="1:131" x14ac:dyDescent="0.25">
      <c r="A65">
        <v>40.896820000000005</v>
      </c>
      <c r="B65">
        <v>5.248958</v>
      </c>
      <c r="P65">
        <f>(7/200)</f>
        <v>3.5000000000000003E-2</v>
      </c>
      <c r="BR65">
        <f>DEGREES(ACOS((41.5068171741598^2+25.7487796363949^2-16.4629291278043^2)/(2*41.5068171741598*25.7487796363949)))</f>
        <v>8.3598857899891659</v>
      </c>
      <c r="BS65">
        <f>DEGREES(ACOS((11.315457424839^2+20.9335435279768^2-10.9159758941713^2)/(2*11.315457424839*20.9335435279768)))</f>
        <v>19.309847334477574</v>
      </c>
      <c r="CL65">
        <v>7</v>
      </c>
      <c r="CM65">
        <v>3</v>
      </c>
      <c r="CN65">
        <v>0</v>
      </c>
      <c r="CO65">
        <v>0</v>
      </c>
      <c r="DP65">
        <f>((3/7)*100)</f>
        <v>42.857142857142854</v>
      </c>
      <c r="DQ65">
        <f>((0/7)*100)</f>
        <v>0</v>
      </c>
      <c r="DR65">
        <f>((0/7)*100)</f>
        <v>0</v>
      </c>
    </row>
    <row r="66" spans="1:131" x14ac:dyDescent="0.25">
      <c r="A66" t="s">
        <v>22</v>
      </c>
      <c r="B66" t="s">
        <v>22</v>
      </c>
      <c r="C66" t="s">
        <v>22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BR66">
        <f>DEGREES(ACOS((23.0329607314021^2+23.4274649641617^2-4.52548094894112^2)/(2*23.0329607314021*23.4274649641617)))</f>
        <v>11.137233195262096</v>
      </c>
      <c r="BS66">
        <f>DEGREES(ACOS((13.2705870861349^2+25.1935570737203^2-12.8451905041875^2)/(2*13.2705870861349*25.1935570737203)))</f>
        <v>15.019006202071868</v>
      </c>
    </row>
    <row r="67" spans="1:131" x14ac:dyDescent="0.25">
      <c r="A67">
        <v>40.409683000000001</v>
      </c>
      <c r="B67">
        <v>8.7991139999999994</v>
      </c>
      <c r="C67">
        <v>55.11177</v>
      </c>
      <c r="D67">
        <v>6.6542190000000003</v>
      </c>
      <c r="E67">
        <v>38.232080000000003</v>
      </c>
      <c r="F67">
        <v>9.1917190000000009</v>
      </c>
      <c r="G67">
        <v>35.570728000000003</v>
      </c>
      <c r="H67">
        <v>5.0303129999999996</v>
      </c>
      <c r="K67">
        <f>(12/200)</f>
        <v>0.06</v>
      </c>
      <c r="L67">
        <f>(12/200)</f>
        <v>0.06</v>
      </c>
      <c r="M67">
        <f>(12/200)</f>
        <v>0.06</v>
      </c>
      <c r="N67">
        <f>(14/200)</f>
        <v>7.0000000000000007E-2</v>
      </c>
      <c r="P67">
        <f>(9/200)</f>
        <v>4.4999999999999998E-2</v>
      </c>
      <c r="Q67">
        <f>(10/200)</f>
        <v>0.05</v>
      </c>
      <c r="R67">
        <f>(10/200)</f>
        <v>0.05</v>
      </c>
      <c r="S67">
        <f>(11/200)</f>
        <v>5.5E-2</v>
      </c>
      <c r="U67">
        <f>0.06+0.045</f>
        <v>0.105</v>
      </c>
      <c r="V67">
        <f>0.06+0.05</f>
        <v>0.11</v>
      </c>
      <c r="W67">
        <f>0.06+0.05</f>
        <v>0.11</v>
      </c>
      <c r="X67">
        <f>0.07+0.055</f>
        <v>0.125</v>
      </c>
      <c r="Z67">
        <f>SQRT((ABS($A$68-$A$67)^2+(ABS($B$68-$B$67)^2)))</f>
        <v>19.898115458018282</v>
      </c>
      <c r="AA67">
        <f>SQRT((ABS($C$68-$C$67)^2+(ABS($D$68-$D$67)^2)))</f>
        <v>20.152652236041025</v>
      </c>
      <c r="AB67">
        <f>SQRT((ABS($E$68-$E$67)^2+(ABS($F$68-$F$67)^2)))</f>
        <v>22.415657564643269</v>
      </c>
      <c r="AC67">
        <f>SQRT((ABS($G$68-$G$67)^2+(ABS($H$68-$H$67)^2)))</f>
        <v>23.213648331103578</v>
      </c>
      <c r="AJ67">
        <f>1/0.105</f>
        <v>9.5238095238095237</v>
      </c>
      <c r="AK67">
        <f>1/0.11</f>
        <v>9.0909090909090917</v>
      </c>
      <c r="AL67">
        <f>1/0.11</f>
        <v>9.0909090909090917</v>
      </c>
      <c r="AM67">
        <f>1/0.125</f>
        <v>8</v>
      </c>
      <c r="AO67">
        <f t="shared" ref="AO67:AO75" si="29">$Z67/$U67</f>
        <v>189.50586150493604</v>
      </c>
      <c r="AP67">
        <f t="shared" ref="AP67:AP74" si="30">$AA67/$V67</f>
        <v>183.20592941855477</v>
      </c>
      <c r="AQ67">
        <f t="shared" ref="AQ67:AQ74" si="31">$AB67/$W67</f>
        <v>203.77870513312061</v>
      </c>
      <c r="AR67">
        <f t="shared" ref="AR67:AR75" si="32">$AC67/$X67</f>
        <v>185.70918664882862</v>
      </c>
      <c r="AV67">
        <f>((0.06/0.105)*100)</f>
        <v>57.142857142857139</v>
      </c>
      <c r="AW67">
        <f>((0.06/0.11)*100)</f>
        <v>54.54545454545454</v>
      </c>
      <c r="AX67">
        <f>((0.06/0.11)*100)</f>
        <v>54.54545454545454</v>
      </c>
      <c r="AY67">
        <f>((0.07/0.125)*100)</f>
        <v>56.000000000000007</v>
      </c>
      <c r="BA67">
        <f>((0.045/0.105)*100)</f>
        <v>42.857142857142854</v>
      </c>
      <c r="BB67">
        <f>((0.05/0.11)*100)</f>
        <v>45.45454545454546</v>
      </c>
      <c r="BC67">
        <f>((0.05/0.11)*100)</f>
        <v>45.45454545454546</v>
      </c>
      <c r="BD67">
        <f>((0.055/0.125)*100)</f>
        <v>44</v>
      </c>
      <c r="BF67">
        <f>ABS($B$67-$D$67)</f>
        <v>2.1448949999999991</v>
      </c>
      <c r="BG67">
        <f>ABS($F$67-$H$67)</f>
        <v>4.1614060000000013</v>
      </c>
      <c r="BL67">
        <f>SQRT((ABS($A$67-$E$67)^2+(ABS($B$67-$F$67)^2)))</f>
        <v>2.2127118004010353</v>
      </c>
      <c r="BM67">
        <f>SQRT((ABS($C$67-$G$68)^2+(ABS($D$67-$H$68)^2)))</f>
        <v>3.7594149695573642</v>
      </c>
      <c r="BO67">
        <f>SQRT((ABS($A$67-$G$67)^2+(ABS($B$67-$H$67)^2)))</f>
        <v>6.1334612144877854</v>
      </c>
      <c r="BP67">
        <f>SQRT((ABS($C$67-$E$68)^2+(ABS($D$67-$F$68)^2)))</f>
        <v>6.4304525350560695</v>
      </c>
      <c r="BR67">
        <f>DEGREES(ACOS((20.1799469917812^2+21.2300163087082^2-3.99086419878703^2)/(2*20.1799469917812*21.2300163087082)))</f>
        <v>10.673416462654863</v>
      </c>
      <c r="BS67">
        <f>DEGREES(ACOS((7.9599468000496^2+48.7395268356613^2-41.5068171741598^2)/(2*7.9599468000496*48.7395268356613)))</f>
        <v>22.649594731264596</v>
      </c>
      <c r="BU67">
        <v>12</v>
      </c>
      <c r="BV67">
        <v>5</v>
      </c>
      <c r="BW67">
        <v>4</v>
      </c>
      <c r="BX67">
        <v>7</v>
      </c>
      <c r="BY67">
        <v>12</v>
      </c>
      <c r="BZ67">
        <v>6</v>
      </c>
      <c r="CA67">
        <v>5</v>
      </c>
      <c r="CB67">
        <v>4</v>
      </c>
      <c r="CC67">
        <v>12</v>
      </c>
      <c r="CD67">
        <v>4</v>
      </c>
      <c r="CE67">
        <v>5</v>
      </c>
      <c r="CF67">
        <v>11</v>
      </c>
      <c r="CG67">
        <v>14</v>
      </c>
      <c r="CH67">
        <v>7</v>
      </c>
      <c r="CI67">
        <v>4</v>
      </c>
      <c r="CJ67">
        <v>11</v>
      </c>
      <c r="CL67">
        <v>9</v>
      </c>
      <c r="CM67">
        <v>0</v>
      </c>
      <c r="CN67">
        <v>2</v>
      </c>
      <c r="CO67">
        <v>6</v>
      </c>
      <c r="CP67">
        <v>10</v>
      </c>
      <c r="CQ67">
        <v>3</v>
      </c>
      <c r="CR67">
        <v>3</v>
      </c>
      <c r="CS67">
        <v>0</v>
      </c>
      <c r="CT67">
        <v>10</v>
      </c>
      <c r="CU67">
        <v>2</v>
      </c>
      <c r="CV67">
        <v>3</v>
      </c>
      <c r="CW67">
        <v>7</v>
      </c>
      <c r="CX67">
        <v>11</v>
      </c>
      <c r="CY67">
        <v>6</v>
      </c>
      <c r="CZ67">
        <v>0</v>
      </c>
      <c r="DA67">
        <v>7</v>
      </c>
      <c r="DC67">
        <f>((5/12)*100)</f>
        <v>41.666666666666671</v>
      </c>
      <c r="DD67">
        <f>((4/12)*100)</f>
        <v>33.333333333333329</v>
      </c>
      <c r="DE67">
        <f>((7/12)*100)</f>
        <v>58.333333333333336</v>
      </c>
      <c r="DF67">
        <f>((6/12)*100)</f>
        <v>50</v>
      </c>
      <c r="DG67">
        <f>((5/12)*100)</f>
        <v>41.666666666666671</v>
      </c>
      <c r="DH67">
        <f>((4/12)*100)</f>
        <v>33.333333333333329</v>
      </c>
      <c r="DI67">
        <f>((4/12)*100)</f>
        <v>33.333333333333329</v>
      </c>
      <c r="DJ67">
        <f>((5/12)*100)</f>
        <v>41.666666666666671</v>
      </c>
      <c r="DK67">
        <f>((11/12)*100)</f>
        <v>91.666666666666657</v>
      </c>
      <c r="DL67">
        <f>((7/14)*100)</f>
        <v>50</v>
      </c>
      <c r="DM67">
        <f>((4/14)*100)</f>
        <v>28.571428571428569</v>
      </c>
      <c r="DN67">
        <f>((11/14)*100)</f>
        <v>78.571428571428569</v>
      </c>
      <c r="DP67">
        <f>((0/9)*100)</f>
        <v>0</v>
      </c>
      <c r="DQ67">
        <f>((2/9)*100)</f>
        <v>22.222222222222221</v>
      </c>
      <c r="DR67">
        <f>((6/9)*100)</f>
        <v>66.666666666666657</v>
      </c>
      <c r="DS67">
        <f>((3/10)*100)</f>
        <v>30</v>
      </c>
      <c r="DT67">
        <f>((3/10)*100)</f>
        <v>30</v>
      </c>
      <c r="DU67">
        <f>((0/10)*100)</f>
        <v>0</v>
      </c>
      <c r="DV67">
        <f>((2/10)*100)</f>
        <v>20</v>
      </c>
      <c r="DW67">
        <f>((3/10)*100)</f>
        <v>30</v>
      </c>
      <c r="DX67">
        <f>((7/10)*100)</f>
        <v>70</v>
      </c>
      <c r="DY67">
        <f>((6/11)*100)</f>
        <v>54.54545454545454</v>
      </c>
      <c r="DZ67">
        <f>((0/11)*100)</f>
        <v>0</v>
      </c>
      <c r="EA67">
        <f>((7/11)*100)</f>
        <v>63.636363636363633</v>
      </c>
    </row>
    <row r="68" spans="1:131" x14ac:dyDescent="0.25">
      <c r="A68">
        <v>60.307708000000005</v>
      </c>
      <c r="B68">
        <v>8.739115</v>
      </c>
      <c r="C68">
        <v>75.263973000000007</v>
      </c>
      <c r="D68">
        <v>6.7887789999999999</v>
      </c>
      <c r="E68">
        <v>60.634998000000003</v>
      </c>
      <c r="F68">
        <v>9.9473439999999993</v>
      </c>
      <c r="G68">
        <v>58.771766</v>
      </c>
      <c r="H68">
        <v>5.7953650000000003</v>
      </c>
      <c r="K68">
        <f>(12/200)</f>
        <v>0.06</v>
      </c>
      <c r="L68">
        <f>(12/200)</f>
        <v>0.06</v>
      </c>
      <c r="M68">
        <f>(11/200)</f>
        <v>5.5E-2</v>
      </c>
      <c r="N68">
        <f>(13/200)</f>
        <v>6.5000000000000002E-2</v>
      </c>
      <c r="P68">
        <f>(9/200)</f>
        <v>4.4999999999999998E-2</v>
      </c>
      <c r="Q68">
        <f>(9/200)</f>
        <v>4.4999999999999998E-2</v>
      </c>
      <c r="R68">
        <f>(9/200)</f>
        <v>4.4999999999999998E-2</v>
      </c>
      <c r="S68">
        <f>(8/200)</f>
        <v>0.04</v>
      </c>
      <c r="U68">
        <f>0.06+0.045</f>
        <v>0.105</v>
      </c>
      <c r="V68">
        <f>0.06+0.045</f>
        <v>0.105</v>
      </c>
      <c r="W68">
        <f>0.055+0.045</f>
        <v>0.1</v>
      </c>
      <c r="X68">
        <f>0.065+0.04</f>
        <v>0.10500000000000001</v>
      </c>
      <c r="Z68">
        <f>SQRT((ABS($A$69-$A$68)^2+(ABS($B$69-$B$68)^2)))</f>
        <v>19.166758333849209</v>
      </c>
      <c r="AA68">
        <f>SQRT((ABS($C$69-$C$68)^2+(ABS($D$69-$D$68)^2)))</f>
        <v>20.918528761003628</v>
      </c>
      <c r="AB68">
        <f>SQRT((ABS($E$69-$E$68)^2+(ABS($F$69-$F$68)^2)))</f>
        <v>18.842519824095952</v>
      </c>
      <c r="AC68">
        <f>SQRT((ABS($G$69-$G$68)^2+(ABS($H$69-$H$68)^2)))</f>
        <v>19.610505488906355</v>
      </c>
      <c r="AJ68">
        <f>1/0.105</f>
        <v>9.5238095238095237</v>
      </c>
      <c r="AK68">
        <f>1/0.105</f>
        <v>9.5238095238095237</v>
      </c>
      <c r="AL68">
        <f t="shared" ref="AL68:AL74" si="33">1/0.1</f>
        <v>10</v>
      </c>
      <c r="AM68">
        <f>1/0.105</f>
        <v>9.5238095238095237</v>
      </c>
      <c r="AO68">
        <f t="shared" si="29"/>
        <v>182.54055556046868</v>
      </c>
      <c r="AP68">
        <f t="shared" si="30"/>
        <v>199.22408343812981</v>
      </c>
      <c r="AQ68">
        <f t="shared" si="31"/>
        <v>188.4251982409595</v>
      </c>
      <c r="AR68">
        <f t="shared" si="32"/>
        <v>186.76671894196528</v>
      </c>
      <c r="AV68">
        <f>((0.06/0.105)*100)</f>
        <v>57.142857142857139</v>
      </c>
      <c r="AW68">
        <f>((0.06/0.105)*100)</f>
        <v>57.142857142857139</v>
      </c>
      <c r="AX68">
        <f>((0.055/0.1)*100)</f>
        <v>54.999999999999993</v>
      </c>
      <c r="AY68">
        <f>((0.065/0.105)*100)</f>
        <v>61.904761904761905</v>
      </c>
      <c r="BA68">
        <f>((0.045/0.105)*100)</f>
        <v>42.857142857142854</v>
      </c>
      <c r="BB68">
        <f>((0.045/0.105)*100)</f>
        <v>42.857142857142854</v>
      </c>
      <c r="BC68">
        <f>((0.045/0.1)*100)</f>
        <v>44.999999999999993</v>
      </c>
      <c r="BD68">
        <f>((0.04/0.105)*100)</f>
        <v>38.095238095238102</v>
      </c>
      <c r="BF68">
        <f>ABS($B$68-$D$68)</f>
        <v>1.9503360000000001</v>
      </c>
      <c r="BG68">
        <f>ABS($F$68-$H$68)</f>
        <v>4.151978999999999</v>
      </c>
      <c r="BL68">
        <f>SQRT((ABS($A$68-$E$68)^2+(ABS($B$68-$F$68)^2)))</f>
        <v>1.251773166568527</v>
      </c>
      <c r="BM68">
        <f>SQRT((ABS($C$68-$G$69)^2+(ABS($D$68-$H$69)^2)))</f>
        <v>3.3221254333569346</v>
      </c>
      <c r="BO68">
        <f>SQRT((ABS($A$68-$G$68)^2+(ABS($B$68-$H$68)^2)))</f>
        <v>3.3203586989757623</v>
      </c>
      <c r="BP68">
        <f>SQRT((ABS($C$68-$E$69)^2+(ABS($D$68-$F$69)^2)))</f>
        <v>5.1844126764474439</v>
      </c>
      <c r="BR68">
        <f>DEGREES(ACOS((23.2127966232529^2+24.0502815153207^2-4.54802342266627^2)/(2*23.2127966232529*24.0502815153207)))</f>
        <v>10.85626657294692</v>
      </c>
      <c r="BS68">
        <f>DEGREES(ACOS((4.97641614547216^2+24.3931680120271^2-23.0329607314021^2)/(2*4.97641614547216*24.3931680120271)))</f>
        <v>68.42527956499849</v>
      </c>
      <c r="BU68">
        <v>12</v>
      </c>
      <c r="BV68">
        <v>6</v>
      </c>
      <c r="BW68">
        <v>4</v>
      </c>
      <c r="BX68">
        <v>6</v>
      </c>
      <c r="BY68">
        <v>12</v>
      </c>
      <c r="BZ68">
        <v>7</v>
      </c>
      <c r="CA68">
        <v>4</v>
      </c>
      <c r="CB68">
        <v>4</v>
      </c>
      <c r="CC68">
        <v>11</v>
      </c>
      <c r="CD68">
        <v>4</v>
      </c>
      <c r="CE68">
        <v>4</v>
      </c>
      <c r="CF68">
        <v>11</v>
      </c>
      <c r="CG68">
        <v>13</v>
      </c>
      <c r="CH68">
        <v>6</v>
      </c>
      <c r="CI68">
        <v>4</v>
      </c>
      <c r="CJ68">
        <v>11</v>
      </c>
      <c r="CL68">
        <v>9</v>
      </c>
      <c r="CM68">
        <v>3</v>
      </c>
      <c r="CN68">
        <v>1</v>
      </c>
      <c r="CO68">
        <v>2</v>
      </c>
      <c r="CP68">
        <v>9</v>
      </c>
      <c r="CQ68">
        <v>3</v>
      </c>
      <c r="CR68">
        <v>2</v>
      </c>
      <c r="CS68">
        <v>0</v>
      </c>
      <c r="CT68">
        <v>9</v>
      </c>
      <c r="CU68">
        <v>1</v>
      </c>
      <c r="CV68">
        <v>2</v>
      </c>
      <c r="CW68">
        <v>7</v>
      </c>
      <c r="CX68">
        <v>8</v>
      </c>
      <c r="CY68">
        <v>2</v>
      </c>
      <c r="CZ68">
        <v>0</v>
      </c>
      <c r="DA68">
        <v>7</v>
      </c>
      <c r="DC68">
        <f>((6/12)*100)</f>
        <v>50</v>
      </c>
      <c r="DD68">
        <f>((4/12)*100)</f>
        <v>33.333333333333329</v>
      </c>
      <c r="DE68">
        <f>((6/12)*100)</f>
        <v>50</v>
      </c>
      <c r="DF68">
        <f>((7/12)*100)</f>
        <v>58.333333333333336</v>
      </c>
      <c r="DG68">
        <f>((4/12)*100)</f>
        <v>33.333333333333329</v>
      </c>
      <c r="DH68">
        <f>((4/12)*100)</f>
        <v>33.333333333333329</v>
      </c>
      <c r="DI68">
        <f>((4/11)*100)</f>
        <v>36.363636363636367</v>
      </c>
      <c r="DJ68">
        <f>((4/11)*100)</f>
        <v>36.363636363636367</v>
      </c>
      <c r="DK68">
        <f>((11/11)*100)</f>
        <v>100</v>
      </c>
      <c r="DL68">
        <f>((6/13)*100)</f>
        <v>46.153846153846153</v>
      </c>
      <c r="DM68">
        <f>((4/13)*100)</f>
        <v>30.76923076923077</v>
      </c>
      <c r="DN68">
        <f>((11/13)*100)</f>
        <v>84.615384615384613</v>
      </c>
      <c r="DP68">
        <f>((3/9)*100)</f>
        <v>33.333333333333329</v>
      </c>
      <c r="DQ68">
        <f>((1/9)*100)</f>
        <v>11.111111111111111</v>
      </c>
      <c r="DR68">
        <f>((2/9)*100)</f>
        <v>22.222222222222221</v>
      </c>
      <c r="DS68">
        <f>((3/9)*100)</f>
        <v>33.333333333333329</v>
      </c>
      <c r="DT68">
        <f>((2/9)*100)</f>
        <v>22.222222222222221</v>
      </c>
      <c r="DU68">
        <f>((0/9)*100)</f>
        <v>0</v>
      </c>
      <c r="DV68">
        <f>((1/9)*100)</f>
        <v>11.111111111111111</v>
      </c>
      <c r="DW68">
        <f>((2/9)*100)</f>
        <v>22.222222222222221</v>
      </c>
      <c r="DX68">
        <f>((7/9)*100)</f>
        <v>77.777777777777786</v>
      </c>
      <c r="DY68">
        <f>((2/8)*100)</f>
        <v>25</v>
      </c>
      <c r="DZ68">
        <f>((0/8)*100)</f>
        <v>0</v>
      </c>
      <c r="EA68">
        <f>((7/8)*100)</f>
        <v>87.5</v>
      </c>
    </row>
    <row r="69" spans="1:131" x14ac:dyDescent="0.25">
      <c r="A69">
        <v>79.474161000000009</v>
      </c>
      <c r="B69">
        <v>8.6309280000000008</v>
      </c>
      <c r="C69">
        <v>96.179567000000006</v>
      </c>
      <c r="D69">
        <v>6.4383889999999999</v>
      </c>
      <c r="E69">
        <v>79.477018000000001</v>
      </c>
      <c r="F69">
        <v>9.8101009999999995</v>
      </c>
      <c r="G69">
        <v>78.381667000000007</v>
      </c>
      <c r="H69">
        <v>5.6413900000000003</v>
      </c>
      <c r="K69">
        <f>(13/200)</f>
        <v>6.5000000000000002E-2</v>
      </c>
      <c r="L69">
        <f>(13/200)</f>
        <v>6.5000000000000002E-2</v>
      </c>
      <c r="M69">
        <f>(12/200)</f>
        <v>0.06</v>
      </c>
      <c r="N69">
        <f>(12/200)</f>
        <v>0.06</v>
      </c>
      <c r="P69">
        <f>(8/200)</f>
        <v>0.04</v>
      </c>
      <c r="Q69">
        <f>(8/200)</f>
        <v>0.04</v>
      </c>
      <c r="R69">
        <f>(8/200)</f>
        <v>0.04</v>
      </c>
      <c r="S69">
        <f>(8/200)</f>
        <v>0.04</v>
      </c>
      <c r="U69">
        <f>0.065+0.04</f>
        <v>0.10500000000000001</v>
      </c>
      <c r="V69">
        <f>0.065+0.04</f>
        <v>0.10500000000000001</v>
      </c>
      <c r="W69">
        <f>0.06+0.04</f>
        <v>0.1</v>
      </c>
      <c r="X69">
        <f>0.06+0.04</f>
        <v>0.1</v>
      </c>
      <c r="Z69">
        <f>SQRT((ABS($A$70-$A$69)^2+(ABS($B$70-$B$69)^2)))</f>
        <v>23.30345949109455</v>
      </c>
      <c r="AA69">
        <f>SQRT((ABS($C$70-$C$69)^2+(ABS($D$70-$D$69)^2)))</f>
        <v>27.117404447350371</v>
      </c>
      <c r="AB69">
        <f>SQRT((ABS($E$70-$E$69)^2+(ABS($F$70-$F$69)^2)))</f>
        <v>23.815054088339693</v>
      </c>
      <c r="AC69">
        <f>SQRT((ABS($G$70-$G$69)^2+(ABS($H$70-$H$69)^2)))</f>
        <v>23.273859038318893</v>
      </c>
      <c r="AJ69">
        <f>1/0.105</f>
        <v>9.5238095238095237</v>
      </c>
      <c r="AK69">
        <f>1/0.105</f>
        <v>9.5238095238095237</v>
      </c>
      <c r="AL69">
        <f t="shared" si="33"/>
        <v>10</v>
      </c>
      <c r="AM69">
        <f>1/0.1</f>
        <v>10</v>
      </c>
      <c r="AO69">
        <f t="shared" si="29"/>
        <v>221.93770943899568</v>
      </c>
      <c r="AP69">
        <f t="shared" si="30"/>
        <v>258.26099473667017</v>
      </c>
      <c r="AQ69">
        <f t="shared" si="31"/>
        <v>238.15054088339693</v>
      </c>
      <c r="AR69">
        <f t="shared" si="32"/>
        <v>232.73859038318892</v>
      </c>
      <c r="AV69">
        <f>((0.065/0.105)*100)</f>
        <v>61.904761904761905</v>
      </c>
      <c r="AW69">
        <f>((0.065/0.105)*100)</f>
        <v>61.904761904761905</v>
      </c>
      <c r="AX69">
        <f>((0.06/0.1)*100)</f>
        <v>60</v>
      </c>
      <c r="AY69">
        <f>((0.06/0.1)*100)</f>
        <v>60</v>
      </c>
      <c r="BA69">
        <f>((0.04/0.105)*100)</f>
        <v>38.095238095238102</v>
      </c>
      <c r="BB69">
        <f>((0.04/0.105)*100)</f>
        <v>38.095238095238102</v>
      </c>
      <c r="BC69">
        <f>((0.04/0.1)*100)</f>
        <v>40</v>
      </c>
      <c r="BD69">
        <f>((0.04/0.1)*100)</f>
        <v>40</v>
      </c>
      <c r="BF69">
        <f>ABS($B$69-$D$69)</f>
        <v>2.1925390000000009</v>
      </c>
      <c r="BG69">
        <f>ABS($F$69-$H$69)</f>
        <v>4.1687109999999992</v>
      </c>
      <c r="BL69">
        <f>SQRT((ABS($A$69-$E$69)^2+(ABS($B$69-$F$69)^2)))</f>
        <v>1.1791764610854463</v>
      </c>
      <c r="BM69">
        <f>SQRT((ABS($C$69-$G$70)^2+(ABS($D$69-$H$70)^2)))</f>
        <v>5.6611041928561097</v>
      </c>
      <c r="BO69">
        <f>SQRT((ABS($A$69-$G$69)^2+(ABS($B$69-$H$69)^2)))</f>
        <v>3.1829044273242024</v>
      </c>
      <c r="BP69">
        <f>SQRT((ABS($C$69-$E$70)^2+(ABS($D$69-$F$70)^2)))</f>
        <v>7.7199279309136033</v>
      </c>
      <c r="BS69">
        <f>DEGREES(ACOS((4.52548094894112^2+20.439876646355^2-20.1799469917812^2)/(2*4.52548094894112*20.439876646355)))</f>
        <v>80.341582293268686</v>
      </c>
      <c r="BU69">
        <v>13</v>
      </c>
      <c r="BV69">
        <v>7</v>
      </c>
      <c r="BW69">
        <v>6</v>
      </c>
      <c r="BX69">
        <v>6</v>
      </c>
      <c r="BY69">
        <v>13</v>
      </c>
      <c r="BZ69">
        <v>8</v>
      </c>
      <c r="CA69">
        <v>5</v>
      </c>
      <c r="CB69">
        <v>5</v>
      </c>
      <c r="CC69">
        <v>12</v>
      </c>
      <c r="CD69">
        <v>6</v>
      </c>
      <c r="CE69">
        <v>4</v>
      </c>
      <c r="CF69">
        <v>12</v>
      </c>
      <c r="CG69">
        <v>12</v>
      </c>
      <c r="CH69">
        <v>6</v>
      </c>
      <c r="CI69">
        <v>4</v>
      </c>
      <c r="CJ69">
        <v>12</v>
      </c>
      <c r="CL69">
        <v>8</v>
      </c>
      <c r="CM69">
        <v>3</v>
      </c>
      <c r="CN69">
        <v>1</v>
      </c>
      <c r="CO69">
        <v>1</v>
      </c>
      <c r="CP69">
        <v>8</v>
      </c>
      <c r="CQ69">
        <v>2</v>
      </c>
      <c r="CR69">
        <v>0</v>
      </c>
      <c r="CS69">
        <v>0</v>
      </c>
      <c r="CT69">
        <v>8</v>
      </c>
      <c r="CU69">
        <v>1</v>
      </c>
      <c r="CV69">
        <v>0</v>
      </c>
      <c r="CW69">
        <v>8</v>
      </c>
      <c r="CX69">
        <v>8</v>
      </c>
      <c r="CY69">
        <v>1</v>
      </c>
      <c r="CZ69">
        <v>0</v>
      </c>
      <c r="DA69">
        <v>8</v>
      </c>
      <c r="DC69">
        <f>((7/13)*100)</f>
        <v>53.846153846153847</v>
      </c>
      <c r="DD69">
        <f>((6/13)*100)</f>
        <v>46.153846153846153</v>
      </c>
      <c r="DE69">
        <f>((6/13)*100)</f>
        <v>46.153846153846153</v>
      </c>
      <c r="DF69">
        <f>((8/13)*100)</f>
        <v>61.53846153846154</v>
      </c>
      <c r="DG69">
        <f>((5/13)*100)</f>
        <v>38.461538461538467</v>
      </c>
      <c r="DH69">
        <f>((5/13)*100)</f>
        <v>38.461538461538467</v>
      </c>
      <c r="DI69">
        <f>((6/12)*100)</f>
        <v>50</v>
      </c>
      <c r="DJ69">
        <f>((4/12)*100)</f>
        <v>33.333333333333329</v>
      </c>
      <c r="DK69">
        <f>((12/12)*100)</f>
        <v>100</v>
      </c>
      <c r="DL69">
        <f>((6/12)*100)</f>
        <v>50</v>
      </c>
      <c r="DM69">
        <f>((4/12)*100)</f>
        <v>33.333333333333329</v>
      </c>
      <c r="DN69">
        <f>((12/12)*100)</f>
        <v>100</v>
      </c>
      <c r="DP69">
        <f>((3/8)*100)</f>
        <v>37.5</v>
      </c>
      <c r="DQ69">
        <f>((1/8)*100)</f>
        <v>12.5</v>
      </c>
      <c r="DR69">
        <f>((1/8)*100)</f>
        <v>12.5</v>
      </c>
      <c r="DS69">
        <f>((2/8)*100)</f>
        <v>25</v>
      </c>
      <c r="DT69">
        <f>((0/8)*100)</f>
        <v>0</v>
      </c>
      <c r="DU69">
        <f>((0/8)*100)</f>
        <v>0</v>
      </c>
      <c r="DV69">
        <f>((1/8)*100)</f>
        <v>12.5</v>
      </c>
      <c r="DW69">
        <f>((0/8)*100)</f>
        <v>0</v>
      </c>
      <c r="DX69">
        <f>((8/8)*100)</f>
        <v>100</v>
      </c>
      <c r="DY69">
        <f>((1/8)*100)</f>
        <v>12.5</v>
      </c>
      <c r="DZ69">
        <f>((0/8)*100)</f>
        <v>0</v>
      </c>
      <c r="EA69">
        <f>((8/8)*100)</f>
        <v>100</v>
      </c>
    </row>
    <row r="70" spans="1:131" x14ac:dyDescent="0.25">
      <c r="A70">
        <v>102.769068</v>
      </c>
      <c r="B70">
        <v>7.9996340000000004</v>
      </c>
      <c r="C70">
        <v>123.26667600000002</v>
      </c>
      <c r="D70">
        <v>5.1569250000000002</v>
      </c>
      <c r="E70">
        <v>103.289297</v>
      </c>
      <c r="F70">
        <v>9.4465489999999992</v>
      </c>
      <c r="G70">
        <v>101.64571000000001</v>
      </c>
      <c r="H70">
        <v>4.9655069999999997</v>
      </c>
      <c r="K70">
        <f>(12/200)</f>
        <v>0.06</v>
      </c>
      <c r="L70">
        <f>(12/200)</f>
        <v>0.06</v>
      </c>
      <c r="M70">
        <f>(12/200)</f>
        <v>0.06</v>
      </c>
      <c r="N70">
        <f>(12/200)</f>
        <v>0.06</v>
      </c>
      <c r="P70">
        <f>(7/200)</f>
        <v>3.5000000000000003E-2</v>
      </c>
      <c r="Q70">
        <f>(8/200)</f>
        <v>0.04</v>
      </c>
      <c r="R70">
        <f>(8/200)</f>
        <v>0.04</v>
      </c>
      <c r="S70">
        <f>(8/200)</f>
        <v>0.04</v>
      </c>
      <c r="U70">
        <f>0.06+0.035</f>
        <v>9.5000000000000001E-2</v>
      </c>
      <c r="V70">
        <f>0.06+0.04</f>
        <v>0.1</v>
      </c>
      <c r="W70">
        <f>0.06+0.04</f>
        <v>0.1</v>
      </c>
      <c r="X70">
        <f>0.06+0.04</f>
        <v>0.1</v>
      </c>
      <c r="Z70">
        <f>SQRT((ABS($A$71-$A$70)^2+(ABS($B$71-$B$70)^2)))</f>
        <v>25.243021074727746</v>
      </c>
      <c r="AA70">
        <f>SQRT((ABS($C$71-$C$70)^2+(ABS($D$71-$D$70)^2)))</f>
        <v>33.522039190011675</v>
      </c>
      <c r="AB70">
        <f>SQRT((ABS($E$71-$E$70)^2+(ABS($F$71-$F$70)^2)))</f>
        <v>25.379338778978148</v>
      </c>
      <c r="AC70">
        <f>SQRT((ABS($G$71-$G$70)^2+(ABS($H$71-$H$70)^2)))</f>
        <v>25.910752288883465</v>
      </c>
      <c r="AJ70">
        <f>1/0.095</f>
        <v>10.526315789473685</v>
      </c>
      <c r="AK70">
        <f>1/0.1</f>
        <v>10</v>
      </c>
      <c r="AL70">
        <f t="shared" si="33"/>
        <v>10</v>
      </c>
      <c r="AM70">
        <f>1/0.1</f>
        <v>10</v>
      </c>
      <c r="AO70">
        <f t="shared" si="29"/>
        <v>265.71601131292363</v>
      </c>
      <c r="AP70">
        <f t="shared" si="30"/>
        <v>335.22039190011674</v>
      </c>
      <c r="AQ70">
        <f t="shared" si="31"/>
        <v>253.79338778978146</v>
      </c>
      <c r="AR70">
        <f t="shared" si="32"/>
        <v>259.10752288883464</v>
      </c>
      <c r="AV70">
        <f>((0.06/0.095)*100)</f>
        <v>63.157894736842103</v>
      </c>
      <c r="AW70">
        <f>((0.06/0.1)*100)</f>
        <v>60</v>
      </c>
      <c r="AX70">
        <f>((0.06/0.1)*100)</f>
        <v>60</v>
      </c>
      <c r="AY70">
        <f>((0.06/0.1)*100)</f>
        <v>60</v>
      </c>
      <c r="BA70">
        <f>((0.035/0.095)*100)</f>
        <v>36.842105263157897</v>
      </c>
      <c r="BB70">
        <f>((0.04/0.1)*100)</f>
        <v>40</v>
      </c>
      <c r="BC70">
        <f>((0.04/0.1)*100)</f>
        <v>40</v>
      </c>
      <c r="BD70">
        <f>((0.04/0.1)*100)</f>
        <v>40</v>
      </c>
      <c r="BF70">
        <f>ABS($B$70-$D$70)</f>
        <v>2.8427090000000002</v>
      </c>
      <c r="BG70">
        <f>ABS($F$70-$H$70)</f>
        <v>4.4810419999999995</v>
      </c>
      <c r="BL70">
        <f>SQRT((ABS($A$70-$E$70)^2+(ABS($B$70-$F$70)^2)))</f>
        <v>1.5375959253542515</v>
      </c>
      <c r="BM70">
        <f>SQRT((ABS($C$70-$G$71)^2+(ABS($D$70-$H$71)^2)))</f>
        <v>4.4534756557978259</v>
      </c>
      <c r="BO70">
        <f>SQRT((ABS($A$70-$G$70)^2+(ABS($B$70-$H$70)^2)))</f>
        <v>3.2354072152192828</v>
      </c>
      <c r="BP70">
        <f>SQRT((ABS($C$70-$E$71)^2+(ABS($D$70-$F$71)^2)))</f>
        <v>6.2518467925425734</v>
      </c>
      <c r="BS70">
        <f>DEGREES(ACOS((4.54802342266627^2+24.0329332850235^2-23.1762478174659^2)/(2*4.54802342266627*24.0329332850235)))</f>
        <v>73.762011159812417</v>
      </c>
      <c r="BU70">
        <v>12</v>
      </c>
      <c r="BV70">
        <v>8</v>
      </c>
      <c r="BW70">
        <v>5</v>
      </c>
      <c r="BX70">
        <v>5</v>
      </c>
      <c r="BY70">
        <v>12</v>
      </c>
      <c r="BZ70">
        <v>9</v>
      </c>
      <c r="CA70">
        <v>4</v>
      </c>
      <c r="CB70">
        <v>5</v>
      </c>
      <c r="CC70">
        <v>12</v>
      </c>
      <c r="CD70">
        <v>5</v>
      </c>
      <c r="CE70">
        <v>4</v>
      </c>
      <c r="CF70">
        <v>12</v>
      </c>
      <c r="CG70">
        <v>12</v>
      </c>
      <c r="CH70">
        <v>5</v>
      </c>
      <c r="CI70">
        <v>4</v>
      </c>
      <c r="CJ70">
        <v>12</v>
      </c>
      <c r="CL70">
        <v>7</v>
      </c>
      <c r="CM70">
        <v>2</v>
      </c>
      <c r="CN70">
        <v>1</v>
      </c>
      <c r="CO70">
        <v>1</v>
      </c>
      <c r="CP70">
        <v>8</v>
      </c>
      <c r="CQ70">
        <v>4</v>
      </c>
      <c r="CR70">
        <v>0</v>
      </c>
      <c r="CS70">
        <v>0</v>
      </c>
      <c r="CT70">
        <v>8</v>
      </c>
      <c r="CU70">
        <v>1</v>
      </c>
      <c r="CV70">
        <v>0</v>
      </c>
      <c r="CW70">
        <v>8</v>
      </c>
      <c r="CX70">
        <v>8</v>
      </c>
      <c r="CY70">
        <v>1</v>
      </c>
      <c r="CZ70">
        <v>0</v>
      </c>
      <c r="DA70">
        <v>8</v>
      </c>
      <c r="DC70">
        <f>((8/12)*100)</f>
        <v>66.666666666666657</v>
      </c>
      <c r="DD70">
        <f>((5/12)*100)</f>
        <v>41.666666666666671</v>
      </c>
      <c r="DE70">
        <f>((5/12)*100)</f>
        <v>41.666666666666671</v>
      </c>
      <c r="DF70">
        <f>((9/12)*100)</f>
        <v>75</v>
      </c>
      <c r="DG70">
        <f>((4/12)*100)</f>
        <v>33.333333333333329</v>
      </c>
      <c r="DH70">
        <f>((5/12)*100)</f>
        <v>41.666666666666671</v>
      </c>
      <c r="DI70">
        <f>((5/12)*100)</f>
        <v>41.666666666666671</v>
      </c>
      <c r="DJ70">
        <f>((4/12)*100)</f>
        <v>33.333333333333329</v>
      </c>
      <c r="DK70">
        <f>((12/12)*100)</f>
        <v>100</v>
      </c>
      <c r="DL70">
        <f>((5/12)*100)</f>
        <v>41.666666666666671</v>
      </c>
      <c r="DM70">
        <f>((4/12)*100)</f>
        <v>33.333333333333329</v>
      </c>
      <c r="DN70">
        <f>((12/12)*100)</f>
        <v>100</v>
      </c>
      <c r="DP70">
        <f>((2/7)*100)</f>
        <v>28.571428571428569</v>
      </c>
      <c r="DQ70">
        <f>((1/7)*100)</f>
        <v>14.285714285714285</v>
      </c>
      <c r="DR70">
        <f>((1/7)*100)</f>
        <v>14.285714285714285</v>
      </c>
      <c r="DS70">
        <f>((4/8)*100)</f>
        <v>50</v>
      </c>
      <c r="DT70">
        <f>((0/8)*100)</f>
        <v>0</v>
      </c>
      <c r="DU70">
        <f>((0/8)*100)</f>
        <v>0</v>
      </c>
      <c r="DV70">
        <f>((1/8)*100)</f>
        <v>12.5</v>
      </c>
      <c r="DW70">
        <f>((0/8)*100)</f>
        <v>0</v>
      </c>
      <c r="DX70">
        <f>((8/8)*100)</f>
        <v>100</v>
      </c>
      <c r="DY70">
        <f>((1/8)*100)</f>
        <v>12.5</v>
      </c>
      <c r="DZ70">
        <f>((0/8)*100)</f>
        <v>0</v>
      </c>
      <c r="EA70">
        <f>((8/8)*100)</f>
        <v>100</v>
      </c>
    </row>
    <row r="71" spans="1:131" x14ac:dyDescent="0.25">
      <c r="A71">
        <v>127.99785800000001</v>
      </c>
      <c r="B71">
        <v>7.1521270000000001</v>
      </c>
      <c r="C71">
        <v>156.758298</v>
      </c>
      <c r="D71">
        <v>6.5846390000000001</v>
      </c>
      <c r="E71">
        <v>128.64470900000001</v>
      </c>
      <c r="F71">
        <v>8.3447689999999994</v>
      </c>
      <c r="G71">
        <v>127.533804</v>
      </c>
      <c r="H71">
        <v>3.882145</v>
      </c>
      <c r="K71">
        <f>(13/200)</f>
        <v>6.5000000000000002E-2</v>
      </c>
      <c r="L71">
        <f>(13/200)</f>
        <v>6.5000000000000002E-2</v>
      </c>
      <c r="M71">
        <f>(12/200)</f>
        <v>0.06</v>
      </c>
      <c r="N71">
        <f>(13/200)</f>
        <v>6.5000000000000002E-2</v>
      </c>
      <c r="P71">
        <f>(7/200)</f>
        <v>3.5000000000000003E-2</v>
      </c>
      <c r="Q71">
        <f>(7/200)</f>
        <v>3.5000000000000003E-2</v>
      </c>
      <c r="R71">
        <f>(8/200)</f>
        <v>0.04</v>
      </c>
      <c r="S71">
        <f>(7/200)</f>
        <v>3.5000000000000003E-2</v>
      </c>
      <c r="U71">
        <f>0.065+0.035</f>
        <v>0.1</v>
      </c>
      <c r="V71">
        <f>0.065+0.035</f>
        <v>0.1</v>
      </c>
      <c r="W71">
        <f>0.06+0.04</f>
        <v>0.1</v>
      </c>
      <c r="X71">
        <f>0.065+0.035</f>
        <v>0.1</v>
      </c>
      <c r="Z71">
        <f>SQRT((ABS($A$72-$A$71)^2+(ABS($B$72-$B$71)^2)))</f>
        <v>32.717708149450814</v>
      </c>
      <c r="AA71">
        <f>SQRT((ABS($C$72-$C$71)^2+(ABS($D$72-$D$71)^2)))</f>
        <v>26.605227443967721</v>
      </c>
      <c r="AB71">
        <f>SQRT((ABS($E$72-$E$71)^2+(ABS($F$72-$F$71)^2)))</f>
        <v>33.758562553301296</v>
      </c>
      <c r="AC71">
        <f>SQRT((ABS($G$72-$G$71)^2+(ABS($H$72-$H$71)^2)))</f>
        <v>33.61058221628722</v>
      </c>
      <c r="AJ71">
        <f>1/0.1</f>
        <v>10</v>
      </c>
      <c r="AK71">
        <f>1/0.1</f>
        <v>10</v>
      </c>
      <c r="AL71">
        <f t="shared" si="33"/>
        <v>10</v>
      </c>
      <c r="AM71">
        <f>1/0.1</f>
        <v>10</v>
      </c>
      <c r="AO71">
        <f t="shared" si="29"/>
        <v>327.17708149450812</v>
      </c>
      <c r="AP71">
        <f t="shared" si="30"/>
        <v>266.05227443967721</v>
      </c>
      <c r="AQ71">
        <f t="shared" si="31"/>
        <v>337.58562553301294</v>
      </c>
      <c r="AR71">
        <f t="shared" si="32"/>
        <v>336.10582216287219</v>
      </c>
      <c r="AV71">
        <f>((0.065/0.1)*100)</f>
        <v>65</v>
      </c>
      <c r="AW71">
        <f>((0.065/0.1)*100)</f>
        <v>65</v>
      </c>
      <c r="AX71">
        <f>((0.06/0.1)*100)</f>
        <v>60</v>
      </c>
      <c r="AY71">
        <f>((0.065/0.1)*100)</f>
        <v>65</v>
      </c>
      <c r="BA71">
        <f>((0.035/0.1)*100)</f>
        <v>35</v>
      </c>
      <c r="BB71">
        <f>((0.035/0.1)*100)</f>
        <v>35</v>
      </c>
      <c r="BC71">
        <f>((0.04/0.1)*100)</f>
        <v>40</v>
      </c>
      <c r="BD71">
        <f>((0.035/0.1)*100)</f>
        <v>35</v>
      </c>
      <c r="BF71">
        <f>ABS($B$71-$D$71)</f>
        <v>0.56748799999999999</v>
      </c>
      <c r="BG71">
        <f>ABS($F$71-$H$71)</f>
        <v>4.4626239999999999</v>
      </c>
      <c r="BL71">
        <f>SQRT((ABS($A$71-$E$71)^2+(ABS($B$71-$F$71)^2)))</f>
        <v>1.3567649598825124</v>
      </c>
      <c r="BM71">
        <f>SQRT((ABS($C$71-$G$72)^2+(ABS($D$71-$H$72)^2)))</f>
        <v>4.6210580548478433</v>
      </c>
      <c r="BO71">
        <f>SQRT((ABS($A$71-$G$71)^2+(ABS($B$71-$H$71)^2)))</f>
        <v>3.3027455843948994</v>
      </c>
      <c r="BP71">
        <f>SQRT((ABS($C$71-$E$72)^2+(ABS($D$71-$F$72)^2)))</f>
        <v>6.2331509128850753</v>
      </c>
      <c r="BR71">
        <f>DEGREES(ACOS((5.0325184204107^2+22.6887162775539^2-19.933597296703^2)/(2*5.0325184204107*22.6887162775539)))</f>
        <v>51.308472326955716</v>
      </c>
      <c r="BU71">
        <v>13</v>
      </c>
      <c r="BV71">
        <v>9</v>
      </c>
      <c r="BW71">
        <v>5</v>
      </c>
      <c r="BX71">
        <v>6</v>
      </c>
      <c r="BY71">
        <v>13</v>
      </c>
      <c r="BZ71">
        <v>9</v>
      </c>
      <c r="CA71">
        <v>6</v>
      </c>
      <c r="CB71">
        <v>7</v>
      </c>
      <c r="CC71">
        <v>12</v>
      </c>
      <c r="CD71">
        <v>5</v>
      </c>
      <c r="CE71">
        <v>5</v>
      </c>
      <c r="CF71">
        <v>12</v>
      </c>
      <c r="CG71">
        <v>13</v>
      </c>
      <c r="CH71">
        <v>6</v>
      </c>
      <c r="CI71">
        <v>6</v>
      </c>
      <c r="CJ71">
        <v>12</v>
      </c>
      <c r="CL71">
        <v>7</v>
      </c>
      <c r="CM71">
        <v>4</v>
      </c>
      <c r="CN71">
        <v>0</v>
      </c>
      <c r="CO71">
        <v>0</v>
      </c>
      <c r="CP71">
        <v>7</v>
      </c>
      <c r="CQ71">
        <v>3</v>
      </c>
      <c r="CR71">
        <v>0</v>
      </c>
      <c r="CS71">
        <v>0</v>
      </c>
      <c r="CT71">
        <v>8</v>
      </c>
      <c r="CU71">
        <v>0</v>
      </c>
      <c r="CV71">
        <v>0</v>
      </c>
      <c r="CW71">
        <v>7</v>
      </c>
      <c r="CX71">
        <v>7</v>
      </c>
      <c r="CY71">
        <v>0</v>
      </c>
      <c r="CZ71">
        <v>0</v>
      </c>
      <c r="DA71">
        <v>7</v>
      </c>
      <c r="DC71">
        <f>((9/13)*100)</f>
        <v>69.230769230769226</v>
      </c>
      <c r="DD71">
        <f>((5/13)*100)</f>
        <v>38.461538461538467</v>
      </c>
      <c r="DE71">
        <f>((6/13)*100)</f>
        <v>46.153846153846153</v>
      </c>
      <c r="DF71">
        <f>((9/13)*100)</f>
        <v>69.230769230769226</v>
      </c>
      <c r="DG71">
        <f>((6/13)*100)</f>
        <v>46.153846153846153</v>
      </c>
      <c r="DH71">
        <f>((7/13)*100)</f>
        <v>53.846153846153847</v>
      </c>
      <c r="DI71">
        <f>((5/12)*100)</f>
        <v>41.666666666666671</v>
      </c>
      <c r="DJ71">
        <f>((5/12)*100)</f>
        <v>41.666666666666671</v>
      </c>
      <c r="DK71">
        <f>((12/12)*100)</f>
        <v>100</v>
      </c>
      <c r="DL71">
        <f>((6/13)*100)</f>
        <v>46.153846153846153</v>
      </c>
      <c r="DM71">
        <f>((6/13)*100)</f>
        <v>46.153846153846153</v>
      </c>
      <c r="DN71">
        <f>((12/13)*100)</f>
        <v>92.307692307692307</v>
      </c>
      <c r="DP71">
        <f>((4/7)*100)</f>
        <v>57.142857142857139</v>
      </c>
      <c r="DQ71">
        <f>((0/7)*100)</f>
        <v>0</v>
      </c>
      <c r="DR71">
        <f>((0/7)*100)</f>
        <v>0</v>
      </c>
      <c r="DS71">
        <f>((3/7)*100)</f>
        <v>42.857142857142854</v>
      </c>
      <c r="DT71">
        <f t="shared" ref="DT71:DU73" si="34">((0/7)*100)</f>
        <v>0</v>
      </c>
      <c r="DU71">
        <f t="shared" si="34"/>
        <v>0</v>
      </c>
      <c r="DV71">
        <f>((0/8)*100)</f>
        <v>0</v>
      </c>
      <c r="DW71">
        <f>((0/8)*100)</f>
        <v>0</v>
      </c>
      <c r="DX71">
        <f>((7/8)*100)</f>
        <v>87.5</v>
      </c>
      <c r="DY71">
        <f>((0/7)*100)</f>
        <v>0</v>
      </c>
      <c r="DZ71">
        <f>((0/7)*100)</f>
        <v>0</v>
      </c>
      <c r="EA71">
        <f>((7/7)*100)</f>
        <v>100</v>
      </c>
    </row>
    <row r="72" spans="1:131" x14ac:dyDescent="0.25">
      <c r="A72">
        <v>160.69922600000001</v>
      </c>
      <c r="B72">
        <v>8.1860309999999998</v>
      </c>
      <c r="C72">
        <v>183.363451</v>
      </c>
      <c r="D72">
        <v>6.5217010000000002</v>
      </c>
      <c r="E72">
        <v>162.39103</v>
      </c>
      <c r="F72">
        <v>9.2538149999999995</v>
      </c>
      <c r="G72">
        <v>161.12345300000001</v>
      </c>
      <c r="H72">
        <v>5.0681960000000004</v>
      </c>
      <c r="K72">
        <f>(13/200)</f>
        <v>6.5000000000000002E-2</v>
      </c>
      <c r="L72">
        <f>(12/200)</f>
        <v>0.06</v>
      </c>
      <c r="M72">
        <f>(13/200)</f>
        <v>6.5000000000000002E-2</v>
      </c>
      <c r="N72">
        <f>(14/200)</f>
        <v>7.0000000000000007E-2</v>
      </c>
      <c r="P72">
        <f>(7/200)</f>
        <v>3.5000000000000003E-2</v>
      </c>
      <c r="Q72">
        <f>(7/200)</f>
        <v>3.5000000000000003E-2</v>
      </c>
      <c r="R72">
        <f>(7/200)</f>
        <v>3.5000000000000003E-2</v>
      </c>
      <c r="S72">
        <f>(6/200)</f>
        <v>0.03</v>
      </c>
      <c r="U72">
        <f>0.065+0.035</f>
        <v>0.1</v>
      </c>
      <c r="V72">
        <f>0.06+0.035</f>
        <v>9.5000000000000001E-2</v>
      </c>
      <c r="W72">
        <f>0.065+0.035</f>
        <v>0.1</v>
      </c>
      <c r="X72">
        <f>0.07+0.03</f>
        <v>0.1</v>
      </c>
      <c r="Z72">
        <f>SQRT((ABS($A$73-$A$72)^2+(ABS($B$73-$B$72)^2)))</f>
        <v>28.495966104758139</v>
      </c>
      <c r="AA72">
        <f>SQRT((ABS($C$73-$C$72)^2+(ABS($D$73-$D$72)^2)))</f>
        <v>26.685033475822394</v>
      </c>
      <c r="AB72">
        <f>SQRT((ABS($E$73-$E$72)^2+(ABS($F$73-$F$72)^2)))</f>
        <v>28.698673920488808</v>
      </c>
      <c r="AC72">
        <f>SQRT((ABS($G$73-$G$72)^2+(ABS($H$73-$H$72)^2)))</f>
        <v>29.528698823080234</v>
      </c>
      <c r="AJ72">
        <f>1/0.1</f>
        <v>10</v>
      </c>
      <c r="AK72">
        <f>1/0.095</f>
        <v>10.526315789473685</v>
      </c>
      <c r="AL72">
        <f t="shared" si="33"/>
        <v>10</v>
      </c>
      <c r="AM72">
        <f>1/0.1</f>
        <v>10</v>
      </c>
      <c r="AO72">
        <f t="shared" si="29"/>
        <v>284.95966104758139</v>
      </c>
      <c r="AP72">
        <f t="shared" si="30"/>
        <v>280.89508921918309</v>
      </c>
      <c r="AQ72">
        <f t="shared" si="31"/>
        <v>286.98673920488807</v>
      </c>
      <c r="AR72">
        <f t="shared" si="32"/>
        <v>295.28698823080231</v>
      </c>
      <c r="AV72">
        <f>((0.065/0.1)*100)</f>
        <v>65</v>
      </c>
      <c r="AW72">
        <f>((0.06/0.095)*100)</f>
        <v>63.157894736842103</v>
      </c>
      <c r="AX72">
        <f>((0.065/0.1)*100)</f>
        <v>65</v>
      </c>
      <c r="AY72">
        <f>((0.07/0.1)*100)</f>
        <v>70</v>
      </c>
      <c r="BA72">
        <f>((0.035/0.1)*100)</f>
        <v>35</v>
      </c>
      <c r="BB72">
        <f>((0.035/0.095)*100)</f>
        <v>36.842105263157897</v>
      </c>
      <c r="BC72">
        <f>((0.035/0.1)*100)</f>
        <v>35</v>
      </c>
      <c r="BD72">
        <f>((0.03/0.1)*100)</f>
        <v>30</v>
      </c>
      <c r="BF72">
        <f>ABS($B$72-$D$72)</f>
        <v>1.6643299999999996</v>
      </c>
      <c r="BG72">
        <f>ABS($F$72-$H$72)</f>
        <v>4.1856189999999991</v>
      </c>
      <c r="BL72">
        <f>SQRT((ABS($A$72-$E$72)^2+(ABS($B$72-$F$72)^2)))</f>
        <v>2.0005907740145079</v>
      </c>
      <c r="BM72">
        <f>SQRT((ABS($C$72-$G$73)^2+(ABS($D$72-$H$73)^2)))</f>
        <v>7.3840625912356144</v>
      </c>
      <c r="BO72">
        <f>SQRT((ABS($A$72-$G$72)^2+(ABS($B$72-$H$72)^2)))</f>
        <v>3.1465637820889629</v>
      </c>
      <c r="BP72">
        <f>SQRT((ABS($C$72-$E$73)^2+(ABS($D$72-$F$73)^2)))</f>
        <v>8.3292338726077269</v>
      </c>
      <c r="BR72">
        <f>DEGREES(ACOS((4.48505155393625^2+26.1507800910595^2-25.4405514718747^2)/(2*4.48505155393625*26.1507800910595)))</f>
        <v>75.997872340353737</v>
      </c>
      <c r="BU72">
        <v>13</v>
      </c>
      <c r="BV72">
        <v>9</v>
      </c>
      <c r="BW72">
        <v>6</v>
      </c>
      <c r="BX72">
        <v>7</v>
      </c>
      <c r="BY72">
        <v>12</v>
      </c>
      <c r="BZ72">
        <v>9</v>
      </c>
      <c r="CA72">
        <v>4</v>
      </c>
      <c r="CB72">
        <v>5</v>
      </c>
      <c r="CC72">
        <v>13</v>
      </c>
      <c r="CD72">
        <v>7</v>
      </c>
      <c r="CE72">
        <v>6</v>
      </c>
      <c r="CF72">
        <v>13</v>
      </c>
      <c r="CG72">
        <v>14</v>
      </c>
      <c r="CH72">
        <v>8</v>
      </c>
      <c r="CI72">
        <v>7</v>
      </c>
      <c r="CJ72">
        <v>13</v>
      </c>
      <c r="CL72">
        <v>7</v>
      </c>
      <c r="CM72">
        <v>3</v>
      </c>
      <c r="CN72">
        <v>0</v>
      </c>
      <c r="CO72">
        <v>0</v>
      </c>
      <c r="CP72">
        <v>7</v>
      </c>
      <c r="CQ72">
        <v>3</v>
      </c>
      <c r="CR72">
        <v>0</v>
      </c>
      <c r="CS72">
        <v>0</v>
      </c>
      <c r="CT72">
        <v>7</v>
      </c>
      <c r="CU72">
        <v>0</v>
      </c>
      <c r="CV72">
        <v>0</v>
      </c>
      <c r="CW72">
        <v>6</v>
      </c>
      <c r="CX72">
        <v>6</v>
      </c>
      <c r="CY72">
        <v>0</v>
      </c>
      <c r="CZ72">
        <v>0</v>
      </c>
      <c r="DA72">
        <v>6</v>
      </c>
      <c r="DC72">
        <f>((9/13)*100)</f>
        <v>69.230769230769226</v>
      </c>
      <c r="DD72">
        <f>((6/13)*100)</f>
        <v>46.153846153846153</v>
      </c>
      <c r="DE72">
        <f>((7/13)*100)</f>
        <v>53.846153846153847</v>
      </c>
      <c r="DF72">
        <f>((9/12)*100)</f>
        <v>75</v>
      </c>
      <c r="DG72">
        <f>((4/12)*100)</f>
        <v>33.333333333333329</v>
      </c>
      <c r="DH72">
        <f>((5/12)*100)</f>
        <v>41.666666666666671</v>
      </c>
      <c r="DI72">
        <f>((7/13)*100)</f>
        <v>53.846153846153847</v>
      </c>
      <c r="DJ72">
        <f>((6/13)*100)</f>
        <v>46.153846153846153</v>
      </c>
      <c r="DK72">
        <f>((13/13)*100)</f>
        <v>100</v>
      </c>
      <c r="DL72">
        <f>((8/14)*100)</f>
        <v>57.142857142857139</v>
      </c>
      <c r="DM72">
        <f>((7/14)*100)</f>
        <v>50</v>
      </c>
      <c r="DN72">
        <f>((13/14)*100)</f>
        <v>92.857142857142861</v>
      </c>
      <c r="DP72">
        <f>((3/7)*100)</f>
        <v>42.857142857142854</v>
      </c>
      <c r="DQ72">
        <f>((0/7)*100)</f>
        <v>0</v>
      </c>
      <c r="DR72">
        <f>((0/7)*100)</f>
        <v>0</v>
      </c>
      <c r="DS72">
        <f>((3/7)*100)</f>
        <v>42.857142857142854</v>
      </c>
      <c r="DT72">
        <f t="shared" si="34"/>
        <v>0</v>
      </c>
      <c r="DU72">
        <f t="shared" si="34"/>
        <v>0</v>
      </c>
      <c r="DV72">
        <f>((0/7)*100)</f>
        <v>0</v>
      </c>
      <c r="DW72">
        <f>((0/7)*100)</f>
        <v>0</v>
      </c>
      <c r="DX72">
        <f>((6/7)*100)</f>
        <v>85.714285714285708</v>
      </c>
      <c r="DY72">
        <f>((0/6)*100)</f>
        <v>0</v>
      </c>
      <c r="DZ72">
        <f>((0/6)*100)</f>
        <v>0</v>
      </c>
      <c r="EA72">
        <f>((6/6)*100)</f>
        <v>100</v>
      </c>
    </row>
    <row r="73" spans="1:131" x14ac:dyDescent="0.25">
      <c r="A73">
        <v>189.19273200000001</v>
      </c>
      <c r="B73">
        <v>8.5604639999999996</v>
      </c>
      <c r="C73">
        <v>210.04530600000001</v>
      </c>
      <c r="D73">
        <v>6.9335570000000004</v>
      </c>
      <c r="E73">
        <v>191.08711099999999</v>
      </c>
      <c r="F73">
        <v>9.6395870000000006</v>
      </c>
      <c r="G73">
        <v>190.65097700000001</v>
      </c>
      <c r="H73">
        <v>5.3315979999999996</v>
      </c>
      <c r="K73">
        <f>(13/200)</f>
        <v>6.5000000000000002E-2</v>
      </c>
      <c r="L73">
        <f>(10/200)</f>
        <v>0.05</v>
      </c>
      <c r="M73">
        <f>(12/200)</f>
        <v>0.06</v>
      </c>
      <c r="N73">
        <f>(12/200)</f>
        <v>0.06</v>
      </c>
      <c r="P73">
        <f>(6/200)</f>
        <v>0.03</v>
      </c>
      <c r="Q73">
        <f>(7/200)</f>
        <v>3.5000000000000003E-2</v>
      </c>
      <c r="R73">
        <f>(8/200)</f>
        <v>0.04</v>
      </c>
      <c r="S73">
        <f>(7/200)</f>
        <v>3.5000000000000003E-2</v>
      </c>
      <c r="U73">
        <f>0.065+0.03</f>
        <v>9.5000000000000001E-2</v>
      </c>
      <c r="V73">
        <f>0.05+0.035</f>
        <v>8.5000000000000006E-2</v>
      </c>
      <c r="W73">
        <f>0.06+0.04</f>
        <v>0.1</v>
      </c>
      <c r="X73">
        <f>0.06+0.035</f>
        <v>9.5000000000000001E-2</v>
      </c>
      <c r="Z73">
        <f>SQRT((ABS($A$74-$A$73)^2+(ABS($B$74-$B$73)^2)))</f>
        <v>26.278523439361276</v>
      </c>
      <c r="AA73">
        <f>SQRT((ABS($C$74-$C$73)^2+(ABS($D$74-$D$73)^2)))</f>
        <v>23.093548597123135</v>
      </c>
      <c r="AB73">
        <f>SQRT((ABS($E$74-$E$73)^2+(ABS($F$74-$F$73)^2)))</f>
        <v>26.840397257559818</v>
      </c>
      <c r="AC73">
        <f>SQRT((ABS($G$74-$G$73)^2+(ABS($H$74-$H$73)^2)))</f>
        <v>26.298228645305148</v>
      </c>
      <c r="AJ73">
        <f>1/0.095</f>
        <v>10.526315789473685</v>
      </c>
      <c r="AK73">
        <f>1/0.085</f>
        <v>11.76470588235294</v>
      </c>
      <c r="AL73">
        <f t="shared" si="33"/>
        <v>10</v>
      </c>
      <c r="AM73">
        <f>1/0.095</f>
        <v>10.526315789473685</v>
      </c>
      <c r="AO73">
        <f t="shared" si="29"/>
        <v>276.61603620380288</v>
      </c>
      <c r="AP73">
        <f t="shared" si="30"/>
        <v>271.68880702497802</v>
      </c>
      <c r="AQ73">
        <f t="shared" si="31"/>
        <v>268.40397257559817</v>
      </c>
      <c r="AR73">
        <f t="shared" si="32"/>
        <v>276.82345942426468</v>
      </c>
      <c r="AV73">
        <f>((0.065/0.095)*100)</f>
        <v>68.421052631578945</v>
      </c>
      <c r="AW73">
        <f>((0.05/0.085)*100)</f>
        <v>58.82352941176471</v>
      </c>
      <c r="AX73">
        <f>((0.06/0.1)*100)</f>
        <v>60</v>
      </c>
      <c r="AY73">
        <f>((0.06/0.095)*100)</f>
        <v>63.157894736842103</v>
      </c>
      <c r="BA73">
        <f>((0.03/0.095)*100)</f>
        <v>31.578947368421051</v>
      </c>
      <c r="BB73">
        <f>((0.035/0.085)*100)</f>
        <v>41.176470588235297</v>
      </c>
      <c r="BC73">
        <f>((0.04/0.1)*100)</f>
        <v>40</v>
      </c>
      <c r="BD73">
        <f>((0.035/0.095)*100)</f>
        <v>36.842105263157897</v>
      </c>
      <c r="BF73">
        <f>ABS($B$73-$D$73)</f>
        <v>1.6269069999999992</v>
      </c>
      <c r="BG73">
        <f>ABS($F$73-$H$73)</f>
        <v>4.307989000000001</v>
      </c>
      <c r="BL73">
        <f>SQRT((ABS($A$73-$E$73)^2+(ABS($B$73-$F$73)^2)))</f>
        <v>2.1801784891998981</v>
      </c>
      <c r="BM73">
        <f>SQRT((ABS($C$73-$G$74)^2+(ABS($D$73-$H$74)^2)))</f>
        <v>6.9993905200956483</v>
      </c>
      <c r="BO73">
        <f>SQRT((ABS($A$73-$G$73)^2+(ABS($B$73-$H$73)^2)))</f>
        <v>3.5428878229462777</v>
      </c>
      <c r="BP73">
        <f>SQRT((ABS($C$73-$E$74)^2+(ABS($D$73-$F$74)^2)))</f>
        <v>8.3780416296339553</v>
      </c>
      <c r="BR73">
        <f>DEGREES(ACOS((4.40647407311015^2+21.2224530735371^2-21.6956606761302^2)/(2*4.40647407311015*21.2224530735371)))</f>
        <v>90.273307882392984</v>
      </c>
      <c r="BS73">
        <f>DEGREES(ACOS((19.933597296703^2+20.5638750395921^2-4.48505155393625^2)/(2*19.933597296703*20.5638750395921)))</f>
        <v>12.591802364830734</v>
      </c>
      <c r="BU73">
        <v>13</v>
      </c>
      <c r="BV73">
        <v>9</v>
      </c>
      <c r="BW73">
        <v>5</v>
      </c>
      <c r="BX73">
        <v>6</v>
      </c>
      <c r="BY73">
        <v>10</v>
      </c>
      <c r="BZ73">
        <v>6</v>
      </c>
      <c r="CA73">
        <v>5</v>
      </c>
      <c r="CB73">
        <v>4</v>
      </c>
      <c r="CC73">
        <v>12</v>
      </c>
      <c r="CD73">
        <v>5</v>
      </c>
      <c r="CE73">
        <v>5</v>
      </c>
      <c r="CF73">
        <v>11</v>
      </c>
      <c r="CG73">
        <v>12</v>
      </c>
      <c r="CH73">
        <v>5</v>
      </c>
      <c r="CI73">
        <v>5</v>
      </c>
      <c r="CJ73">
        <v>11</v>
      </c>
      <c r="CL73">
        <v>6</v>
      </c>
      <c r="CM73">
        <v>3</v>
      </c>
      <c r="CN73">
        <v>0</v>
      </c>
      <c r="CO73">
        <v>0</v>
      </c>
      <c r="CP73">
        <v>7</v>
      </c>
      <c r="CQ73">
        <v>3</v>
      </c>
      <c r="CR73">
        <v>0</v>
      </c>
      <c r="CS73">
        <v>0</v>
      </c>
      <c r="CT73">
        <v>8</v>
      </c>
      <c r="CU73">
        <v>0</v>
      </c>
      <c r="CV73">
        <v>0</v>
      </c>
      <c r="CW73">
        <v>7</v>
      </c>
      <c r="CX73">
        <v>7</v>
      </c>
      <c r="CY73">
        <v>0</v>
      </c>
      <c r="CZ73">
        <v>0</v>
      </c>
      <c r="DA73">
        <v>7</v>
      </c>
      <c r="DC73">
        <f>((9/13)*100)</f>
        <v>69.230769230769226</v>
      </c>
      <c r="DD73">
        <f>((5/13)*100)</f>
        <v>38.461538461538467</v>
      </c>
      <c r="DE73">
        <f>((6/13)*100)</f>
        <v>46.153846153846153</v>
      </c>
      <c r="DF73">
        <f>((6/10)*100)</f>
        <v>60</v>
      </c>
      <c r="DG73">
        <f>((5/10)*100)</f>
        <v>50</v>
      </c>
      <c r="DH73">
        <f>((4/10)*100)</f>
        <v>40</v>
      </c>
      <c r="DI73">
        <f>((5/12)*100)</f>
        <v>41.666666666666671</v>
      </c>
      <c r="DJ73">
        <f>((5/12)*100)</f>
        <v>41.666666666666671</v>
      </c>
      <c r="DK73">
        <f>((11/12)*100)</f>
        <v>91.666666666666657</v>
      </c>
      <c r="DL73">
        <f>((5/12)*100)</f>
        <v>41.666666666666671</v>
      </c>
      <c r="DM73">
        <f>((5/12)*100)</f>
        <v>41.666666666666671</v>
      </c>
      <c r="DN73">
        <f>((11/12)*100)</f>
        <v>91.666666666666657</v>
      </c>
      <c r="DP73">
        <f>((3/6)*100)</f>
        <v>50</v>
      </c>
      <c r="DQ73">
        <f>((0/6)*100)</f>
        <v>0</v>
      </c>
      <c r="DR73">
        <f>((0/6)*100)</f>
        <v>0</v>
      </c>
      <c r="DS73">
        <f>((3/7)*100)</f>
        <v>42.857142857142854</v>
      </c>
      <c r="DT73">
        <f t="shared" si="34"/>
        <v>0</v>
      </c>
      <c r="DU73">
        <f t="shared" si="34"/>
        <v>0</v>
      </c>
      <c r="DV73">
        <f>((0/8)*100)</f>
        <v>0</v>
      </c>
      <c r="DW73">
        <f>((0/8)*100)</f>
        <v>0</v>
      </c>
      <c r="DX73">
        <f>((7/8)*100)</f>
        <v>87.5</v>
      </c>
      <c r="DY73">
        <f>((0/7)*100)</f>
        <v>0</v>
      </c>
      <c r="DZ73">
        <f>((0/7)*100)</f>
        <v>0</v>
      </c>
      <c r="EA73">
        <f>((7/7)*100)</f>
        <v>100</v>
      </c>
    </row>
    <row r="74" spans="1:131" x14ac:dyDescent="0.25">
      <c r="A74">
        <v>215.47101000000001</v>
      </c>
      <c r="B74">
        <v>8.6740399999999998</v>
      </c>
      <c r="C74">
        <v>233.13883899999999</v>
      </c>
      <c r="D74">
        <v>6.9067170000000004</v>
      </c>
      <c r="E74">
        <v>217.92717199999998</v>
      </c>
      <c r="F74">
        <v>9.7739390000000004</v>
      </c>
      <c r="G74">
        <v>216.945707</v>
      </c>
      <c r="H74">
        <v>5.7605550000000001</v>
      </c>
      <c r="K74">
        <f>(12/200)</f>
        <v>0.06</v>
      </c>
      <c r="L74">
        <f>(10/200)</f>
        <v>0.05</v>
      </c>
      <c r="M74">
        <f>(13/200)</f>
        <v>6.5000000000000002E-2</v>
      </c>
      <c r="N74">
        <f>(12/200)</f>
        <v>0.06</v>
      </c>
      <c r="P74">
        <f>(7/200)</f>
        <v>3.5000000000000003E-2</v>
      </c>
      <c r="Q74">
        <f>(9/200)</f>
        <v>4.4999999999999998E-2</v>
      </c>
      <c r="R74">
        <f>(7/200)</f>
        <v>3.5000000000000003E-2</v>
      </c>
      <c r="S74">
        <f>(8/200)</f>
        <v>0.04</v>
      </c>
      <c r="U74">
        <f>0.06+0.035</f>
        <v>9.5000000000000001E-2</v>
      </c>
      <c r="V74">
        <f>0.05+0.045</f>
        <v>9.5000000000000001E-2</v>
      </c>
      <c r="W74">
        <f>0.065+0.035</f>
        <v>0.1</v>
      </c>
      <c r="X74">
        <f>0.06+0.04</f>
        <v>0.1</v>
      </c>
      <c r="Z74">
        <f>SQRT((ABS($A$75-$A$74)^2+(ABS($B$75-$B$74)^2)))</f>
        <v>24.314320666412716</v>
      </c>
      <c r="AA74">
        <f>SQRT((ABS($C$75-$C$74)^2+(ABS($D$75-$D$74)^2)))</f>
        <v>25.17520038290635</v>
      </c>
      <c r="AB74">
        <f>SQRT((ABS($E$75-$E$74)^2+(ABS($F$75-$F$74)^2)))</f>
        <v>24.748559648645525</v>
      </c>
      <c r="AC74">
        <f>SQRT((ABS($G$75-$G$74)^2+(ABS($H$75-$H$74)^2)))</f>
        <v>23.060978555492611</v>
      </c>
      <c r="AJ74">
        <f>1/0.095</f>
        <v>10.526315789473685</v>
      </c>
      <c r="AK74">
        <f>1/0.095</f>
        <v>10.526315789473685</v>
      </c>
      <c r="AL74">
        <f t="shared" si="33"/>
        <v>10</v>
      </c>
      <c r="AM74">
        <f>1/0.1</f>
        <v>10</v>
      </c>
      <c r="AO74">
        <f t="shared" si="29"/>
        <v>255.94021754118648</v>
      </c>
      <c r="AP74">
        <f t="shared" si="30"/>
        <v>265.00210929375106</v>
      </c>
      <c r="AQ74">
        <f t="shared" si="31"/>
        <v>247.48559648645525</v>
      </c>
      <c r="AR74">
        <f t="shared" si="32"/>
        <v>230.60978555492611</v>
      </c>
      <c r="AV74">
        <f>((0.06/0.095)*100)</f>
        <v>63.157894736842103</v>
      </c>
      <c r="AW74">
        <f>((0.05/0.095)*100)</f>
        <v>52.631578947368418</v>
      </c>
      <c r="AX74">
        <f>((0.065/0.1)*100)</f>
        <v>65</v>
      </c>
      <c r="AY74">
        <f>((0.06/0.1)*100)</f>
        <v>60</v>
      </c>
      <c r="BA74">
        <f>((0.035/0.095)*100)</f>
        <v>36.842105263157897</v>
      </c>
      <c r="BB74">
        <f>((0.045/0.095)*100)</f>
        <v>47.368421052631575</v>
      </c>
      <c r="BC74">
        <f>((0.035/0.1)*100)</f>
        <v>35</v>
      </c>
      <c r="BD74">
        <f>((0.04/0.1)*100)</f>
        <v>40</v>
      </c>
      <c r="BF74">
        <f>ABS($B$74-$D$74)</f>
        <v>1.7673229999999993</v>
      </c>
      <c r="BG74">
        <f>ABS($F$74-$H$74)</f>
        <v>4.0133840000000003</v>
      </c>
      <c r="BL74">
        <f>SQRT((ABS($A$74-$E$74)^2+(ABS($B$74-$F$74)^2)))</f>
        <v>2.6911911081238529</v>
      </c>
      <c r="BM74">
        <f>SQRT((ABS($C$74-$G$75)^2+(ABS($D$74-$H$75)^2)))</f>
        <v>7.038531928668232</v>
      </c>
      <c r="BO74">
        <f>SQRT((ABS($A$74-$G$74)^2+(ABS($B$74-$H$74)^2)))</f>
        <v>3.2654442403804684</v>
      </c>
      <c r="BP74">
        <f>SQRT((ABS($C$74-$E$75)^2+(ABS($D$74-$F$75)^2)))</f>
        <v>9.9357737568582003</v>
      </c>
      <c r="BR74">
        <f>DEGREES(ACOS((3.66298861283092^2+36.4648094498856^2-37.0838983111107^2)/(2*3.66298861283092*36.4648094498856)))</f>
        <v>96.904818073090723</v>
      </c>
      <c r="BS74">
        <f>DEGREES(ACOS((25.4405514718747^2+24.9808099730936^2-4.40647407311015^2)/(2*25.4405514718747*24.9808099730936)))</f>
        <v>9.9728436028426373</v>
      </c>
      <c r="BU74">
        <v>12</v>
      </c>
      <c r="BV74">
        <v>6</v>
      </c>
      <c r="BW74">
        <v>5</v>
      </c>
      <c r="BX74">
        <v>4</v>
      </c>
      <c r="BY74">
        <v>10</v>
      </c>
      <c r="BZ74">
        <v>6</v>
      </c>
      <c r="CA74">
        <v>6</v>
      </c>
      <c r="CB74">
        <v>5</v>
      </c>
      <c r="CC74">
        <v>13</v>
      </c>
      <c r="CD74">
        <v>6</v>
      </c>
      <c r="CE74">
        <v>6</v>
      </c>
      <c r="CF74">
        <v>12</v>
      </c>
      <c r="CG74">
        <v>12</v>
      </c>
      <c r="CH74">
        <v>5</v>
      </c>
      <c r="CI74">
        <v>5</v>
      </c>
      <c r="CJ74">
        <v>12</v>
      </c>
      <c r="CL74">
        <v>7</v>
      </c>
      <c r="CM74">
        <v>3</v>
      </c>
      <c r="CN74">
        <v>0</v>
      </c>
      <c r="CO74">
        <v>0</v>
      </c>
      <c r="CP74">
        <v>9</v>
      </c>
      <c r="CQ74">
        <v>3</v>
      </c>
      <c r="CR74">
        <v>2</v>
      </c>
      <c r="CS74">
        <v>2</v>
      </c>
      <c r="CT74">
        <v>7</v>
      </c>
      <c r="CU74">
        <v>0</v>
      </c>
      <c r="CV74">
        <v>2</v>
      </c>
      <c r="CW74">
        <v>7</v>
      </c>
      <c r="CX74">
        <v>8</v>
      </c>
      <c r="CY74">
        <v>0</v>
      </c>
      <c r="CZ74">
        <v>2</v>
      </c>
      <c r="DA74">
        <v>7</v>
      </c>
      <c r="DC74">
        <f>((6/12)*100)</f>
        <v>50</v>
      </c>
      <c r="DD74">
        <f>((5/12)*100)</f>
        <v>41.666666666666671</v>
      </c>
      <c r="DE74">
        <f>((4/12)*100)</f>
        <v>33.333333333333329</v>
      </c>
      <c r="DF74">
        <f>((6/10)*100)</f>
        <v>60</v>
      </c>
      <c r="DG74">
        <f>((6/10)*100)</f>
        <v>60</v>
      </c>
      <c r="DH74">
        <f>((5/10)*100)</f>
        <v>50</v>
      </c>
      <c r="DI74">
        <f>((6/13)*100)</f>
        <v>46.153846153846153</v>
      </c>
      <c r="DJ74">
        <f>((6/13)*100)</f>
        <v>46.153846153846153</v>
      </c>
      <c r="DK74">
        <f>((12/13)*100)</f>
        <v>92.307692307692307</v>
      </c>
      <c r="DL74">
        <f>((5/12)*100)</f>
        <v>41.666666666666671</v>
      </c>
      <c r="DM74">
        <f>((5/12)*100)</f>
        <v>41.666666666666671</v>
      </c>
      <c r="DN74">
        <f>((12/12)*100)</f>
        <v>100</v>
      </c>
      <c r="DP74">
        <f>((3/7)*100)</f>
        <v>42.857142857142854</v>
      </c>
      <c r="DQ74">
        <f>((0/7)*100)</f>
        <v>0</v>
      </c>
      <c r="DR74">
        <f>((0/7)*100)</f>
        <v>0</v>
      </c>
      <c r="DS74">
        <f>((3/9)*100)</f>
        <v>33.333333333333329</v>
      </c>
      <c r="DT74">
        <f>((2/9)*100)</f>
        <v>22.222222222222221</v>
      </c>
      <c r="DU74">
        <f>((2/9)*100)</f>
        <v>22.222222222222221</v>
      </c>
      <c r="DV74">
        <f>((0/7)*100)</f>
        <v>0</v>
      </c>
      <c r="DW74">
        <f>((2/7)*100)</f>
        <v>28.571428571428569</v>
      </c>
      <c r="DX74">
        <f>((7/7)*100)</f>
        <v>100</v>
      </c>
      <c r="DY74">
        <f>((0/8)*100)</f>
        <v>0</v>
      </c>
      <c r="DZ74">
        <f>((2/8)*100)</f>
        <v>25</v>
      </c>
      <c r="EA74">
        <f>((7/8)*100)</f>
        <v>87.5</v>
      </c>
    </row>
    <row r="75" spans="1:131" x14ac:dyDescent="0.25">
      <c r="A75">
        <v>239.784898</v>
      </c>
      <c r="B75">
        <v>8.5289889999999993</v>
      </c>
      <c r="C75">
        <v>258.29580599999997</v>
      </c>
      <c r="D75">
        <v>5.9487370000000004</v>
      </c>
      <c r="E75">
        <v>242.675603</v>
      </c>
      <c r="F75">
        <v>9.6941410000000001</v>
      </c>
      <c r="G75">
        <v>240.003028</v>
      </c>
      <c r="H75">
        <v>5.3498479999999997</v>
      </c>
      <c r="K75">
        <f>(12/200)</f>
        <v>0.06</v>
      </c>
      <c r="N75">
        <f>(13/200)</f>
        <v>6.5000000000000002E-2</v>
      </c>
      <c r="P75">
        <f>(7/200)</f>
        <v>3.5000000000000003E-2</v>
      </c>
      <c r="Q75">
        <f>(10/200)</f>
        <v>0.05</v>
      </c>
      <c r="R75">
        <f>(9/200)</f>
        <v>4.4999999999999998E-2</v>
      </c>
      <c r="S75">
        <f>(7/200)</f>
        <v>3.5000000000000003E-2</v>
      </c>
      <c r="U75">
        <f>0.06+0.035</f>
        <v>9.5000000000000001E-2</v>
      </c>
      <c r="X75">
        <f>0.065+0.035</f>
        <v>0.1</v>
      </c>
      <c r="Z75">
        <f>SQRT((ABS($A$76-$A$75)^2+(ABS($B$76-$B$75)^2)))</f>
        <v>24.64791188445513</v>
      </c>
      <c r="AC75">
        <f>SQRT((ABS($G$76-$G$75)^2+(ABS($H$76-$H$75)^2)))</f>
        <v>23.181082283333119</v>
      </c>
      <c r="AJ75">
        <f>1/0.095</f>
        <v>10.526315789473685</v>
      </c>
      <c r="AM75">
        <f>1/0.1</f>
        <v>10</v>
      </c>
      <c r="AO75">
        <f t="shared" si="29"/>
        <v>259.45170404689611</v>
      </c>
      <c r="AR75">
        <f t="shared" si="32"/>
        <v>231.81082283333117</v>
      </c>
      <c r="AV75">
        <f>((0.06/0.095)*100)</f>
        <v>63.157894736842103</v>
      </c>
      <c r="AY75">
        <f>((0.065/0.1)*100)</f>
        <v>65</v>
      </c>
      <c r="BA75">
        <f>((0.035/0.095)*100)</f>
        <v>36.842105263157897</v>
      </c>
      <c r="BD75">
        <f>((0.035/0.1)*100)</f>
        <v>35</v>
      </c>
      <c r="BF75">
        <f>ABS($B$75-$D$75)</f>
        <v>2.5802519999999989</v>
      </c>
      <c r="BG75">
        <f>ABS($F$75-$H$75)</f>
        <v>4.3442930000000004</v>
      </c>
      <c r="BL75">
        <f>SQRT((ABS($A$75-$E$75)^2+(ABS($B$75-$F$75)^2)))</f>
        <v>3.1166896830016593</v>
      </c>
      <c r="BO75">
        <f>SQRT((ABS($A$75-$G$75)^2+(ABS($B$75-$H$75)^2)))</f>
        <v>3.1866154764547603</v>
      </c>
      <c r="BR75">
        <f>DEGREES(ACOS((23.2427279646858^2+24.3902125656873^2-4.58846837840308^2)/(2*23.2427279646858*24.3902125656873)))</f>
        <v>10.706498009823655</v>
      </c>
      <c r="BS75">
        <f>DEGREES(ACOS((21.6956606761302^2+21.1597161417509^2-3.66298861283092^2)/(2*21.6956606761302*21.1597161417509)))</f>
        <v>9.7014506958459421</v>
      </c>
      <c r="BU75">
        <v>12</v>
      </c>
      <c r="BV75">
        <v>6</v>
      </c>
      <c r="BW75">
        <v>3</v>
      </c>
      <c r="BX75">
        <v>5</v>
      </c>
      <c r="CG75">
        <v>13</v>
      </c>
      <c r="CH75">
        <v>4</v>
      </c>
      <c r="CI75">
        <v>5</v>
      </c>
      <c r="CJ75">
        <v>10</v>
      </c>
      <c r="CL75">
        <v>7</v>
      </c>
      <c r="CM75">
        <v>3</v>
      </c>
      <c r="CN75">
        <v>0</v>
      </c>
      <c r="CO75">
        <v>0</v>
      </c>
      <c r="CP75">
        <v>10</v>
      </c>
      <c r="CQ75">
        <v>4</v>
      </c>
      <c r="CR75">
        <v>5</v>
      </c>
      <c r="CS75">
        <v>2</v>
      </c>
      <c r="CT75">
        <v>9</v>
      </c>
      <c r="CU75">
        <v>0</v>
      </c>
      <c r="CV75">
        <v>5</v>
      </c>
      <c r="CW75">
        <v>6</v>
      </c>
      <c r="CX75">
        <v>7</v>
      </c>
      <c r="CY75">
        <v>0</v>
      </c>
      <c r="CZ75">
        <v>2</v>
      </c>
      <c r="DA75">
        <v>6</v>
      </c>
      <c r="DC75">
        <f>((6/12)*100)</f>
        <v>50</v>
      </c>
      <c r="DD75">
        <f>((3/12)*100)</f>
        <v>25</v>
      </c>
      <c r="DE75">
        <f>((5/12)*100)</f>
        <v>41.666666666666671</v>
      </c>
      <c r="DL75">
        <f>((4/13)*100)</f>
        <v>30.76923076923077</v>
      </c>
      <c r="DM75">
        <f>((5/13)*100)</f>
        <v>38.461538461538467</v>
      </c>
      <c r="DN75">
        <f>((10/13)*100)</f>
        <v>76.923076923076934</v>
      </c>
      <c r="DP75">
        <f>((3/7)*100)</f>
        <v>42.857142857142854</v>
      </c>
      <c r="DQ75">
        <f>((0/7)*100)</f>
        <v>0</v>
      </c>
      <c r="DR75">
        <f>((0/7)*100)</f>
        <v>0</v>
      </c>
      <c r="DS75">
        <f>((4/10)*100)</f>
        <v>40</v>
      </c>
      <c r="DT75">
        <f>((5/10)*100)</f>
        <v>50</v>
      </c>
      <c r="DU75">
        <f>((2/10)*100)</f>
        <v>20</v>
      </c>
      <c r="DV75">
        <f>((0/9)*100)</f>
        <v>0</v>
      </c>
      <c r="DW75">
        <f>((5/9)*100)</f>
        <v>55.555555555555557</v>
      </c>
      <c r="DX75">
        <f>((6/9)*100)</f>
        <v>66.666666666666657</v>
      </c>
      <c r="DY75">
        <f>((0/7)*100)</f>
        <v>0</v>
      </c>
      <c r="DZ75">
        <f>((2/7)*100)</f>
        <v>28.571428571428569</v>
      </c>
      <c r="EA75">
        <f>((6/7)*100)</f>
        <v>85.714285714285708</v>
      </c>
    </row>
    <row r="76" spans="1:131" x14ac:dyDescent="0.25">
      <c r="A76">
        <v>264.42206899999996</v>
      </c>
      <c r="B76">
        <v>7.8014140000000003</v>
      </c>
      <c r="G76">
        <v>263.18353200000001</v>
      </c>
      <c r="H76">
        <v>5.5135860000000001</v>
      </c>
      <c r="P76">
        <f>(10/200)</f>
        <v>0.05</v>
      </c>
      <c r="BI76">
        <v>1.7328539999999997</v>
      </c>
      <c r="BJ76">
        <v>1.8016549999999991</v>
      </c>
      <c r="BO76">
        <f>SQRT((ABS($A$76-$G$76)^2+(ABS($B$76-$H$76)^2)))</f>
        <v>2.6015631566335036</v>
      </c>
      <c r="BR76">
        <f>DEGREES(ACOS((17.5450832743355^2+17.1788750441803^2-3.71788287441979^2)/(2*17.5450832743355*17.1788750441803)))</f>
        <v>12.23352073216042</v>
      </c>
      <c r="BS76">
        <f>DEGREES(ACOS((37.0838983111107^2+36.1129843004889^2-4.45020433995755^2)/(2*37.0838983111107*36.1129843004889)))</f>
        <v>6.803669711833888</v>
      </c>
      <c r="CL76">
        <v>10</v>
      </c>
      <c r="CM76">
        <v>4</v>
      </c>
      <c r="CN76">
        <v>0</v>
      </c>
      <c r="CO76">
        <v>1</v>
      </c>
      <c r="DP76">
        <f>((4/10)*100)</f>
        <v>40</v>
      </c>
      <c r="DQ76">
        <f>((0/10)*100)</f>
        <v>0</v>
      </c>
      <c r="DR76">
        <f>((1/10)*100)</f>
        <v>10</v>
      </c>
    </row>
    <row r="77" spans="1:131" x14ac:dyDescent="0.25">
      <c r="A77" t="s">
        <v>22</v>
      </c>
      <c r="B77" t="s">
        <v>22</v>
      </c>
      <c r="C77" t="s">
        <v>22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BR77">
        <f>DEGREES(ACOS((23.0250680439286^2+24.3482713067256^2-4.65058449218429^2)/(2*23.0250680439286*24.3482713067256)))</f>
        <v>10.80458185570437</v>
      </c>
      <c r="BS77">
        <f>DEGREES(ACOS((4.58846837840308^2+18.4774980180543^2-17.5450832743355^2)/(2*4.58846837840308*18.4774980180543)))</f>
        <v>71.201265208515608</v>
      </c>
    </row>
    <row r="78" spans="1:131" x14ac:dyDescent="0.25">
      <c r="A78">
        <v>242.972827</v>
      </c>
      <c r="B78">
        <v>7.5233340000000002</v>
      </c>
      <c r="C78">
        <v>253.88292999999999</v>
      </c>
      <c r="D78">
        <v>8.8037880000000008</v>
      </c>
      <c r="E78">
        <v>262.50030099999998</v>
      </c>
      <c r="F78">
        <v>6.5731310000000001</v>
      </c>
      <c r="G78">
        <v>254.28954199999998</v>
      </c>
      <c r="H78">
        <v>9.7208590000000008</v>
      </c>
      <c r="K78">
        <f>(13/200)</f>
        <v>6.5000000000000002E-2</v>
      </c>
      <c r="L78">
        <f>(14/200)</f>
        <v>7.0000000000000007E-2</v>
      </c>
      <c r="M78">
        <f>(14/200)</f>
        <v>7.0000000000000007E-2</v>
      </c>
      <c r="N78">
        <f>(11/200)</f>
        <v>5.5E-2</v>
      </c>
      <c r="P78">
        <f>(11/200)</f>
        <v>5.5E-2</v>
      </c>
      <c r="Q78">
        <f>(13/200)</f>
        <v>6.5000000000000002E-2</v>
      </c>
      <c r="R78">
        <f>(10/200)</f>
        <v>0.05</v>
      </c>
      <c r="S78">
        <f>(13/200)</f>
        <v>6.5000000000000002E-2</v>
      </c>
      <c r="U78">
        <f>0.065+0.055</f>
        <v>0.12</v>
      </c>
      <c r="V78">
        <f>0.07+0.065</f>
        <v>0.13500000000000001</v>
      </c>
      <c r="W78">
        <f>0.07+0.05</f>
        <v>0.12000000000000001</v>
      </c>
      <c r="X78">
        <f>0.055+0.065</f>
        <v>0.12</v>
      </c>
      <c r="Z78">
        <f>SQRT((ABS($A$79-$A$78)^2+(ABS($B$79-$B$78)^2)))</f>
        <v>20.08709578944093</v>
      </c>
      <c r="AA78">
        <f>SQRT((ABS($C$79-$C$78)^2+(ABS($D$79-$D$78)^2)))</f>
        <v>20.845742972527791</v>
      </c>
      <c r="AB78">
        <f>SQRT((ABS($E$79-$E$78)^2+(ABS($F$79-$F$78)^2)))</f>
        <v>20.275480112731433</v>
      </c>
      <c r="AC78">
        <f>SQRT((ABS($G$79-$G$78)^2+(ABS($H$79-$H$78)^2)))</f>
        <v>21.357843740551733</v>
      </c>
      <c r="AJ78">
        <f>1/0.12</f>
        <v>8.3333333333333339</v>
      </c>
      <c r="AK78">
        <f>1/0.135</f>
        <v>7.4074074074074066</v>
      </c>
      <c r="AL78">
        <f>1/0.12</f>
        <v>8.3333333333333339</v>
      </c>
      <c r="AM78">
        <f>1/0.12</f>
        <v>8.3333333333333339</v>
      </c>
      <c r="AO78">
        <f t="shared" ref="AO78:AO87" si="35">$Z78/$U78</f>
        <v>167.39246491200777</v>
      </c>
      <c r="AP78">
        <f t="shared" ref="AP78:AP87" si="36">$AA78/$V78</f>
        <v>154.41291090761325</v>
      </c>
      <c r="AQ78">
        <f t="shared" ref="AQ78:AQ87" si="37">$AB78/$W78</f>
        <v>168.96233427276192</v>
      </c>
      <c r="AR78">
        <f t="shared" ref="AR78:AR86" si="38">$AC78/$X78</f>
        <v>177.98203117126445</v>
      </c>
      <c r="AV78">
        <f>((0.065/0.12)*100)</f>
        <v>54.166666666666671</v>
      </c>
      <c r="AW78">
        <f>((0.07/0.135)*100)</f>
        <v>51.851851851851848</v>
      </c>
      <c r="AX78">
        <f>((0.07/0.12)*100)</f>
        <v>58.333333333333336</v>
      </c>
      <c r="AY78">
        <f>((0.055/0.12)*100)</f>
        <v>45.833333333333336</v>
      </c>
      <c r="BA78">
        <f>((0.055/0.12)*100)</f>
        <v>45.833333333333336</v>
      </c>
      <c r="BB78">
        <f>((0.065/0.135)*100)</f>
        <v>48.148148148148145</v>
      </c>
      <c r="BC78">
        <f>((0.05/0.12)*100)</f>
        <v>41.666666666666671</v>
      </c>
      <c r="BD78">
        <f>((0.065/0.12)*100)</f>
        <v>54.166666666666671</v>
      </c>
      <c r="BF78">
        <f>ABS($B$78-$D$78)</f>
        <v>1.2804540000000006</v>
      </c>
      <c r="BG78">
        <f>ABS($F$78-$H$78)</f>
        <v>3.1477280000000007</v>
      </c>
      <c r="BL78">
        <f>SQRT((ABS($A$78-$E$79)^2+(ABS($B$78-$F$79)^2)))</f>
        <v>1.0151743374701609</v>
      </c>
      <c r="BM78">
        <f>SQRT((ABS($C$78-$G$78)^2+(ABS($D$78-$H$78)^2)))</f>
        <v>1.0031712404096302</v>
      </c>
      <c r="BO78">
        <f>SQRT((ABS($A$78-$G$79)^2+(ABS($B$78-$H$79)^2)))</f>
        <v>10.260802421715161</v>
      </c>
      <c r="BP78">
        <f>SQRT((ABS($C$78-$E$78)^2+(ABS($D$78-$F$78)^2)))</f>
        <v>8.9013995305957287</v>
      </c>
      <c r="BR78">
        <f>DEGREES(ACOS((4.65058449218429^2+0.0100537114539865^2-4.65447394396886^2)/(2*4.65058449218429*0.0100537114539865)))</f>
        <v>112.7026136600844</v>
      </c>
      <c r="BS78">
        <f>DEGREES(ACOS((3.71788287441979^2+22.3009185700295^2-22.4899132749129^2)/(2*3.71788287441979*22.3009185700295)))</f>
        <v>88.148576798912728</v>
      </c>
      <c r="BU78">
        <v>13</v>
      </c>
      <c r="BV78">
        <v>3</v>
      </c>
      <c r="BW78">
        <v>3</v>
      </c>
      <c r="BX78">
        <v>11</v>
      </c>
      <c r="BY78">
        <v>14</v>
      </c>
      <c r="BZ78">
        <v>3</v>
      </c>
      <c r="CA78">
        <v>13</v>
      </c>
      <c r="CB78">
        <v>1</v>
      </c>
      <c r="CC78">
        <v>14</v>
      </c>
      <c r="CD78">
        <v>3</v>
      </c>
      <c r="CE78">
        <v>13</v>
      </c>
      <c r="CF78">
        <v>2</v>
      </c>
      <c r="CG78">
        <v>11</v>
      </c>
      <c r="CH78">
        <v>11</v>
      </c>
      <c r="CI78">
        <v>1</v>
      </c>
      <c r="CJ78">
        <v>2</v>
      </c>
      <c r="CL78">
        <v>11</v>
      </c>
      <c r="CM78">
        <v>0</v>
      </c>
      <c r="CN78">
        <v>0</v>
      </c>
      <c r="CO78">
        <v>11</v>
      </c>
      <c r="CP78">
        <v>13</v>
      </c>
      <c r="CQ78">
        <v>0</v>
      </c>
      <c r="CR78">
        <v>9</v>
      </c>
      <c r="CS78">
        <v>0</v>
      </c>
      <c r="CT78">
        <v>10</v>
      </c>
      <c r="CU78">
        <v>0</v>
      </c>
      <c r="CV78">
        <v>9</v>
      </c>
      <c r="CW78">
        <v>1</v>
      </c>
      <c r="CX78">
        <v>13</v>
      </c>
      <c r="CY78">
        <v>11</v>
      </c>
      <c r="CZ78">
        <v>0</v>
      </c>
      <c r="DA78">
        <v>1</v>
      </c>
      <c r="DC78">
        <f>((3/13)*100)</f>
        <v>23.076923076923077</v>
      </c>
      <c r="DD78">
        <f>((3/13)*100)</f>
        <v>23.076923076923077</v>
      </c>
      <c r="DE78">
        <f>((11/13)*100)</f>
        <v>84.615384615384613</v>
      </c>
      <c r="DF78">
        <f>((3/14)*100)</f>
        <v>21.428571428571427</v>
      </c>
      <c r="DG78">
        <f>((13/14)*100)</f>
        <v>92.857142857142861</v>
      </c>
      <c r="DH78">
        <f>((1/14)*100)</f>
        <v>7.1428571428571423</v>
      </c>
      <c r="DI78">
        <f>((3/14)*100)</f>
        <v>21.428571428571427</v>
      </c>
      <c r="DJ78">
        <f>((13/14)*100)</f>
        <v>92.857142857142861</v>
      </c>
      <c r="DK78">
        <f>((2/14)*100)</f>
        <v>14.285714285714285</v>
      </c>
      <c r="DL78">
        <f>((11/11)*100)</f>
        <v>100</v>
      </c>
      <c r="DM78">
        <f>((1/11)*100)</f>
        <v>9.0909090909090917</v>
      </c>
      <c r="DN78">
        <f>((2/11)*100)</f>
        <v>18.181818181818183</v>
      </c>
      <c r="DP78">
        <f>((0/11)*100)</f>
        <v>0</v>
      </c>
      <c r="DQ78">
        <f>((0/11)*100)</f>
        <v>0</v>
      </c>
      <c r="DR78">
        <f>((11/11)*100)</f>
        <v>100</v>
      </c>
      <c r="DS78">
        <f>((0/13)*100)</f>
        <v>0</v>
      </c>
      <c r="DT78">
        <f>((9/13)*100)</f>
        <v>69.230769230769226</v>
      </c>
      <c r="DU78">
        <f>((0/13)*100)</f>
        <v>0</v>
      </c>
      <c r="DV78">
        <f>((0/10)*100)</f>
        <v>0</v>
      </c>
      <c r="DW78">
        <f>((9/10)*100)</f>
        <v>90</v>
      </c>
      <c r="DX78">
        <f>((1/10)*100)</f>
        <v>10</v>
      </c>
      <c r="DY78">
        <f>((11/13)*100)</f>
        <v>84.615384615384613</v>
      </c>
      <c r="DZ78">
        <f>((0/13)*100)</f>
        <v>0</v>
      </c>
      <c r="EA78">
        <f>((1/13)*100)</f>
        <v>7.6923076923076925</v>
      </c>
    </row>
    <row r="79" spans="1:131" x14ac:dyDescent="0.25">
      <c r="A79">
        <v>222.90176700000001</v>
      </c>
      <c r="B79">
        <v>6.7208579999999998</v>
      </c>
      <c r="C79">
        <v>233.04363599999999</v>
      </c>
      <c r="D79">
        <v>9.3222719999999999</v>
      </c>
      <c r="E79">
        <v>242.22651400000001</v>
      </c>
      <c r="F79">
        <v>6.8351509999999998</v>
      </c>
      <c r="G79">
        <v>232.93186700000001</v>
      </c>
      <c r="H79">
        <v>9.6359600000000007</v>
      </c>
      <c r="K79">
        <f>(12/200)</f>
        <v>0.06</v>
      </c>
      <c r="L79">
        <f>(12/200)</f>
        <v>0.06</v>
      </c>
      <c r="M79">
        <f>(12/200)</f>
        <v>0.06</v>
      </c>
      <c r="N79">
        <f>(11/200)</f>
        <v>5.5E-2</v>
      </c>
      <c r="P79">
        <f>(9/200)</f>
        <v>4.4999999999999998E-2</v>
      </c>
      <c r="Q79">
        <f>(10/200)</f>
        <v>0.05</v>
      </c>
      <c r="R79">
        <f>(10/200)</f>
        <v>0.05</v>
      </c>
      <c r="S79">
        <f>(11/200)</f>
        <v>5.5E-2</v>
      </c>
      <c r="U79">
        <f>0.06+0.045</f>
        <v>0.105</v>
      </c>
      <c r="V79">
        <f>0.06+0.05</f>
        <v>0.11</v>
      </c>
      <c r="W79">
        <f>0.06+0.05</f>
        <v>0.11</v>
      </c>
      <c r="X79">
        <f>0.055+0.055</f>
        <v>0.11</v>
      </c>
      <c r="Z79">
        <f>SQRT((ABS($A$80-$A$79)^2+(ABS($B$80-$B$79)^2)))</f>
        <v>19.726341176473262</v>
      </c>
      <c r="AA79">
        <f>SQRT((ABS($C$80-$C$79)^2+(ABS($D$80-$D$79)^2)))</f>
        <v>20.298514927299014</v>
      </c>
      <c r="AB79">
        <f>SQRT((ABS($E$80-$E$79)^2+(ABS($F$80-$F$79)^2)))</f>
        <v>21.54548004562065</v>
      </c>
      <c r="AC79">
        <f>SQRT((ABS($G$80-$G$79)^2+(ABS($H$80-$H$79)^2)))</f>
        <v>20.484621266172081</v>
      </c>
      <c r="AJ79">
        <f>1/0.105</f>
        <v>9.5238095238095237</v>
      </c>
      <c r="AK79">
        <f>1/0.11</f>
        <v>9.0909090909090917</v>
      </c>
      <c r="AL79">
        <f>1/0.11</f>
        <v>9.0909090909090917</v>
      </c>
      <c r="AM79">
        <f>1/0.11</f>
        <v>9.0909090909090917</v>
      </c>
      <c r="AO79">
        <f t="shared" si="35"/>
        <v>187.86991596641204</v>
      </c>
      <c r="AP79">
        <f t="shared" si="36"/>
        <v>184.53195388453648</v>
      </c>
      <c r="AQ79">
        <f t="shared" si="37"/>
        <v>195.86800041473319</v>
      </c>
      <c r="AR79">
        <f t="shared" si="38"/>
        <v>186.22382969247346</v>
      </c>
      <c r="AV79">
        <f>((0.06/0.105)*100)</f>
        <v>57.142857142857139</v>
      </c>
      <c r="AW79">
        <f>((0.06/0.11)*100)</f>
        <v>54.54545454545454</v>
      </c>
      <c r="AX79">
        <f>((0.06/0.11)*100)</f>
        <v>54.54545454545454</v>
      </c>
      <c r="AY79">
        <f>((0.055/0.11)*100)</f>
        <v>50</v>
      </c>
      <c r="BA79">
        <f>((0.045/0.105)*100)</f>
        <v>42.857142857142854</v>
      </c>
      <c r="BB79">
        <f>((0.05/0.11)*100)</f>
        <v>45.45454545454546</v>
      </c>
      <c r="BC79">
        <f>((0.05/0.11)*100)</f>
        <v>45.45454545454546</v>
      </c>
      <c r="BD79">
        <f>((0.055/0.11)*100)</f>
        <v>50</v>
      </c>
      <c r="BF79">
        <f>ABS($B$79-$D$79)</f>
        <v>2.6014140000000001</v>
      </c>
      <c r="BG79">
        <f>ABS($F$79-$H$79)</f>
        <v>2.800809000000001</v>
      </c>
      <c r="BL79">
        <f>SQRT((ABS($A$79-$E$80)^2+(ABS($B$79-$F$80)^2)))</f>
        <v>2.4245150477720383</v>
      </c>
      <c r="BM79">
        <f>SQRT((ABS($C$79-$G$79)^2+(ABS($D$79-$H$79)^2)))</f>
        <v>0.3330052112279871</v>
      </c>
      <c r="BO79">
        <f>SQRT((ABS($A$79-$G$80)^2+(ABS($B$79-$H$80)^2)))</f>
        <v>10.593316064562275</v>
      </c>
      <c r="BP79">
        <f>SQRT((ABS($C$79-$E$79)^2+(ABS($D$79-$F$79)^2)))</f>
        <v>9.5137279355426863</v>
      </c>
      <c r="BS79">
        <f>DEGREES(ACOS((4.40134557040231^2+23.785183152483^2-23.0250680439286^2)/(2*4.40134557040231*23.785183152483)))</f>
        <v>74.783686997792387</v>
      </c>
      <c r="BU79">
        <v>12</v>
      </c>
      <c r="BV79">
        <v>2</v>
      </c>
      <c r="BW79">
        <v>3</v>
      </c>
      <c r="BX79">
        <v>11</v>
      </c>
      <c r="BY79">
        <v>12</v>
      </c>
      <c r="BZ79">
        <v>3</v>
      </c>
      <c r="CA79">
        <v>11</v>
      </c>
      <c r="CB79">
        <v>1</v>
      </c>
      <c r="CC79">
        <v>12</v>
      </c>
      <c r="CD79">
        <v>3</v>
      </c>
      <c r="CE79">
        <v>11</v>
      </c>
      <c r="CF79">
        <v>2</v>
      </c>
      <c r="CG79">
        <v>11</v>
      </c>
      <c r="CH79">
        <v>11</v>
      </c>
      <c r="CI79">
        <v>1</v>
      </c>
      <c r="CJ79">
        <v>2</v>
      </c>
      <c r="CL79">
        <v>9</v>
      </c>
      <c r="CM79">
        <v>0</v>
      </c>
      <c r="CN79">
        <v>0</v>
      </c>
      <c r="CO79">
        <v>9</v>
      </c>
      <c r="CP79">
        <v>10</v>
      </c>
      <c r="CQ79">
        <v>0</v>
      </c>
      <c r="CR79">
        <v>9</v>
      </c>
      <c r="CS79">
        <v>0</v>
      </c>
      <c r="CT79">
        <v>10</v>
      </c>
      <c r="CU79">
        <v>0</v>
      </c>
      <c r="CV79">
        <v>9</v>
      </c>
      <c r="CW79">
        <v>1</v>
      </c>
      <c r="CX79">
        <v>11</v>
      </c>
      <c r="CY79">
        <v>9</v>
      </c>
      <c r="CZ79">
        <v>0</v>
      </c>
      <c r="DA79">
        <v>1</v>
      </c>
      <c r="DC79">
        <f>((2/12)*100)</f>
        <v>16.666666666666664</v>
      </c>
      <c r="DD79">
        <f>((3/12)*100)</f>
        <v>25</v>
      </c>
      <c r="DE79">
        <f>((11/12)*100)</f>
        <v>91.666666666666657</v>
      </c>
      <c r="DF79">
        <f>((3/12)*100)</f>
        <v>25</v>
      </c>
      <c r="DG79">
        <f>((11/12)*100)</f>
        <v>91.666666666666657</v>
      </c>
      <c r="DH79">
        <f>((1/12)*100)</f>
        <v>8.3333333333333321</v>
      </c>
      <c r="DI79">
        <f>((3/12)*100)</f>
        <v>25</v>
      </c>
      <c r="DJ79">
        <f>((11/12)*100)</f>
        <v>91.666666666666657</v>
      </c>
      <c r="DK79">
        <f>((2/12)*100)</f>
        <v>16.666666666666664</v>
      </c>
      <c r="DL79">
        <f>((11/11)*100)</f>
        <v>100</v>
      </c>
      <c r="DM79">
        <f>((1/11)*100)</f>
        <v>9.0909090909090917</v>
      </c>
      <c r="DN79">
        <f>((2/11)*100)</f>
        <v>18.181818181818183</v>
      </c>
      <c r="DP79">
        <f>((0/9)*100)</f>
        <v>0</v>
      </c>
      <c r="DQ79">
        <f>((0/9)*100)</f>
        <v>0</v>
      </c>
      <c r="DR79">
        <f>((9/9)*100)</f>
        <v>100</v>
      </c>
      <c r="DS79">
        <f>((0/10)*100)</f>
        <v>0</v>
      </c>
      <c r="DT79">
        <f>((9/10)*100)</f>
        <v>90</v>
      </c>
      <c r="DU79">
        <f>((0/10)*100)</f>
        <v>0</v>
      </c>
      <c r="DV79">
        <f>((0/10)*100)</f>
        <v>0</v>
      </c>
      <c r="DW79">
        <f>((9/10)*100)</f>
        <v>90</v>
      </c>
      <c r="DX79">
        <f>((1/10)*100)</f>
        <v>10</v>
      </c>
      <c r="DY79">
        <f>((9/11)*100)</f>
        <v>81.818181818181827</v>
      </c>
      <c r="DZ79">
        <f>((0/11)*100)</f>
        <v>0</v>
      </c>
      <c r="EA79">
        <f>((1/11)*100)</f>
        <v>9.0909090909090917</v>
      </c>
    </row>
    <row r="80" spans="1:131" x14ac:dyDescent="0.25">
      <c r="A80">
        <v>203.17907200000002</v>
      </c>
      <c r="B80">
        <v>6.3415980000000003</v>
      </c>
      <c r="C80">
        <v>212.786902</v>
      </c>
      <c r="D80">
        <v>8.0205669999999998</v>
      </c>
      <c r="E80">
        <v>220.71202</v>
      </c>
      <c r="F80">
        <v>5.6800499999999996</v>
      </c>
      <c r="G80">
        <v>212.47412</v>
      </c>
      <c r="H80">
        <v>8.5870099999999994</v>
      </c>
      <c r="K80">
        <f>(13/200)</f>
        <v>6.5000000000000002E-2</v>
      </c>
      <c r="L80">
        <f>(12/200)</f>
        <v>0.06</v>
      </c>
      <c r="M80">
        <f>(13/200)</f>
        <v>6.5000000000000002E-2</v>
      </c>
      <c r="N80">
        <f>(13/200)</f>
        <v>6.5000000000000002E-2</v>
      </c>
      <c r="P80">
        <f>(10/200)</f>
        <v>0.05</v>
      </c>
      <c r="Q80">
        <f>(10/200)</f>
        <v>0.05</v>
      </c>
      <c r="R80">
        <f>(9/200)</f>
        <v>4.4999999999999998E-2</v>
      </c>
      <c r="S80">
        <f>(10/200)</f>
        <v>0.05</v>
      </c>
      <c r="U80">
        <f>0.065+0.05</f>
        <v>0.115</v>
      </c>
      <c r="V80">
        <f>0.06+0.05</f>
        <v>0.11</v>
      </c>
      <c r="W80">
        <f>0.065+0.045</f>
        <v>0.11</v>
      </c>
      <c r="X80">
        <f>0.065+0.05</f>
        <v>0.115</v>
      </c>
      <c r="Z80">
        <f>SQRT((ABS($A$81-$A$80)^2+(ABS($B$81-$B$80)^2)))</f>
        <v>22.554442252063993</v>
      </c>
      <c r="AA80">
        <f>SQRT((ABS($C$81-$C$80)^2+(ABS($D$81-$D$80)^2)))</f>
        <v>20.471999629773197</v>
      </c>
      <c r="AB80">
        <f>SQRT((ABS($E$81-$E$80)^2+(ABS($F$81-$F$80)^2)))</f>
        <v>19.078142409519408</v>
      </c>
      <c r="AC80">
        <f>SQRT((ABS($G$81-$G$80)^2+(ABS($H$81-$H$80)^2)))</f>
        <v>20.933543527976759</v>
      </c>
      <c r="AJ80">
        <f>1/0.115</f>
        <v>8.695652173913043</v>
      </c>
      <c r="AK80">
        <f>1/0.11</f>
        <v>9.0909090909090917</v>
      </c>
      <c r="AL80">
        <f>1/0.11</f>
        <v>9.0909090909090917</v>
      </c>
      <c r="AM80">
        <f>1/0.115</f>
        <v>8.695652173913043</v>
      </c>
      <c r="AO80">
        <f t="shared" si="35"/>
        <v>196.12558480055645</v>
      </c>
      <c r="AP80">
        <f t="shared" si="36"/>
        <v>186.10908754339269</v>
      </c>
      <c r="AQ80">
        <f t="shared" si="37"/>
        <v>173.43765826835826</v>
      </c>
      <c r="AR80">
        <f t="shared" si="38"/>
        <v>182.03081328675441</v>
      </c>
      <c r="AV80">
        <f>((0.065/0.115)*100)</f>
        <v>56.521739130434781</v>
      </c>
      <c r="AW80">
        <f>((0.06/0.11)*100)</f>
        <v>54.54545454545454</v>
      </c>
      <c r="AX80">
        <f>((0.065/0.11)*100)</f>
        <v>59.090909090909093</v>
      </c>
      <c r="AY80">
        <f>((0.065/0.115)*100)</f>
        <v>56.521739130434781</v>
      </c>
      <c r="BA80">
        <f>((0.05/0.115)*100)</f>
        <v>43.478260869565219</v>
      </c>
      <c r="BB80">
        <f>((0.05/0.11)*100)</f>
        <v>45.45454545454546</v>
      </c>
      <c r="BC80">
        <f>((0.045/0.11)*100)</f>
        <v>40.909090909090907</v>
      </c>
      <c r="BD80">
        <f>((0.05/0.115)*100)</f>
        <v>43.478260869565219</v>
      </c>
      <c r="BF80">
        <f>ABS($B$80-$D$80)</f>
        <v>1.6789689999999995</v>
      </c>
      <c r="BG80">
        <f>ABS($F$80-$H$80)</f>
        <v>2.9069599999999998</v>
      </c>
      <c r="BL80">
        <f>SQRT((ABS($A$80-$E$81)^2+(ABS($B$80-$F$81)^2)))</f>
        <v>1.8433396345068915</v>
      </c>
      <c r="BM80">
        <f>SQRT((ABS($C$80-$G$80)^2+(ABS($D$80-$H$80)^2)))</f>
        <v>0.64706278812260454</v>
      </c>
      <c r="BO80">
        <f>SQRT((ABS($A$80-$G$81)^2+(ABS($B$80-$H$81)^2)))</f>
        <v>12.047476350038886</v>
      </c>
      <c r="BP80">
        <f>SQRT((ABS($C$80-$E$80)^2+(ABS($D$80-$F$80)^2)))</f>
        <v>8.2635050155011687</v>
      </c>
      <c r="BR80">
        <f>DEGREES(ACOS((10.6914726488585^2+19.1869663684009^2-9.74058755134807^2)/(2*10.6914726488585*19.1869663684009)))</f>
        <v>19.150982743368647</v>
      </c>
      <c r="BS80" t="e">
        <f>DEGREES(ACOS((4.65058449218429^2+0^2-4.65058449218429^2)/(2*4.65058449218429*0)))</f>
        <v>#DIV/0!</v>
      </c>
      <c r="BU80">
        <v>13</v>
      </c>
      <c r="BV80">
        <v>4</v>
      </c>
      <c r="BW80">
        <v>5</v>
      </c>
      <c r="BX80">
        <v>12</v>
      </c>
      <c r="BY80">
        <v>12</v>
      </c>
      <c r="BZ80">
        <v>2</v>
      </c>
      <c r="CA80">
        <v>12</v>
      </c>
      <c r="CB80">
        <v>2</v>
      </c>
      <c r="CC80">
        <v>13</v>
      </c>
      <c r="CD80">
        <v>3</v>
      </c>
      <c r="CE80">
        <v>12</v>
      </c>
      <c r="CF80">
        <v>3</v>
      </c>
      <c r="CG80">
        <v>13</v>
      </c>
      <c r="CH80">
        <v>12</v>
      </c>
      <c r="CI80">
        <v>4</v>
      </c>
      <c r="CJ80">
        <v>5</v>
      </c>
      <c r="CL80">
        <v>10</v>
      </c>
      <c r="CM80">
        <v>0</v>
      </c>
      <c r="CN80">
        <v>0</v>
      </c>
      <c r="CO80">
        <v>9</v>
      </c>
      <c r="CP80">
        <v>10</v>
      </c>
      <c r="CQ80">
        <v>0</v>
      </c>
      <c r="CR80">
        <v>9</v>
      </c>
      <c r="CS80">
        <v>0</v>
      </c>
      <c r="CT80">
        <v>9</v>
      </c>
      <c r="CU80">
        <v>0</v>
      </c>
      <c r="CV80">
        <v>9</v>
      </c>
      <c r="CW80">
        <v>0</v>
      </c>
      <c r="CX80">
        <v>10</v>
      </c>
      <c r="CY80">
        <v>9</v>
      </c>
      <c r="CZ80">
        <v>0</v>
      </c>
      <c r="DA80">
        <v>0</v>
      </c>
      <c r="DC80">
        <f>((4/13)*100)</f>
        <v>30.76923076923077</v>
      </c>
      <c r="DD80">
        <f>((5/13)*100)</f>
        <v>38.461538461538467</v>
      </c>
      <c r="DE80">
        <f>((12/13)*100)</f>
        <v>92.307692307692307</v>
      </c>
      <c r="DF80">
        <f>((2/12)*100)</f>
        <v>16.666666666666664</v>
      </c>
      <c r="DG80">
        <f>((12/12)*100)</f>
        <v>100</v>
      </c>
      <c r="DH80">
        <f>((2/12)*100)</f>
        <v>16.666666666666664</v>
      </c>
      <c r="DI80">
        <f>((3/13)*100)</f>
        <v>23.076923076923077</v>
      </c>
      <c r="DJ80">
        <f>((12/13)*100)</f>
        <v>92.307692307692307</v>
      </c>
      <c r="DK80">
        <f>((3/13)*100)</f>
        <v>23.076923076923077</v>
      </c>
      <c r="DL80">
        <f>((12/13)*100)</f>
        <v>92.307692307692307</v>
      </c>
      <c r="DM80">
        <f>((4/13)*100)</f>
        <v>30.76923076923077</v>
      </c>
      <c r="DN80">
        <f>((5/13)*100)</f>
        <v>38.461538461538467</v>
      </c>
      <c r="DP80">
        <f>((0/10)*100)</f>
        <v>0</v>
      </c>
      <c r="DQ80">
        <f>((0/10)*100)</f>
        <v>0</v>
      </c>
      <c r="DR80">
        <f>((9/10)*100)</f>
        <v>90</v>
      </c>
      <c r="DS80">
        <f>((0/10)*100)</f>
        <v>0</v>
      </c>
      <c r="DT80">
        <f>((9/10)*100)</f>
        <v>90</v>
      </c>
      <c r="DU80">
        <f>((0/10)*100)</f>
        <v>0</v>
      </c>
      <c r="DV80">
        <f>((0/9)*100)</f>
        <v>0</v>
      </c>
      <c r="DW80">
        <f>((9/9)*100)</f>
        <v>100</v>
      </c>
      <c r="DX80">
        <f>((0/9)*100)</f>
        <v>0</v>
      </c>
      <c r="DY80">
        <f>((9/10)*100)</f>
        <v>90</v>
      </c>
      <c r="DZ80">
        <f>((0/10)*100)</f>
        <v>0</v>
      </c>
      <c r="EA80">
        <f>((0/10)*100)</f>
        <v>0</v>
      </c>
    </row>
    <row r="81" spans="1:131" x14ac:dyDescent="0.25">
      <c r="A81">
        <v>180.65133900000001</v>
      </c>
      <c r="B81">
        <v>7.4389180000000001</v>
      </c>
      <c r="C81">
        <v>192.319277</v>
      </c>
      <c r="D81">
        <v>8.4437639999999998</v>
      </c>
      <c r="E81">
        <v>201.63706000000002</v>
      </c>
      <c r="F81">
        <v>5.3315979999999996</v>
      </c>
      <c r="G81">
        <v>191.56195700000001</v>
      </c>
      <c r="H81">
        <v>9.5328870000000006</v>
      </c>
      <c r="K81">
        <f>(12/200)</f>
        <v>0.06</v>
      </c>
      <c r="L81">
        <f>(13/200)</f>
        <v>6.5000000000000002E-2</v>
      </c>
      <c r="M81">
        <f>(13/200)</f>
        <v>6.5000000000000002E-2</v>
      </c>
      <c r="N81">
        <f>(14/200)</f>
        <v>7.0000000000000007E-2</v>
      </c>
      <c r="P81">
        <f>(9/200)</f>
        <v>4.4999999999999998E-2</v>
      </c>
      <c r="Q81">
        <f>(9/200)</f>
        <v>4.4999999999999998E-2</v>
      </c>
      <c r="R81">
        <f>(8/200)</f>
        <v>0.04</v>
      </c>
      <c r="S81">
        <f>(10/200)</f>
        <v>0.05</v>
      </c>
      <c r="U81">
        <f>0.06+0.045</f>
        <v>0.105</v>
      </c>
      <c r="V81">
        <f>0.065+0.045</f>
        <v>0.11</v>
      </c>
      <c r="W81">
        <f>0.065+0.04</f>
        <v>0.10500000000000001</v>
      </c>
      <c r="X81">
        <f>0.07+0.05</f>
        <v>0.12000000000000001</v>
      </c>
      <c r="Z81">
        <f>SQRT((ABS($A$82-$A$81)^2+(ABS($B$82-$B$81)^2)))</f>
        <v>20.778609408048482</v>
      </c>
      <c r="AA81">
        <f>SQRT((ABS($C$82-$C$81)^2+(ABS($D$82-$D$81)^2)))</f>
        <v>22.984673755276408</v>
      </c>
      <c r="AB81">
        <f>SQRT((ABS($E$82-$E$81)^2+(ABS($F$82-$F$81)^2)))</f>
        <v>22.969191036516808</v>
      </c>
      <c r="AC81">
        <f>SQRT((ABS($G$82-$G$81)^2+(ABS($H$82-$H$81)^2)))</f>
        <v>25.193557073720296</v>
      </c>
      <c r="AJ81">
        <f>1/0.105</f>
        <v>9.5238095238095237</v>
      </c>
      <c r="AK81">
        <f>1/0.11</f>
        <v>9.0909090909090917</v>
      </c>
      <c r="AL81">
        <f>1/0.105</f>
        <v>9.5238095238095237</v>
      </c>
      <c r="AM81">
        <f>1/0.12</f>
        <v>8.3333333333333339</v>
      </c>
      <c r="AO81">
        <f t="shared" si="35"/>
        <v>197.89151817189031</v>
      </c>
      <c r="AP81">
        <f t="shared" si="36"/>
        <v>208.95157959342188</v>
      </c>
      <c r="AQ81">
        <f t="shared" si="37"/>
        <v>218.75420034777909</v>
      </c>
      <c r="AR81">
        <f t="shared" si="38"/>
        <v>209.94630894766911</v>
      </c>
      <c r="AV81">
        <f>((0.06/0.105)*100)</f>
        <v>57.142857142857139</v>
      </c>
      <c r="AW81">
        <f>((0.065/0.11)*100)</f>
        <v>59.090909090909093</v>
      </c>
      <c r="AX81">
        <f>((0.065/0.105)*100)</f>
        <v>61.904761904761905</v>
      </c>
      <c r="AY81">
        <f>((0.07/0.12)*100)</f>
        <v>58.333333333333336</v>
      </c>
      <c r="BA81">
        <f>((0.045/0.105)*100)</f>
        <v>42.857142857142854</v>
      </c>
      <c r="BB81">
        <f>((0.045/0.11)*100)</f>
        <v>40.909090909090907</v>
      </c>
      <c r="BC81">
        <f>((0.04/0.105)*100)</f>
        <v>38.095238095238102</v>
      </c>
      <c r="BD81">
        <f>((0.05/0.12)*100)</f>
        <v>41.666666666666671</v>
      </c>
      <c r="BF81">
        <f>ABS($B$81-$D$81)</f>
        <v>1.0048459999999997</v>
      </c>
      <c r="BG81">
        <f>ABS($F$81-$H$81)</f>
        <v>4.2012890000000009</v>
      </c>
      <c r="BL81">
        <f>SQRT((ABS($A$81-$E$82)^2+(ABS($B$81-$F$82)^2)))</f>
        <v>2.264225291976258</v>
      </c>
      <c r="BM81">
        <f>SQRT((ABS($C$81-$G$81)^2+(ABS($D$81-$H$81)^2)))</f>
        <v>1.3265453220787411</v>
      </c>
      <c r="BO81">
        <f>SQRT((ABS($A$81-$G$82)^2+(ABS($B$81-$H$82)^2)))</f>
        <v>14.499581837420727</v>
      </c>
      <c r="BP81">
        <f>SQRT((ABS($C$81-$E$81)^2+(ABS($D$81-$F$81)^2)))</f>
        <v>9.8237801912830562</v>
      </c>
      <c r="BR81">
        <f>DEGREES(ACOS((15.6002963900129^2+17.3450125345037^2-4.57788674112947^2)/(2*15.6002963900129*17.3450125345037)))</f>
        <v>14.782860833433626</v>
      </c>
      <c r="BU81">
        <v>12</v>
      </c>
      <c r="BV81">
        <v>2</v>
      </c>
      <c r="BW81">
        <v>2</v>
      </c>
      <c r="BX81">
        <v>12</v>
      </c>
      <c r="BY81">
        <v>13</v>
      </c>
      <c r="BZ81">
        <v>4</v>
      </c>
      <c r="CA81">
        <v>13</v>
      </c>
      <c r="CB81">
        <v>3</v>
      </c>
      <c r="CC81">
        <v>13</v>
      </c>
      <c r="CD81">
        <v>4</v>
      </c>
      <c r="CE81">
        <v>13</v>
      </c>
      <c r="CF81">
        <v>3</v>
      </c>
      <c r="CG81">
        <v>14</v>
      </c>
      <c r="CH81">
        <v>12</v>
      </c>
      <c r="CI81">
        <v>4</v>
      </c>
      <c r="CJ81">
        <v>4</v>
      </c>
      <c r="CL81">
        <v>9</v>
      </c>
      <c r="CM81">
        <v>0</v>
      </c>
      <c r="CN81">
        <v>0</v>
      </c>
      <c r="CO81">
        <v>9</v>
      </c>
      <c r="CP81">
        <v>9</v>
      </c>
      <c r="CQ81">
        <v>0</v>
      </c>
      <c r="CR81">
        <v>8</v>
      </c>
      <c r="CS81">
        <v>0</v>
      </c>
      <c r="CT81">
        <v>8</v>
      </c>
      <c r="CU81">
        <v>0</v>
      </c>
      <c r="CV81">
        <v>8</v>
      </c>
      <c r="CW81">
        <v>0</v>
      </c>
      <c r="CX81">
        <v>10</v>
      </c>
      <c r="CY81">
        <v>9</v>
      </c>
      <c r="CZ81">
        <v>0</v>
      </c>
      <c r="DA81">
        <v>0</v>
      </c>
      <c r="DC81">
        <f>((2/12)*100)</f>
        <v>16.666666666666664</v>
      </c>
      <c r="DD81">
        <f>((2/12)*100)</f>
        <v>16.666666666666664</v>
      </c>
      <c r="DE81">
        <f>((12/12)*100)</f>
        <v>100</v>
      </c>
      <c r="DF81">
        <f>((4/13)*100)</f>
        <v>30.76923076923077</v>
      </c>
      <c r="DG81">
        <f>((13/13)*100)</f>
        <v>100</v>
      </c>
      <c r="DH81">
        <f>((3/13)*100)</f>
        <v>23.076923076923077</v>
      </c>
      <c r="DI81">
        <f>((4/13)*100)</f>
        <v>30.76923076923077</v>
      </c>
      <c r="DJ81">
        <f>((13/13)*100)</f>
        <v>100</v>
      </c>
      <c r="DK81">
        <f>((3/13)*100)</f>
        <v>23.076923076923077</v>
      </c>
      <c r="DL81">
        <f>((12/14)*100)</f>
        <v>85.714285714285708</v>
      </c>
      <c r="DM81">
        <f>((4/14)*100)</f>
        <v>28.571428571428569</v>
      </c>
      <c r="DN81">
        <f>((4/14)*100)</f>
        <v>28.571428571428569</v>
      </c>
      <c r="DP81">
        <f>((0/9)*100)</f>
        <v>0</v>
      </c>
      <c r="DQ81">
        <f>((0/9)*100)</f>
        <v>0</v>
      </c>
      <c r="DR81">
        <f>((9/9)*100)</f>
        <v>100</v>
      </c>
      <c r="DS81">
        <f>((0/9)*100)</f>
        <v>0</v>
      </c>
      <c r="DT81">
        <f>((8/9)*100)</f>
        <v>88.888888888888886</v>
      </c>
      <c r="DU81">
        <f>((0/9)*100)</f>
        <v>0</v>
      </c>
      <c r="DV81">
        <f>((0/8)*100)</f>
        <v>0</v>
      </c>
      <c r="DW81">
        <f>((8/8)*100)</f>
        <v>100</v>
      </c>
      <c r="DX81">
        <f>((0/8)*100)</f>
        <v>0</v>
      </c>
      <c r="DY81">
        <f>((9/10)*100)</f>
        <v>90</v>
      </c>
      <c r="DZ81">
        <f>((0/10)*100)</f>
        <v>0</v>
      </c>
      <c r="EA81">
        <f>((0/10)*100)</f>
        <v>0</v>
      </c>
    </row>
    <row r="82" spans="1:131" x14ac:dyDescent="0.25">
      <c r="A82">
        <v>159.87283500000001</v>
      </c>
      <c r="B82">
        <v>7.5051030000000001</v>
      </c>
      <c r="C82">
        <v>169.35536000000002</v>
      </c>
      <c r="D82">
        <v>9.4203620000000008</v>
      </c>
      <c r="E82">
        <v>178.68871000000001</v>
      </c>
      <c r="F82">
        <v>6.3098460000000003</v>
      </c>
      <c r="G82">
        <v>166.37195800000001</v>
      </c>
      <c r="H82">
        <v>9.9562880000000007</v>
      </c>
      <c r="K82">
        <f>(11/200)</f>
        <v>5.5E-2</v>
      </c>
      <c r="L82">
        <f>(13/200)</f>
        <v>6.5000000000000002E-2</v>
      </c>
      <c r="M82">
        <f>(12/200)</f>
        <v>0.06</v>
      </c>
      <c r="N82">
        <f>(38/200)</f>
        <v>0.19</v>
      </c>
      <c r="P82">
        <f>(9/200)</f>
        <v>4.4999999999999998E-2</v>
      </c>
      <c r="Q82">
        <f>(10/200)</f>
        <v>0.05</v>
      </c>
      <c r="R82">
        <f>(10/200)</f>
        <v>0.05</v>
      </c>
      <c r="S82">
        <f>(10/200)</f>
        <v>0.05</v>
      </c>
      <c r="U82">
        <f>0.055+0.045</f>
        <v>0.1</v>
      </c>
      <c r="V82">
        <f>0.065+0.05</f>
        <v>0.115</v>
      </c>
      <c r="W82">
        <f>0.06+0.05</f>
        <v>0.11</v>
      </c>
      <c r="X82">
        <f>0.19+0.05</f>
        <v>0.24</v>
      </c>
      <c r="Z82">
        <f>SQRT((ABS($A$83-$A$82)^2+(ABS($B$83-$B$82)^2)))</f>
        <v>26.788498814163901</v>
      </c>
      <c r="AA82">
        <f>SQRT((ABS($C$83-$C$82)^2+(ABS($D$83-$D$82)^2)))</f>
        <v>18.290861134386908</v>
      </c>
      <c r="AB82">
        <f>SQRT((ABS($E$83-$E$82)^2+(ABS($F$83-$F$82)^2)))</f>
        <v>19.634657432023232</v>
      </c>
      <c r="AC82">
        <f>SQRT((ABS($G$83-$G$82)^2+(ABS($H$83-$H$82)^2)))</f>
        <v>48.739526835661266</v>
      </c>
      <c r="AJ82">
        <f>1/0.1</f>
        <v>10</v>
      </c>
      <c r="AK82">
        <f>1/0.115</f>
        <v>8.695652173913043</v>
      </c>
      <c r="AL82">
        <f>1/0.11</f>
        <v>9.0909090909090917</v>
      </c>
      <c r="AM82">
        <f>1/0.24</f>
        <v>4.166666666666667</v>
      </c>
      <c r="AO82">
        <f t="shared" si="35"/>
        <v>267.88498814163898</v>
      </c>
      <c r="AP82">
        <f t="shared" si="36"/>
        <v>159.05096638597311</v>
      </c>
      <c r="AQ82">
        <f t="shared" si="37"/>
        <v>178.49688574566574</v>
      </c>
      <c r="AR82">
        <f t="shared" si="38"/>
        <v>203.08136181525529</v>
      </c>
      <c r="AV82">
        <f>((0.055/0.1)*100)</f>
        <v>54.999999999999993</v>
      </c>
      <c r="AW82">
        <f>((0.065/0.115)*100)</f>
        <v>56.521739130434781</v>
      </c>
      <c r="AX82">
        <f>((0.06/0.11)*100)</f>
        <v>54.54545454545454</v>
      </c>
      <c r="AY82">
        <f>((0.19/0.24)*100)</f>
        <v>79.166666666666671</v>
      </c>
      <c r="BA82">
        <f>((0.045/0.1)*100)</f>
        <v>44.999999999999993</v>
      </c>
      <c r="BB82">
        <f>((0.05/0.115)*100)</f>
        <v>43.478260869565219</v>
      </c>
      <c r="BC82">
        <f>((0.05/0.11)*100)</f>
        <v>45.45454545454546</v>
      </c>
      <c r="BD82">
        <f>((0.05/0.24)*100)</f>
        <v>20.833333333333336</v>
      </c>
      <c r="BF82">
        <f>ABS($B$82-$D$82)</f>
        <v>1.9152590000000007</v>
      </c>
      <c r="BG82">
        <f>ABS($F$82-$H$82)</f>
        <v>3.6464420000000004</v>
      </c>
      <c r="BL82">
        <f>SQRT((ABS($A$82-$E$83)^2+(ABS($B$82-$F$83)^2)))</f>
        <v>1.0695067005017029</v>
      </c>
      <c r="BM82">
        <f>SQRT((ABS($C$82-$G$82)^2+(ABS($D$82-$H$82)^2)))</f>
        <v>3.0311555834499937</v>
      </c>
      <c r="BO82">
        <f>SQRT((ABS($A$82-$G$82)^2+(ABS($B$82-$H$82)^2)))</f>
        <v>6.9459994006157224</v>
      </c>
      <c r="BP82">
        <f>SQRT((ABS($C$82-$E$82)^2+(ABS($D$82-$F$82)^2)))</f>
        <v>9.8380248022027228</v>
      </c>
      <c r="BR82">
        <f>DEGREES(ACOS((23.3260267265389^2+23.5629935874086^2-4.66515463447076^2)/(2*23.3260267265389*23.5629935874086)))</f>
        <v>11.405369169418796</v>
      </c>
      <c r="BU82">
        <v>11</v>
      </c>
      <c r="BV82">
        <v>3</v>
      </c>
      <c r="BW82">
        <v>2</v>
      </c>
      <c r="BX82">
        <v>8</v>
      </c>
      <c r="BY82">
        <v>13</v>
      </c>
      <c r="BZ82">
        <v>4</v>
      </c>
      <c r="CA82">
        <v>12</v>
      </c>
      <c r="CB82">
        <v>3</v>
      </c>
      <c r="CC82">
        <v>12</v>
      </c>
      <c r="CD82">
        <v>3</v>
      </c>
      <c r="CE82">
        <v>12</v>
      </c>
      <c r="CF82">
        <v>3</v>
      </c>
      <c r="CG82">
        <v>38</v>
      </c>
      <c r="CH82">
        <v>20</v>
      </c>
      <c r="CI82">
        <v>15</v>
      </c>
      <c r="CJ82">
        <v>20</v>
      </c>
      <c r="CL82">
        <v>9</v>
      </c>
      <c r="CM82">
        <v>0</v>
      </c>
      <c r="CN82">
        <v>0</v>
      </c>
      <c r="CO82">
        <v>7</v>
      </c>
      <c r="CP82">
        <v>10</v>
      </c>
      <c r="CQ82">
        <v>0</v>
      </c>
      <c r="CR82">
        <v>10</v>
      </c>
      <c r="CS82">
        <v>0</v>
      </c>
      <c r="CT82">
        <v>10</v>
      </c>
      <c r="CU82">
        <v>0</v>
      </c>
      <c r="CV82">
        <v>10</v>
      </c>
      <c r="CW82">
        <v>0</v>
      </c>
      <c r="CX82">
        <v>10</v>
      </c>
      <c r="CY82">
        <v>7</v>
      </c>
      <c r="CZ82">
        <v>0</v>
      </c>
      <c r="DA82">
        <v>1</v>
      </c>
      <c r="DC82">
        <f>((3/11)*100)</f>
        <v>27.27272727272727</v>
      </c>
      <c r="DD82">
        <f>((2/11)*100)</f>
        <v>18.181818181818183</v>
      </c>
      <c r="DE82">
        <f>((8/11)*100)</f>
        <v>72.727272727272734</v>
      </c>
      <c r="DF82">
        <f>((4/13)*100)</f>
        <v>30.76923076923077</v>
      </c>
      <c r="DG82">
        <f>((12/13)*100)</f>
        <v>92.307692307692307</v>
      </c>
      <c r="DH82">
        <f>((3/13)*100)</f>
        <v>23.076923076923077</v>
      </c>
      <c r="DI82">
        <f>((3/12)*100)</f>
        <v>25</v>
      </c>
      <c r="DJ82">
        <f>((12/12)*100)</f>
        <v>100</v>
      </c>
      <c r="DK82">
        <f>((3/12)*100)</f>
        <v>25</v>
      </c>
      <c r="DL82">
        <f>((20/38)*100)</f>
        <v>52.631578947368418</v>
      </c>
      <c r="DM82">
        <f>((15/38)*100)</f>
        <v>39.473684210526315</v>
      </c>
      <c r="DN82">
        <f>((20/38)*100)</f>
        <v>52.631578947368418</v>
      </c>
      <c r="DP82">
        <f>((0/9)*100)</f>
        <v>0</v>
      </c>
      <c r="DQ82">
        <f>((0/9)*100)</f>
        <v>0</v>
      </c>
      <c r="DR82">
        <f>((7/9)*100)</f>
        <v>77.777777777777786</v>
      </c>
      <c r="DS82">
        <f>((0/10)*100)</f>
        <v>0</v>
      </c>
      <c r="DT82">
        <f>((10/10)*100)</f>
        <v>100</v>
      </c>
      <c r="DU82">
        <f>((0/10)*100)</f>
        <v>0</v>
      </c>
      <c r="DV82">
        <f>((0/10)*100)</f>
        <v>0</v>
      </c>
      <c r="DW82">
        <f>((10/10)*100)</f>
        <v>100</v>
      </c>
      <c r="DX82">
        <f>((0/10)*100)</f>
        <v>0</v>
      </c>
      <c r="DY82">
        <f>((7/10)*100)</f>
        <v>70</v>
      </c>
      <c r="DZ82">
        <f>((0/10)*100)</f>
        <v>0</v>
      </c>
      <c r="EA82">
        <f>((1/10)*100)</f>
        <v>10</v>
      </c>
    </row>
    <row r="83" spans="1:131" x14ac:dyDescent="0.25">
      <c r="A83">
        <v>133.13192900000001</v>
      </c>
      <c r="B83">
        <v>5.9089780000000003</v>
      </c>
      <c r="C83">
        <v>151.064536</v>
      </c>
      <c r="D83">
        <v>9.3835049999999995</v>
      </c>
      <c r="E83">
        <v>159.06041199999999</v>
      </c>
      <c r="F83">
        <v>6.8095359999999996</v>
      </c>
      <c r="G83">
        <v>117.63543900000001</v>
      </c>
      <c r="H83">
        <v>9.4148160000000001</v>
      </c>
      <c r="K83">
        <f>(12/200)</f>
        <v>0.06</v>
      </c>
      <c r="L83">
        <f>(12/200)</f>
        <v>0.06</v>
      </c>
      <c r="M83">
        <f>(11/200)</f>
        <v>5.5E-2</v>
      </c>
      <c r="N83">
        <f>(12/200)</f>
        <v>0.06</v>
      </c>
      <c r="P83">
        <f>(11/200)</f>
        <v>5.5E-2</v>
      </c>
      <c r="Q83">
        <f>(11/200)</f>
        <v>5.5E-2</v>
      </c>
      <c r="R83">
        <f>(9/200)</f>
        <v>4.4999999999999998E-2</v>
      </c>
      <c r="S83">
        <f>(11/200)</f>
        <v>5.5E-2</v>
      </c>
      <c r="U83">
        <f>0.06+0.055</f>
        <v>0.11499999999999999</v>
      </c>
      <c r="V83">
        <f>0.06+0.055</f>
        <v>0.11499999999999999</v>
      </c>
      <c r="W83">
        <f>0.055+0.045</f>
        <v>0.1</v>
      </c>
      <c r="X83">
        <f>0.06+0.055</f>
        <v>0.11499999999999999</v>
      </c>
      <c r="Z83">
        <f>SQRT((ABS($A$84-$A$83)^2+(ABS($B$84-$B$83)^2)))</f>
        <v>18.0062255329997</v>
      </c>
      <c r="AA83">
        <f>SQRT((ABS($C$84-$C$83)^2+(ABS($D$84-$D$83)^2)))</f>
        <v>29.611878846381906</v>
      </c>
      <c r="AB83">
        <f>SQRT((ABS($E$84-$E$83)^2+(ABS($F$84-$F$83)^2)))</f>
        <v>25.748779636394886</v>
      </c>
      <c r="AC83">
        <f>SQRT((ABS($G$84-$G$83)^2+(ABS($H$84-$H$83)^2)))</f>
        <v>24.393168012027044</v>
      </c>
      <c r="AJ83">
        <f>1/0.115</f>
        <v>8.695652173913043</v>
      </c>
      <c r="AK83">
        <f>1/0.115</f>
        <v>8.695652173913043</v>
      </c>
      <c r="AL83">
        <f>1/0.1</f>
        <v>10</v>
      </c>
      <c r="AM83">
        <f>1/0.115</f>
        <v>8.695652173913043</v>
      </c>
      <c r="AO83">
        <f t="shared" si="35"/>
        <v>156.5758741999974</v>
      </c>
      <c r="AP83">
        <f t="shared" si="36"/>
        <v>257.49459866419051</v>
      </c>
      <c r="AQ83">
        <f t="shared" si="37"/>
        <v>257.48779636394886</v>
      </c>
      <c r="AR83">
        <f t="shared" si="38"/>
        <v>212.11450445240908</v>
      </c>
      <c r="AV83">
        <f>((0.06/0.115)*100)</f>
        <v>52.173913043478258</v>
      </c>
      <c r="AW83">
        <f>((0.06/0.115)*100)</f>
        <v>52.173913043478258</v>
      </c>
      <c r="AX83">
        <f>((0.055/0.1)*100)</f>
        <v>54.999999999999993</v>
      </c>
      <c r="AY83">
        <f>((0.06/0.115)*100)</f>
        <v>52.173913043478258</v>
      </c>
      <c r="BA83">
        <f>((0.055/0.115)*100)</f>
        <v>47.826086956521735</v>
      </c>
      <c r="BB83">
        <f>((0.055/0.115)*100)</f>
        <v>47.826086956521735</v>
      </c>
      <c r="BC83">
        <f>((0.045/0.1)*100)</f>
        <v>44.999999999999993</v>
      </c>
      <c r="BD83">
        <f>((0.055/0.115)*100)</f>
        <v>47.826086956521735</v>
      </c>
      <c r="BF83">
        <f>ABS($B$83-$D$83)</f>
        <v>3.4745269999999993</v>
      </c>
      <c r="BG83">
        <f>ABS($F$83-$H$83)</f>
        <v>2.6052800000000005</v>
      </c>
      <c r="BL83">
        <f>SQRT((ABS($A$83-$E$84)^2+(ABS($B$83-$F$84)^2)))</f>
        <v>1.2654947452542016</v>
      </c>
      <c r="BO83">
        <f>SQRT((ABS($A$83-$G$83)^2+(ABS($B$83-$H$83)^2)))</f>
        <v>15.888111983566338</v>
      </c>
      <c r="BP83">
        <f>SQRT((ABS($C$83-$E$84)^2+(ABS($D$83-$F$84)^2)))</f>
        <v>18.281523997027929</v>
      </c>
      <c r="BR83">
        <f>DEGREES(ACOS((4.13478425934522^2+33.9350280297348^2-33.9871950811653^2)/(2*4.13478425934522*33.9350280297348)))</f>
        <v>87.231781095845278</v>
      </c>
      <c r="BS83">
        <f>DEGREES(ACOS((9.74058755134807^2+24.1160421499278^2-15.6002963900129^2)/(2*9.74058755134807*24.1160421499278)))</f>
        <v>22.801941826819053</v>
      </c>
      <c r="BU83">
        <v>12</v>
      </c>
      <c r="BV83">
        <v>4</v>
      </c>
      <c r="BW83">
        <v>2</v>
      </c>
      <c r="BX83">
        <v>12</v>
      </c>
      <c r="BY83">
        <v>12</v>
      </c>
      <c r="BZ83">
        <v>4</v>
      </c>
      <c r="CA83">
        <v>8</v>
      </c>
      <c r="CB83">
        <v>12</v>
      </c>
      <c r="CC83">
        <v>11</v>
      </c>
      <c r="CD83">
        <v>0</v>
      </c>
      <c r="CE83">
        <v>8</v>
      </c>
      <c r="CF83">
        <v>11</v>
      </c>
      <c r="CG83">
        <v>12</v>
      </c>
      <c r="CH83">
        <v>6</v>
      </c>
      <c r="CI83">
        <v>2</v>
      </c>
      <c r="CJ83">
        <v>11</v>
      </c>
      <c r="CL83">
        <v>11</v>
      </c>
      <c r="CM83">
        <v>3</v>
      </c>
      <c r="CN83">
        <v>0</v>
      </c>
      <c r="CO83">
        <v>0</v>
      </c>
      <c r="CP83">
        <v>11</v>
      </c>
      <c r="CQ83">
        <v>3</v>
      </c>
      <c r="CR83">
        <v>8</v>
      </c>
      <c r="CS83">
        <v>0</v>
      </c>
      <c r="CT83">
        <v>9</v>
      </c>
      <c r="CU83">
        <v>0</v>
      </c>
      <c r="CV83">
        <v>8</v>
      </c>
      <c r="CW83">
        <v>1</v>
      </c>
      <c r="CX83">
        <v>11</v>
      </c>
      <c r="CY83">
        <v>3</v>
      </c>
      <c r="CZ83">
        <v>0</v>
      </c>
      <c r="DA83">
        <v>10</v>
      </c>
      <c r="DC83">
        <f>((4/12)*100)</f>
        <v>33.333333333333329</v>
      </c>
      <c r="DD83">
        <f>((2/12)*100)</f>
        <v>16.666666666666664</v>
      </c>
      <c r="DE83">
        <f>((12/12)*100)</f>
        <v>100</v>
      </c>
      <c r="DF83">
        <f>((4/12)*100)</f>
        <v>33.333333333333329</v>
      </c>
      <c r="DG83">
        <f>((8/12)*100)</f>
        <v>66.666666666666657</v>
      </c>
      <c r="DH83">
        <f>((12/12)*100)</f>
        <v>100</v>
      </c>
      <c r="DI83">
        <f>((0/11)*100)</f>
        <v>0</v>
      </c>
      <c r="DJ83">
        <f>((8/11)*100)</f>
        <v>72.727272727272734</v>
      </c>
      <c r="DK83">
        <f>((11/11)*100)</f>
        <v>100</v>
      </c>
      <c r="DL83">
        <f>((6/12)*100)</f>
        <v>50</v>
      </c>
      <c r="DM83">
        <f>((2/12)*100)</f>
        <v>16.666666666666664</v>
      </c>
      <c r="DN83">
        <f>((11/12)*100)</f>
        <v>91.666666666666657</v>
      </c>
      <c r="DP83">
        <f>((3/11)*100)</f>
        <v>27.27272727272727</v>
      </c>
      <c r="DQ83">
        <f>((0/11)*100)</f>
        <v>0</v>
      </c>
      <c r="DR83">
        <f>((0/11)*100)</f>
        <v>0</v>
      </c>
      <c r="DS83">
        <f>((3/11)*100)</f>
        <v>27.27272727272727</v>
      </c>
      <c r="DT83">
        <f>((8/11)*100)</f>
        <v>72.727272727272734</v>
      </c>
      <c r="DU83">
        <f>((0/11)*100)</f>
        <v>0</v>
      </c>
      <c r="DV83">
        <f>((0/9)*100)</f>
        <v>0</v>
      </c>
      <c r="DW83">
        <f>((8/9)*100)</f>
        <v>88.888888888888886</v>
      </c>
      <c r="DX83">
        <f>((1/9)*100)</f>
        <v>11.111111111111111</v>
      </c>
      <c r="DY83">
        <f>((3/11)*100)</f>
        <v>27.27272727272727</v>
      </c>
      <c r="DZ83">
        <f>((0/11)*100)</f>
        <v>0</v>
      </c>
      <c r="EA83">
        <f>((10/11)*100)</f>
        <v>90.909090909090907</v>
      </c>
    </row>
    <row r="84" spans="1:131" x14ac:dyDescent="0.25">
      <c r="A84">
        <v>115.12602800000001</v>
      </c>
      <c r="B84">
        <v>6.0170849999999998</v>
      </c>
      <c r="C84">
        <v>121.481256</v>
      </c>
      <c r="D84">
        <v>8.0823850000000004</v>
      </c>
      <c r="E84">
        <v>133.40048400000001</v>
      </c>
      <c r="F84">
        <v>4.672307</v>
      </c>
      <c r="G84">
        <v>93.242271000000017</v>
      </c>
      <c r="H84">
        <v>9.4140499999999996</v>
      </c>
      <c r="K84">
        <f>(14/200)</f>
        <v>7.0000000000000007E-2</v>
      </c>
      <c r="L84">
        <f>(14/200)</f>
        <v>7.0000000000000007E-2</v>
      </c>
      <c r="M84">
        <f>(10/200)</f>
        <v>0.05</v>
      </c>
      <c r="N84">
        <f>(12/200)</f>
        <v>0.06</v>
      </c>
      <c r="P84">
        <f>(10/200)</f>
        <v>0.05</v>
      </c>
      <c r="Q84">
        <f>(12/200)</f>
        <v>0.06</v>
      </c>
      <c r="R84">
        <f>(10/200)</f>
        <v>0.05</v>
      </c>
      <c r="S84">
        <f>(10/200)</f>
        <v>0.05</v>
      </c>
      <c r="U84">
        <f>0.07+0.05</f>
        <v>0.12000000000000001</v>
      </c>
      <c r="V84">
        <f>0.07+0.06</f>
        <v>0.13</v>
      </c>
      <c r="W84">
        <f>0.05+0.05</f>
        <v>0.1</v>
      </c>
      <c r="X84">
        <f>0.06+0.05</f>
        <v>0.11</v>
      </c>
      <c r="Z84">
        <f>SQRT((ABS($A$85-$A$84)^2+(ABS($B$85-$B$84)^2)))</f>
        <v>22.822825917789633</v>
      </c>
      <c r="AA84">
        <f>SQRT((ABS($C$85-$C$84)^2+(ABS($D$85-$D$84)^2)))</f>
        <v>24.386941285541344</v>
      </c>
      <c r="AB84">
        <f>SQRT((ABS($E$85-$E$84)^2+(ABS($F$85-$F$84)^2)))</f>
        <v>17.595172787361928</v>
      </c>
      <c r="AC84">
        <f>SQRT((ABS($G$85-$G$84)^2+(ABS($H$85-$H$84)^2)))</f>
        <v>20.439876646355046</v>
      </c>
      <c r="AJ84">
        <f>1/0.12</f>
        <v>8.3333333333333339</v>
      </c>
      <c r="AK84">
        <f>1/0.13</f>
        <v>7.6923076923076916</v>
      </c>
      <c r="AL84">
        <f>1/0.1</f>
        <v>10</v>
      </c>
      <c r="AM84">
        <f>1/0.11</f>
        <v>9.0909090909090917</v>
      </c>
      <c r="AO84">
        <f t="shared" si="35"/>
        <v>190.19021598158025</v>
      </c>
      <c r="AP84">
        <f t="shared" si="36"/>
        <v>187.59185604262572</v>
      </c>
      <c r="AQ84">
        <f t="shared" si="37"/>
        <v>175.95172787361926</v>
      </c>
      <c r="AR84">
        <f t="shared" si="38"/>
        <v>185.81706042140951</v>
      </c>
      <c r="AV84">
        <f>((0.07/0.12)*100)</f>
        <v>58.333333333333336</v>
      </c>
      <c r="AW84">
        <f>((0.07/0.13)*100)</f>
        <v>53.846153846153854</v>
      </c>
      <c r="AX84">
        <f>((0.05/0.1)*100)</f>
        <v>50</v>
      </c>
      <c r="AY84">
        <f>((0.06/0.11)*100)</f>
        <v>54.54545454545454</v>
      </c>
      <c r="BA84">
        <f>((0.05/0.12)*100)</f>
        <v>41.666666666666671</v>
      </c>
      <c r="BB84">
        <f>((0.06/0.13)*100)</f>
        <v>46.153846153846153</v>
      </c>
      <c r="BC84">
        <f>((0.05/0.1)*100)</f>
        <v>50</v>
      </c>
      <c r="BD84">
        <f>((0.05/0.11)*100)</f>
        <v>45.45454545454546</v>
      </c>
      <c r="BF84">
        <f>ABS($B$84-$D$84)</f>
        <v>2.0653000000000006</v>
      </c>
      <c r="BG84">
        <f>ABS($F$84-$H$84)</f>
        <v>4.7417429999999996</v>
      </c>
      <c r="BL84">
        <f>SQRT((ABS($A$84-$E$85)^2+(ABS($B$84-$F$85)^2)))</f>
        <v>1.405365641237186</v>
      </c>
      <c r="BM84">
        <f>SQRT((ABS($C$84-$G$83)^2+(ABS($D$84-$H$83)^2)))</f>
        <v>4.0700959162223649</v>
      </c>
      <c r="BO84">
        <f>SQRT((ABS($A$84-$G$84)^2+(ABS($B$84-$H$84)^2)))</f>
        <v>22.145839149742631</v>
      </c>
      <c r="BP84">
        <f>SQRT((ABS($C$84-$E$85)^2+(ABS($D$84-$F$85)^2)))</f>
        <v>6.5629029276199029</v>
      </c>
      <c r="BR84">
        <f>DEGREES(ACOS((3.76555775278112^2+29.3655200815079^2-29.8433520904007^2)/(2*3.76555775278112*29.3655200815079)))</f>
        <v>93.658674871562198</v>
      </c>
      <c r="BS84">
        <f>DEGREES(ACOS((4.57788674112947^2+25.2314348305797^2-23.3260267265389^2)/(2*4.57788674112947*25.2314348305797)))</f>
        <v>60.579064929561596</v>
      </c>
      <c r="BU84">
        <v>14</v>
      </c>
      <c r="BV84">
        <v>8</v>
      </c>
      <c r="BW84">
        <v>5</v>
      </c>
      <c r="BX84">
        <v>6</v>
      </c>
      <c r="BY84">
        <v>14</v>
      </c>
      <c r="BZ84">
        <v>8</v>
      </c>
      <c r="CA84">
        <v>4</v>
      </c>
      <c r="CB84">
        <v>3</v>
      </c>
      <c r="CC84">
        <v>10</v>
      </c>
      <c r="CD84">
        <v>2</v>
      </c>
      <c r="CE84">
        <v>4</v>
      </c>
      <c r="CF84">
        <v>9</v>
      </c>
      <c r="CG84">
        <v>12</v>
      </c>
      <c r="CH84">
        <v>7</v>
      </c>
      <c r="CI84">
        <v>3</v>
      </c>
      <c r="CJ84">
        <v>12</v>
      </c>
      <c r="CL84">
        <v>10</v>
      </c>
      <c r="CM84">
        <v>4</v>
      </c>
      <c r="CN84">
        <v>2</v>
      </c>
      <c r="CO84">
        <v>3</v>
      </c>
      <c r="CP84">
        <v>12</v>
      </c>
      <c r="CQ84">
        <v>4</v>
      </c>
      <c r="CR84">
        <v>6</v>
      </c>
      <c r="CS84">
        <v>0</v>
      </c>
      <c r="CT84">
        <v>10</v>
      </c>
      <c r="CU84">
        <v>0</v>
      </c>
      <c r="CV84">
        <v>6</v>
      </c>
      <c r="CW84">
        <v>0</v>
      </c>
      <c r="CX84">
        <v>10</v>
      </c>
      <c r="CY84">
        <v>2</v>
      </c>
      <c r="CZ84">
        <v>0</v>
      </c>
      <c r="DA84">
        <v>9</v>
      </c>
      <c r="DC84">
        <f>((8/14)*100)</f>
        <v>57.142857142857139</v>
      </c>
      <c r="DD84">
        <f>((5/14)*100)</f>
        <v>35.714285714285715</v>
      </c>
      <c r="DE84">
        <f>((6/14)*100)</f>
        <v>42.857142857142854</v>
      </c>
      <c r="DF84">
        <f>((8/14)*100)</f>
        <v>57.142857142857139</v>
      </c>
      <c r="DG84">
        <f>((4/14)*100)</f>
        <v>28.571428571428569</v>
      </c>
      <c r="DH84">
        <f>((3/14)*100)</f>
        <v>21.428571428571427</v>
      </c>
      <c r="DI84">
        <f>((2/10)*100)</f>
        <v>20</v>
      </c>
      <c r="DJ84">
        <f>((4/10)*100)</f>
        <v>40</v>
      </c>
      <c r="DK84">
        <f>((9/10)*100)</f>
        <v>90</v>
      </c>
      <c r="DL84">
        <f>((7/12)*100)</f>
        <v>58.333333333333336</v>
      </c>
      <c r="DM84">
        <f>((3/12)*100)</f>
        <v>25</v>
      </c>
      <c r="DN84">
        <f>((12/12)*100)</f>
        <v>100</v>
      </c>
      <c r="DP84">
        <f>((4/10)*100)</f>
        <v>40</v>
      </c>
      <c r="DQ84">
        <f>((2/10)*100)</f>
        <v>20</v>
      </c>
      <c r="DR84">
        <f>((3/10)*100)</f>
        <v>30</v>
      </c>
      <c r="DS84">
        <f>((4/12)*100)</f>
        <v>33.333333333333329</v>
      </c>
      <c r="DT84">
        <f>((6/12)*100)</f>
        <v>50</v>
      </c>
      <c r="DU84">
        <f>((0/12)*100)</f>
        <v>0</v>
      </c>
      <c r="DV84">
        <f>((0/10)*100)</f>
        <v>0</v>
      </c>
      <c r="DW84">
        <f>((6/10)*100)</f>
        <v>60</v>
      </c>
      <c r="DX84">
        <f>((0/10)*100)</f>
        <v>0</v>
      </c>
      <c r="DY84">
        <f>((2/10)*100)</f>
        <v>20</v>
      </c>
      <c r="DZ84">
        <f>((0/10)*100)</f>
        <v>0</v>
      </c>
      <c r="EA84">
        <f>((9/10)*100)</f>
        <v>90</v>
      </c>
    </row>
    <row r="85" spans="1:131" x14ac:dyDescent="0.25">
      <c r="A85">
        <v>92.303595000000001</v>
      </c>
      <c r="B85">
        <v>6.1510059999999998</v>
      </c>
      <c r="C85">
        <v>97.095285000000004</v>
      </c>
      <c r="D85">
        <v>7.8648449999999999</v>
      </c>
      <c r="E85">
        <v>115.80568500000001</v>
      </c>
      <c r="F85">
        <v>4.7869960000000003</v>
      </c>
      <c r="G85">
        <v>72.807978000000006</v>
      </c>
      <c r="H85">
        <v>9.8917809999999999</v>
      </c>
      <c r="K85">
        <f>(15/200)</f>
        <v>7.4999999999999997E-2</v>
      </c>
      <c r="L85">
        <f>(13/200)</f>
        <v>6.5000000000000002E-2</v>
      </c>
      <c r="M85">
        <f>(12/200)</f>
        <v>0.06</v>
      </c>
      <c r="N85">
        <f>(12/200)</f>
        <v>0.06</v>
      </c>
      <c r="P85">
        <f>(8/200)</f>
        <v>0.04</v>
      </c>
      <c r="Q85">
        <f>(10/200)</f>
        <v>0.05</v>
      </c>
      <c r="R85">
        <f>(11/200)</f>
        <v>5.5E-2</v>
      </c>
      <c r="S85">
        <f>(9/200)</f>
        <v>4.4999999999999998E-2</v>
      </c>
      <c r="U85">
        <f>0.075+0.04</f>
        <v>0.11499999999999999</v>
      </c>
      <c r="V85">
        <f>0.065+0.05</f>
        <v>0.115</v>
      </c>
      <c r="W85">
        <f>0.06+0.055</f>
        <v>0.11499999999999999</v>
      </c>
      <c r="X85">
        <f>0.06+0.045</f>
        <v>0.105</v>
      </c>
      <c r="Z85">
        <f>SQRT((ABS($A$86-$A$85)^2+(ABS($B$86-$B$85)^2)))</f>
        <v>20.394920739530633</v>
      </c>
      <c r="AA85">
        <f>SQRT((ABS($C$86-$C$85)^2+(ABS($D$86-$D$85)^2)))</f>
        <v>20.965502717012292</v>
      </c>
      <c r="AB85">
        <f>SQRT((ABS($E$86-$E$85)^2+(ABS($F$86-$F$85)^2)))</f>
        <v>23.427464964161725</v>
      </c>
      <c r="AC85">
        <f>SQRT((ABS($G$86-$G$85)^2+(ABS($H$86-$H$85)^2)))</f>
        <v>24.630127956120166</v>
      </c>
      <c r="AJ85">
        <f>1/0.115</f>
        <v>8.695652173913043</v>
      </c>
      <c r="AK85">
        <f>1/0.115</f>
        <v>8.695652173913043</v>
      </c>
      <c r="AL85">
        <f>1/0.115</f>
        <v>8.695652173913043</v>
      </c>
      <c r="AM85">
        <f>1/0.105</f>
        <v>9.5238095238095237</v>
      </c>
      <c r="AO85">
        <f t="shared" si="35"/>
        <v>177.34713686548378</v>
      </c>
      <c r="AP85">
        <f t="shared" si="36"/>
        <v>182.30871927836776</v>
      </c>
      <c r="AQ85">
        <f t="shared" si="37"/>
        <v>203.71708664488457</v>
      </c>
      <c r="AR85">
        <f t="shared" si="38"/>
        <v>234.57264720114443</v>
      </c>
      <c r="AV85">
        <f>((0.075/0.115)*100)</f>
        <v>65.217391304347814</v>
      </c>
      <c r="AW85">
        <f>((0.065/0.115)*100)</f>
        <v>56.521739130434781</v>
      </c>
      <c r="AX85">
        <f>((0.06/0.115)*100)</f>
        <v>52.173913043478258</v>
      </c>
      <c r="AY85">
        <f>((0.06/0.105)*100)</f>
        <v>57.142857142857139</v>
      </c>
      <c r="BA85">
        <f>((0.04/0.115)*100)</f>
        <v>34.782608695652172</v>
      </c>
      <c r="BB85">
        <f>((0.05/0.115)*100)</f>
        <v>43.478260869565219</v>
      </c>
      <c r="BC85">
        <f>((0.055/0.115)*100)</f>
        <v>47.826086956521735</v>
      </c>
      <c r="BD85">
        <f>((0.045/0.105)*100)</f>
        <v>42.857142857142854</v>
      </c>
      <c r="BF85">
        <f>ABS($B$85-$D$85)</f>
        <v>1.7138390000000001</v>
      </c>
      <c r="BG85">
        <f>ABS($F$85-$H$85)</f>
        <v>5.1047849999999997</v>
      </c>
      <c r="BL85">
        <f>SQRT((ABS($A$85-$E$86)^2+(ABS($B$85-$F$86)^2)))</f>
        <v>1.1817308868287231</v>
      </c>
      <c r="BM85">
        <f>SQRT((ABS($C$85-$G$84)^2+(ABS($D$85-$H$84)^2)))</f>
        <v>4.1528006232205392</v>
      </c>
      <c r="BO85">
        <f>SQRT((ABS($A$85-$G$85)^2+(ABS($B$85-$H$85)^2)))</f>
        <v>19.851258897392725</v>
      </c>
      <c r="BP85">
        <f>SQRT((ABS($C$85-$E$86)^2+(ABS($D$85-$F$86)^2)))</f>
        <v>5.5330135021337119</v>
      </c>
      <c r="BR85">
        <f>DEGREES(ACOS((26.7459104424102^2+26.3316766031955^2-4.01782885647025^2)/(2*26.7459104424102*26.3316766031955)))</f>
        <v>8.6364815306449145</v>
      </c>
      <c r="BS85">
        <f>DEGREES(ACOS((27.0254178895577^2+26.9632087117077^2-4.13478425934522^2)/(2*27.0254178895577*26.9632087117077)))</f>
        <v>8.7837447477181616</v>
      </c>
      <c r="BU85">
        <v>15</v>
      </c>
      <c r="BV85">
        <v>9</v>
      </c>
      <c r="BW85">
        <v>7</v>
      </c>
      <c r="BX85">
        <v>7</v>
      </c>
      <c r="BY85">
        <v>13</v>
      </c>
      <c r="BZ85">
        <v>9</v>
      </c>
      <c r="CA85">
        <v>4</v>
      </c>
      <c r="CB85">
        <v>3</v>
      </c>
      <c r="CC85">
        <v>12</v>
      </c>
      <c r="CD85">
        <v>5</v>
      </c>
      <c r="CE85">
        <v>3</v>
      </c>
      <c r="CF85">
        <v>11</v>
      </c>
      <c r="CG85">
        <v>12</v>
      </c>
      <c r="CH85">
        <v>6</v>
      </c>
      <c r="CI85">
        <v>3</v>
      </c>
      <c r="CJ85">
        <v>11</v>
      </c>
      <c r="CL85">
        <v>8</v>
      </c>
      <c r="CM85">
        <v>4</v>
      </c>
      <c r="CN85">
        <v>1</v>
      </c>
      <c r="CO85">
        <v>2</v>
      </c>
      <c r="CP85">
        <v>10</v>
      </c>
      <c r="CQ85">
        <v>4</v>
      </c>
      <c r="CR85">
        <v>1</v>
      </c>
      <c r="CS85">
        <v>0</v>
      </c>
      <c r="CT85">
        <v>11</v>
      </c>
      <c r="CU85">
        <v>2</v>
      </c>
      <c r="CV85">
        <v>1</v>
      </c>
      <c r="CW85">
        <v>10</v>
      </c>
      <c r="CX85">
        <v>9</v>
      </c>
      <c r="CY85">
        <v>2</v>
      </c>
      <c r="CZ85">
        <v>0</v>
      </c>
      <c r="DA85">
        <v>8</v>
      </c>
      <c r="DC85">
        <f>((9/15)*100)</f>
        <v>60</v>
      </c>
      <c r="DD85">
        <f>((7/15)*100)</f>
        <v>46.666666666666664</v>
      </c>
      <c r="DE85">
        <f>((7/15)*100)</f>
        <v>46.666666666666664</v>
      </c>
      <c r="DF85">
        <f>((9/13)*100)</f>
        <v>69.230769230769226</v>
      </c>
      <c r="DG85">
        <f>((4/13)*100)</f>
        <v>30.76923076923077</v>
      </c>
      <c r="DH85">
        <f>((3/13)*100)</f>
        <v>23.076923076923077</v>
      </c>
      <c r="DI85">
        <f>((5/12)*100)</f>
        <v>41.666666666666671</v>
      </c>
      <c r="DJ85">
        <f>((3/12)*100)</f>
        <v>25</v>
      </c>
      <c r="DK85">
        <f>((11/12)*100)</f>
        <v>91.666666666666657</v>
      </c>
      <c r="DL85">
        <f>((6/12)*100)</f>
        <v>50</v>
      </c>
      <c r="DM85">
        <f>((3/12)*100)</f>
        <v>25</v>
      </c>
      <c r="DN85">
        <f>((11/12)*100)</f>
        <v>91.666666666666657</v>
      </c>
      <c r="DP85">
        <f>((4/8)*100)</f>
        <v>50</v>
      </c>
      <c r="DQ85">
        <f>((1/8)*100)</f>
        <v>12.5</v>
      </c>
      <c r="DR85">
        <f>((2/8)*100)</f>
        <v>25</v>
      </c>
      <c r="DS85">
        <f>((4/10)*100)</f>
        <v>40</v>
      </c>
      <c r="DT85">
        <f>((1/10)*100)</f>
        <v>10</v>
      </c>
      <c r="DU85">
        <f>((0/10)*100)</f>
        <v>0</v>
      </c>
      <c r="DV85">
        <f>((2/11)*100)</f>
        <v>18.181818181818183</v>
      </c>
      <c r="DW85">
        <f>((1/11)*100)</f>
        <v>9.0909090909090917</v>
      </c>
      <c r="DX85">
        <f>((10/11)*100)</f>
        <v>90.909090909090907</v>
      </c>
      <c r="DY85">
        <f>((2/9)*100)</f>
        <v>22.222222222222221</v>
      </c>
      <c r="DZ85">
        <f>((0/9)*100)</f>
        <v>0</v>
      </c>
      <c r="EA85">
        <f>((8/9)*100)</f>
        <v>88.888888888888886</v>
      </c>
    </row>
    <row r="86" spans="1:131" x14ac:dyDescent="0.25">
      <c r="A86">
        <v>71.925779000000006</v>
      </c>
      <c r="B86">
        <v>6.9861149999999999</v>
      </c>
      <c r="C86">
        <v>76.143774000000008</v>
      </c>
      <c r="D86">
        <v>8.6306720000000006</v>
      </c>
      <c r="E86">
        <v>92.378948000000008</v>
      </c>
      <c r="F86">
        <v>4.9716800000000001</v>
      </c>
      <c r="G86">
        <v>48.183692000000001</v>
      </c>
      <c r="H86">
        <v>9.3553650000000008</v>
      </c>
      <c r="K86">
        <f>(13/200)</f>
        <v>6.5000000000000002E-2</v>
      </c>
      <c r="L86">
        <f>(11/200)</f>
        <v>5.5E-2</v>
      </c>
      <c r="M86">
        <f>(13/200)</f>
        <v>6.5000000000000002E-2</v>
      </c>
      <c r="N86">
        <f>(13/200)</f>
        <v>6.5000000000000002E-2</v>
      </c>
      <c r="P86">
        <f>(7/200)</f>
        <v>3.5000000000000003E-2</v>
      </c>
      <c r="Q86">
        <f>(9/200)</f>
        <v>4.4999999999999998E-2</v>
      </c>
      <c r="R86">
        <f>(9/200)</f>
        <v>4.4999999999999998E-2</v>
      </c>
      <c r="S86">
        <f>(10/200)</f>
        <v>0.05</v>
      </c>
      <c r="U86">
        <f>0.065+0.035</f>
        <v>0.1</v>
      </c>
      <c r="V86">
        <f>0.055+0.045</f>
        <v>0.1</v>
      </c>
      <c r="W86">
        <f>0.065+0.045</f>
        <v>0.11</v>
      </c>
      <c r="X86">
        <f>0.065+0.05</f>
        <v>0.115</v>
      </c>
      <c r="Z86">
        <f>SQRT((ABS($A$87-$A$86)^2+(ABS($B$87-$B$86)^2)))</f>
        <v>23.695619336320906</v>
      </c>
      <c r="AA86">
        <f>SQRT((ABS($C$87-$C$86)^2+(ABS($D$87-$D$86)^2)))</f>
        <v>22.606711812388493</v>
      </c>
      <c r="AB86">
        <f>SQRT((ABS($E$87-$E$86)^2+(ABS($F$87-$F$86)^2)))</f>
        <v>21.230016308708226</v>
      </c>
      <c r="AC86">
        <f>SQRT((ABS($G$87-$G$86)^2+(ABS($H$87-$H$86)^2)))</f>
        <v>24.03293328502345</v>
      </c>
      <c r="AJ86">
        <f>1/0.1</f>
        <v>10</v>
      </c>
      <c r="AK86">
        <f>1/0.1</f>
        <v>10</v>
      </c>
      <c r="AL86">
        <f>1/0.11</f>
        <v>9.0909090909090917</v>
      </c>
      <c r="AM86">
        <f>1/0.115</f>
        <v>8.695652173913043</v>
      </c>
      <c r="AO86">
        <f t="shared" si="35"/>
        <v>236.95619336320905</v>
      </c>
      <c r="AP86">
        <f t="shared" si="36"/>
        <v>226.06711812388491</v>
      </c>
      <c r="AQ86">
        <f t="shared" si="37"/>
        <v>193.00014826098388</v>
      </c>
      <c r="AR86">
        <f t="shared" si="38"/>
        <v>208.9820285654213</v>
      </c>
      <c r="AV86">
        <f>((0.065/0.1)*100)</f>
        <v>65</v>
      </c>
      <c r="AW86">
        <f>((0.055/0.1)*100)</f>
        <v>54.999999999999993</v>
      </c>
      <c r="AX86">
        <f>((0.065/0.11)*100)</f>
        <v>59.090909090909093</v>
      </c>
      <c r="AY86">
        <f>((0.065/0.115)*100)</f>
        <v>56.521739130434781</v>
      </c>
      <c r="BA86">
        <f>((0.035/0.1)*100)</f>
        <v>35</v>
      </c>
      <c r="BB86">
        <f>((0.045/0.1)*100)</f>
        <v>44.999999999999993</v>
      </c>
      <c r="BC86">
        <f>((0.045/0.11)*100)</f>
        <v>40.909090909090907</v>
      </c>
      <c r="BD86">
        <f>((0.05/0.115)*100)</f>
        <v>43.478260869565219</v>
      </c>
      <c r="BF86">
        <f>ABS($B$86-$D$86)</f>
        <v>1.6445570000000007</v>
      </c>
      <c r="BG86">
        <f>ABS($F$86-$H$86)</f>
        <v>4.3836850000000007</v>
      </c>
      <c r="BL86">
        <f>SQRT((ABS($A$86-$E$87)^2+(ABS($B$86-$F$87)^2)))</f>
        <v>1.0464284356424012</v>
      </c>
      <c r="BM86">
        <f>SQRT((ABS($C$86-$G$85)^2+(ABS($D$86-$H$85)^2)))</f>
        <v>3.566220809694348</v>
      </c>
      <c r="BO86">
        <f>SQRT((ABS($A$86-$G$86)^2+(ABS($B$86-$H$86)^2)))</f>
        <v>23.860009234660186</v>
      </c>
      <c r="BP86">
        <f>SQRT((ABS($C$86-$E$87)^2+(ABS($D$86-$F$87)^2)))</f>
        <v>5.5009262125344893</v>
      </c>
      <c r="BR86">
        <f>DEGREES(ACOS((19.7071627555587^2+20.977266960958^2-4.57798396642813^2)/(2*19.7071627555587*20.977266960958)))</f>
        <v>12.418477759461663</v>
      </c>
      <c r="BS86">
        <f>DEGREES(ACOS((33.9871950811653^2+33.2255492603702^2-3.76555775278112^2)/(2*33.9871950811653*33.2255492603702)))</f>
        <v>6.2907968317582368</v>
      </c>
      <c r="BU86">
        <v>13</v>
      </c>
      <c r="BV86">
        <v>7</v>
      </c>
      <c r="BW86">
        <v>5</v>
      </c>
      <c r="BX86">
        <v>6</v>
      </c>
      <c r="BY86">
        <v>11</v>
      </c>
      <c r="BZ86">
        <v>7</v>
      </c>
      <c r="CA86">
        <v>3</v>
      </c>
      <c r="CB86">
        <v>2</v>
      </c>
      <c r="CC86">
        <v>13</v>
      </c>
      <c r="CD86">
        <v>7</v>
      </c>
      <c r="CE86">
        <v>4</v>
      </c>
      <c r="CF86">
        <v>12</v>
      </c>
      <c r="CG86">
        <v>13</v>
      </c>
      <c r="CH86">
        <v>4</v>
      </c>
      <c r="CI86">
        <v>6</v>
      </c>
      <c r="CJ86">
        <v>13</v>
      </c>
      <c r="CL86">
        <v>7</v>
      </c>
      <c r="CM86">
        <v>3</v>
      </c>
      <c r="CN86">
        <v>1</v>
      </c>
      <c r="CO86">
        <v>2</v>
      </c>
      <c r="CP86">
        <v>9</v>
      </c>
      <c r="CQ86">
        <v>3</v>
      </c>
      <c r="CR86">
        <v>0</v>
      </c>
      <c r="CS86">
        <v>0</v>
      </c>
      <c r="CT86">
        <v>9</v>
      </c>
      <c r="CU86">
        <v>1</v>
      </c>
      <c r="CV86">
        <v>0</v>
      </c>
      <c r="CW86">
        <v>9</v>
      </c>
      <c r="CX86">
        <v>10</v>
      </c>
      <c r="CY86">
        <v>1</v>
      </c>
      <c r="CZ86">
        <v>1</v>
      </c>
      <c r="DA86">
        <v>8</v>
      </c>
      <c r="DC86">
        <f>((7/13)*100)</f>
        <v>53.846153846153847</v>
      </c>
      <c r="DD86">
        <f>((5/13)*100)</f>
        <v>38.461538461538467</v>
      </c>
      <c r="DE86">
        <f>((6/13)*100)</f>
        <v>46.153846153846153</v>
      </c>
      <c r="DF86">
        <f>((7/11)*100)</f>
        <v>63.636363636363633</v>
      </c>
      <c r="DG86">
        <f>((3/11)*100)</f>
        <v>27.27272727272727</v>
      </c>
      <c r="DH86">
        <f>((2/11)*100)</f>
        <v>18.181818181818183</v>
      </c>
      <c r="DI86">
        <f>((7/13)*100)</f>
        <v>53.846153846153847</v>
      </c>
      <c r="DJ86">
        <f>((4/13)*100)</f>
        <v>30.76923076923077</v>
      </c>
      <c r="DK86">
        <f>((12/13)*100)</f>
        <v>92.307692307692307</v>
      </c>
      <c r="DL86">
        <f>((4/13)*100)</f>
        <v>30.76923076923077</v>
      </c>
      <c r="DM86">
        <f>((6/13)*100)</f>
        <v>46.153846153846153</v>
      </c>
      <c r="DN86">
        <f>((13/13)*100)</f>
        <v>100</v>
      </c>
      <c r="DP86">
        <f>((3/7)*100)</f>
        <v>42.857142857142854</v>
      </c>
      <c r="DQ86">
        <f>((1/7)*100)</f>
        <v>14.285714285714285</v>
      </c>
      <c r="DR86">
        <f>((2/7)*100)</f>
        <v>28.571428571428569</v>
      </c>
      <c r="DS86">
        <f>((3/9)*100)</f>
        <v>33.333333333333329</v>
      </c>
      <c r="DT86">
        <f>((0/9)*100)</f>
        <v>0</v>
      </c>
      <c r="DU86">
        <f>((0/9)*100)</f>
        <v>0</v>
      </c>
      <c r="DV86">
        <f>((1/9)*100)</f>
        <v>11.111111111111111</v>
      </c>
      <c r="DW86">
        <f>((0/9)*100)</f>
        <v>0</v>
      </c>
      <c r="DX86">
        <f>((9/9)*100)</f>
        <v>100</v>
      </c>
      <c r="DY86">
        <f>((1/10)*100)</f>
        <v>10</v>
      </c>
      <c r="DZ86">
        <f>((1/10)*100)</f>
        <v>10</v>
      </c>
      <c r="EA86">
        <f>((8/10)*100)</f>
        <v>80</v>
      </c>
    </row>
    <row r="87" spans="1:131" x14ac:dyDescent="0.25">
      <c r="A87">
        <v>48.256610000000002</v>
      </c>
      <c r="B87">
        <v>5.8668230000000001</v>
      </c>
      <c r="C87">
        <v>53.541609999999999</v>
      </c>
      <c r="D87">
        <v>8.1772390000000001</v>
      </c>
      <c r="E87">
        <v>71.187144000000004</v>
      </c>
      <c r="F87">
        <v>6.2448790000000001</v>
      </c>
      <c r="G87">
        <v>24.19312</v>
      </c>
      <c r="H87">
        <v>7.9290630000000002</v>
      </c>
      <c r="K87">
        <f>(13/200)</f>
        <v>6.5000000000000002E-2</v>
      </c>
      <c r="L87">
        <f>(12/200)</f>
        <v>0.06</v>
      </c>
      <c r="M87">
        <f>(13/200)</f>
        <v>6.5000000000000002E-2</v>
      </c>
      <c r="P87">
        <f>(7/200)</f>
        <v>3.5000000000000003E-2</v>
      </c>
      <c r="Q87">
        <f>(9/200)</f>
        <v>4.4999999999999998E-2</v>
      </c>
      <c r="R87">
        <f>(9/200)</f>
        <v>4.4999999999999998E-2</v>
      </c>
      <c r="U87">
        <f>0.065+0.035</f>
        <v>0.1</v>
      </c>
      <c r="V87">
        <f>0.06+0.045</f>
        <v>0.105</v>
      </c>
      <c r="W87">
        <f>0.065+0.045</f>
        <v>0.11</v>
      </c>
      <c r="Z87">
        <f>SQRT((ABS($A$88-$A$87)^2+(ABS($B$88-$B$87)^2)))</f>
        <v>23.654354262992364</v>
      </c>
      <c r="AA87">
        <f>SQRT((ABS($C$88-$C$87)^2+(ABS($D$88-$D$87)^2)))</f>
        <v>23.740416006552191</v>
      </c>
      <c r="AB87">
        <f>SQRT((ABS($E$88-$E$87)^2+(ABS($F$88-$F$87)^2)))</f>
        <v>24.050281515320709</v>
      </c>
      <c r="AJ87">
        <f>1/0.1</f>
        <v>10</v>
      </c>
      <c r="AK87">
        <f>1/0.105</f>
        <v>9.5238095238095237</v>
      </c>
      <c r="AL87">
        <f>1/0.11</f>
        <v>9.0909090909090917</v>
      </c>
      <c r="AO87">
        <f t="shared" si="35"/>
        <v>236.54354262992362</v>
      </c>
      <c r="AP87">
        <f t="shared" si="36"/>
        <v>226.09920006240182</v>
      </c>
      <c r="AQ87">
        <f t="shared" si="37"/>
        <v>218.63892286655189</v>
      </c>
      <c r="AV87">
        <f>((0.065/0.1)*100)</f>
        <v>65</v>
      </c>
      <c r="AW87">
        <f>((0.06/0.105)*100)</f>
        <v>57.142857142857139</v>
      </c>
      <c r="AX87">
        <f>((0.065/0.11)*100)</f>
        <v>59.090909090909093</v>
      </c>
      <c r="BA87">
        <f>((0.035/0.1)*100)</f>
        <v>35</v>
      </c>
      <c r="BB87">
        <f>((0.045/0.105)*100)</f>
        <v>42.857142857142854</v>
      </c>
      <c r="BC87">
        <f>((0.045/0.11)*100)</f>
        <v>40.909090909090907</v>
      </c>
      <c r="BF87">
        <f>ABS($B$87-$D$87)</f>
        <v>2.310416</v>
      </c>
      <c r="BG87">
        <f>ABS($F$87-$H$87)</f>
        <v>1.6841840000000001</v>
      </c>
      <c r="BI87">
        <v>2.4126810000000001</v>
      </c>
      <c r="BJ87">
        <v>2.2163799999999996</v>
      </c>
      <c r="BL87">
        <f>SQRT((ABS($A$87-$E$88)^2+(ABS($B$87-$F$88)^2)))</f>
        <v>1.4380889942604367</v>
      </c>
      <c r="BM87">
        <f>SQRT((ABS($C$87-$G$86)^2+(ABS($D$87-$H$86)^2)))</f>
        <v>5.485915253319174</v>
      </c>
      <c r="BO87">
        <f>SQRT((ABS($A$87-$G$87)^2+(ABS($B$87-$H$87)^2)))</f>
        <v>24.151695277924077</v>
      </c>
      <c r="BP87">
        <f>SQRT((ABS($C$87-$E$88)^2+(ABS($D$87-$F$88)^2)))</f>
        <v>7.1524941930437747</v>
      </c>
      <c r="BR87">
        <f>DEGREES(ACOS((4.57798396642813^2+0.00685296738646633^2-4.57736430761557^2)/(2*4.57798396642813*0.00685296738646633)))</f>
        <v>84.769406869340003</v>
      </c>
      <c r="BS87">
        <f>DEGREES(ACOS((29.8433520904007^2+28.5124477447075^2-4.67045630614579^2)/(2*29.8433520904007*28.5124477447075)))</f>
        <v>8.8019254127684086</v>
      </c>
      <c r="BU87">
        <v>13</v>
      </c>
      <c r="BV87">
        <v>8</v>
      </c>
      <c r="BW87">
        <v>5</v>
      </c>
      <c r="BX87">
        <v>4</v>
      </c>
      <c r="BY87">
        <v>12</v>
      </c>
      <c r="BZ87">
        <v>8</v>
      </c>
      <c r="CA87">
        <v>5</v>
      </c>
      <c r="CB87">
        <v>3</v>
      </c>
      <c r="CC87">
        <v>13</v>
      </c>
      <c r="CD87">
        <v>6</v>
      </c>
      <c r="CE87">
        <v>5</v>
      </c>
      <c r="CF87">
        <v>11</v>
      </c>
      <c r="CL87">
        <v>7</v>
      </c>
      <c r="CM87">
        <v>3</v>
      </c>
      <c r="CN87">
        <v>0</v>
      </c>
      <c r="CO87">
        <v>1</v>
      </c>
      <c r="CP87">
        <v>9</v>
      </c>
      <c r="CQ87">
        <v>3</v>
      </c>
      <c r="CR87">
        <v>1</v>
      </c>
      <c r="CS87">
        <v>0</v>
      </c>
      <c r="CT87">
        <v>9</v>
      </c>
      <c r="CU87">
        <v>1</v>
      </c>
      <c r="CV87">
        <v>1</v>
      </c>
      <c r="CW87">
        <v>8</v>
      </c>
      <c r="DC87">
        <f>((8/13)*100)</f>
        <v>61.53846153846154</v>
      </c>
      <c r="DD87">
        <f>((5/13)*100)</f>
        <v>38.461538461538467</v>
      </c>
      <c r="DE87">
        <f>((4/13)*100)</f>
        <v>30.76923076923077</v>
      </c>
      <c r="DF87">
        <f>((8/12)*100)</f>
        <v>66.666666666666657</v>
      </c>
      <c r="DG87">
        <f>((5/12)*100)</f>
        <v>41.666666666666671</v>
      </c>
      <c r="DH87">
        <f>((3/12)*100)</f>
        <v>25</v>
      </c>
      <c r="DI87">
        <f>((6/13)*100)</f>
        <v>46.153846153846153</v>
      </c>
      <c r="DJ87">
        <f>((5/13)*100)</f>
        <v>38.461538461538467</v>
      </c>
      <c r="DK87">
        <f>((11/13)*100)</f>
        <v>84.615384615384613</v>
      </c>
      <c r="DP87">
        <f>((3/7)*100)</f>
        <v>42.857142857142854</v>
      </c>
      <c r="DQ87">
        <f>((0/7)*100)</f>
        <v>0</v>
      </c>
      <c r="DR87">
        <f>((1/7)*100)</f>
        <v>14.285714285714285</v>
      </c>
      <c r="DS87">
        <f>((3/9)*100)</f>
        <v>33.333333333333329</v>
      </c>
      <c r="DT87">
        <f>((1/9)*100)</f>
        <v>11.111111111111111</v>
      </c>
      <c r="DU87">
        <f>((0/9)*100)</f>
        <v>0</v>
      </c>
      <c r="DV87">
        <f>((1/9)*100)</f>
        <v>11.111111111111111</v>
      </c>
      <c r="DW87">
        <f>((1/9)*100)</f>
        <v>11.111111111111111</v>
      </c>
      <c r="DX87">
        <f>((8/9)*100)</f>
        <v>88.888888888888886</v>
      </c>
    </row>
    <row r="88" spans="1:131" x14ac:dyDescent="0.25">
      <c r="A88">
        <v>24.614631000000003</v>
      </c>
      <c r="B88">
        <v>5.1017710000000003</v>
      </c>
      <c r="C88">
        <v>29.823226000000005</v>
      </c>
      <c r="D88">
        <v>7.154687</v>
      </c>
      <c r="E88">
        <v>47.173328000000005</v>
      </c>
      <c r="F88">
        <v>4.9209899999999998</v>
      </c>
      <c r="P88">
        <f>(9/200)</f>
        <v>4.4999999999999998E-2</v>
      </c>
      <c r="Q88">
        <f>(8/200)</f>
        <v>0.04</v>
      </c>
      <c r="R88">
        <f>(8/200)</f>
        <v>0.04</v>
      </c>
      <c r="BF88">
        <f>ABS($B$88-$D$88)</f>
        <v>2.0529159999999997</v>
      </c>
      <c r="BS88">
        <f>DEGREES(ACOS((26.7835427430216^2+25.0964890515903^2-4.60834116271094^2)/(2*26.7835427430216*25.0964890515903)))</f>
        <v>9.4880532794498258</v>
      </c>
      <c r="CL88">
        <v>9</v>
      </c>
      <c r="CM88">
        <v>3</v>
      </c>
      <c r="CN88">
        <v>0</v>
      </c>
      <c r="CO88">
        <v>0</v>
      </c>
      <c r="CP88">
        <v>8</v>
      </c>
      <c r="CQ88">
        <v>3</v>
      </c>
      <c r="CR88">
        <v>1</v>
      </c>
      <c r="CS88">
        <v>1</v>
      </c>
      <c r="CT88">
        <v>8</v>
      </c>
      <c r="CU88">
        <v>0</v>
      </c>
      <c r="CV88">
        <v>1</v>
      </c>
      <c r="CW88">
        <v>8</v>
      </c>
      <c r="DP88">
        <f>((3/9)*100)</f>
        <v>33.333333333333329</v>
      </c>
      <c r="DQ88">
        <f>((0/9)*100)</f>
        <v>0</v>
      </c>
      <c r="DR88">
        <f>((0/9)*100)</f>
        <v>0</v>
      </c>
      <c r="DS88">
        <f>((3/8)*100)</f>
        <v>37.5</v>
      </c>
      <c r="DT88">
        <f>((1/8)*100)</f>
        <v>12.5</v>
      </c>
      <c r="DU88">
        <f>((1/8)*100)</f>
        <v>12.5</v>
      </c>
      <c r="DV88">
        <f>((0/8)*100)</f>
        <v>0</v>
      </c>
      <c r="DW88">
        <f>((1/8)*100)</f>
        <v>12.5</v>
      </c>
      <c r="DX88">
        <f>((8/8)*100)</f>
        <v>100</v>
      </c>
    </row>
    <row r="89" spans="1:131" x14ac:dyDescent="0.25">
      <c r="A89" t="s">
        <v>22</v>
      </c>
      <c r="B89" t="s">
        <v>22</v>
      </c>
      <c r="C89" t="s">
        <v>22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BR89">
        <f>DEGREES(ACOS((5.04806453111844^2+25.3574025911997^2-23.4846306666505^2)/(2*5.04806453111844*25.3574025911997)))</f>
        <v>62.817469560368856</v>
      </c>
      <c r="BS89" t="e">
        <f>DEGREES(ACOS((4.57798396642813^2+0^2-4.57798396642813^2)/(2*4.57798396642813*0)))</f>
        <v>#DIV/0!</v>
      </c>
    </row>
    <row r="90" spans="1:131" x14ac:dyDescent="0.25">
      <c r="A90">
        <v>222.82489899999999</v>
      </c>
      <c r="B90">
        <v>5.8227270000000004</v>
      </c>
      <c r="C90">
        <v>216.99171699999999</v>
      </c>
      <c r="D90">
        <v>7.7886360000000003</v>
      </c>
      <c r="E90">
        <v>221.009242</v>
      </c>
      <c r="F90">
        <v>4.4623739999999996</v>
      </c>
      <c r="G90">
        <v>217.952575</v>
      </c>
      <c r="H90">
        <v>8.4602520000000005</v>
      </c>
      <c r="K90">
        <f>(12/200)</f>
        <v>0.06</v>
      </c>
      <c r="L90">
        <f>(13/200)</f>
        <v>6.5000000000000002E-2</v>
      </c>
      <c r="M90">
        <f>(13/200)</f>
        <v>6.5000000000000002E-2</v>
      </c>
      <c r="N90">
        <f>(12/200)</f>
        <v>0.06</v>
      </c>
      <c r="P90">
        <f>(10/200)</f>
        <v>0.05</v>
      </c>
      <c r="Q90">
        <f>(9/200)</f>
        <v>4.4999999999999998E-2</v>
      </c>
      <c r="R90">
        <f>(10/200)</f>
        <v>0.05</v>
      </c>
      <c r="S90">
        <f>(9/200)</f>
        <v>4.4999999999999998E-2</v>
      </c>
      <c r="U90">
        <f>0.06+0.05</f>
        <v>0.11</v>
      </c>
      <c r="V90">
        <f>0.065+0.045</f>
        <v>0.11</v>
      </c>
      <c r="W90">
        <f>0.065+0.05</f>
        <v>0.115</v>
      </c>
      <c r="X90">
        <f>0.06+0.045</f>
        <v>0.105</v>
      </c>
      <c r="Z90">
        <f>SQRT((ABS($A$91-$A$90)^2+(ABS($B$91-$B$90)^2)))</f>
        <v>18.936222421341711</v>
      </c>
      <c r="AA90">
        <f>SQRT((ABS($C$91-$C$90)^2+(ABS($D$91-$D$90)^2)))</f>
        <v>20.180383751482747</v>
      </c>
      <c r="AB90">
        <f>SQRT((ABS($E$91-$E$90)^2+(ABS($F$91-$F$90)^2)))</f>
        <v>22.688716277553858</v>
      </c>
      <c r="AC90">
        <f>SQRT((ABS($G$91-$G$90)^2+(ABS($H$91-$H$90)^2)))</f>
        <v>20.563875039592141</v>
      </c>
      <c r="AJ90">
        <f>1/0.11</f>
        <v>9.0909090909090917</v>
      </c>
      <c r="AK90">
        <f>1/0.11</f>
        <v>9.0909090909090917</v>
      </c>
      <c r="AL90">
        <f>1/0.115</f>
        <v>8.695652173913043</v>
      </c>
      <c r="AM90">
        <f>1/0.105</f>
        <v>9.5238095238095237</v>
      </c>
      <c r="AO90">
        <f t="shared" ref="AO90:AO97" si="39">$Z90/$U90</f>
        <v>172.14747655765191</v>
      </c>
      <c r="AP90">
        <f t="shared" ref="AP90:AP97" si="40">$AA90/$V90</f>
        <v>183.45803410438862</v>
      </c>
      <c r="AQ90">
        <f t="shared" ref="AQ90:AQ97" si="41">$AB90/$W90</f>
        <v>197.29318502220747</v>
      </c>
      <c r="AR90">
        <f t="shared" ref="AR90:AR97" si="42">$AC90/$X90</f>
        <v>195.84642894849659</v>
      </c>
      <c r="AV90">
        <f>((0.06/0.11)*100)</f>
        <v>54.54545454545454</v>
      </c>
      <c r="AW90">
        <f>((0.065/0.11)*100)</f>
        <v>59.090909090909093</v>
      </c>
      <c r="AX90">
        <f>((0.065/0.115)*100)</f>
        <v>56.521739130434781</v>
      </c>
      <c r="AY90">
        <f>((0.06/0.105)*100)</f>
        <v>57.142857142857139</v>
      </c>
      <c r="BA90">
        <f>((0.05/0.11)*100)</f>
        <v>45.45454545454546</v>
      </c>
      <c r="BB90">
        <f>((0.045/0.11)*100)</f>
        <v>40.909090909090907</v>
      </c>
      <c r="BC90">
        <f>((0.05/0.115)*100)</f>
        <v>43.478260869565219</v>
      </c>
      <c r="BD90">
        <f>((0.045/0.105)*100)</f>
        <v>42.857142857142854</v>
      </c>
      <c r="BF90">
        <f>ABS($B$90-$D$90)</f>
        <v>1.9659089999999999</v>
      </c>
      <c r="BG90">
        <f>ABS($F$90-$H$90)</f>
        <v>3.9978780000000009</v>
      </c>
      <c r="BL90">
        <f>SQRT((ABS($A$90-$E$90)^2+(ABS($B$90-$F$90)^2)))</f>
        <v>2.2687376724200523</v>
      </c>
      <c r="BM90">
        <f>SQRT((ABS($C$90-$G$90)^2+(ABS($D$90-$H$90)^2)))</f>
        <v>1.1723123080561781</v>
      </c>
      <c r="BO90">
        <f>SQRT((ABS($A$90-$G$90)^2+(ABS($B$90-$H$90)^2)))</f>
        <v>5.540404252994624</v>
      </c>
      <c r="BP90">
        <f>SQRT((ABS($C$90-$E$90)^2+(ABS($D$90-$F$90)^2)))</f>
        <v>5.2157958183070257</v>
      </c>
      <c r="BR90">
        <f>DEGREES(ACOS((23.8571144345368^2+22.8950782073189^2-4.78661998964363^2)/(2*23.8571144345368*22.8950782073189)))</f>
        <v>11.514602734852122</v>
      </c>
      <c r="BU90">
        <v>12</v>
      </c>
      <c r="BV90">
        <v>5</v>
      </c>
      <c r="BW90">
        <v>2</v>
      </c>
      <c r="BX90">
        <v>6</v>
      </c>
      <c r="BY90">
        <v>13</v>
      </c>
      <c r="BZ90">
        <v>5</v>
      </c>
      <c r="CA90">
        <v>8</v>
      </c>
      <c r="CB90">
        <v>5</v>
      </c>
      <c r="CC90">
        <v>13</v>
      </c>
      <c r="CD90">
        <v>3</v>
      </c>
      <c r="CE90">
        <v>8</v>
      </c>
      <c r="CF90">
        <v>10</v>
      </c>
      <c r="CG90">
        <v>12</v>
      </c>
      <c r="CH90">
        <v>5</v>
      </c>
      <c r="CI90">
        <v>5</v>
      </c>
      <c r="CJ90">
        <v>10</v>
      </c>
      <c r="CL90">
        <v>10</v>
      </c>
      <c r="CM90">
        <v>2</v>
      </c>
      <c r="CN90">
        <v>0</v>
      </c>
      <c r="CO90">
        <v>0</v>
      </c>
      <c r="CP90">
        <v>9</v>
      </c>
      <c r="CQ90">
        <v>2</v>
      </c>
      <c r="CR90">
        <v>5</v>
      </c>
      <c r="CS90">
        <v>1</v>
      </c>
      <c r="CT90">
        <v>10</v>
      </c>
      <c r="CU90">
        <v>0</v>
      </c>
      <c r="CV90">
        <v>5</v>
      </c>
      <c r="CW90">
        <v>6</v>
      </c>
      <c r="CX90">
        <v>9</v>
      </c>
      <c r="CY90">
        <v>3</v>
      </c>
      <c r="CZ90">
        <v>1</v>
      </c>
      <c r="DA90">
        <v>6</v>
      </c>
      <c r="DC90">
        <f>((5/12)*100)</f>
        <v>41.666666666666671</v>
      </c>
      <c r="DD90">
        <f>((2/12)*100)</f>
        <v>16.666666666666664</v>
      </c>
      <c r="DE90">
        <f>((6/12)*100)</f>
        <v>50</v>
      </c>
      <c r="DF90">
        <f>((5/13)*100)</f>
        <v>38.461538461538467</v>
      </c>
      <c r="DG90">
        <f>((8/13)*100)</f>
        <v>61.53846153846154</v>
      </c>
      <c r="DH90">
        <f>((5/13)*100)</f>
        <v>38.461538461538467</v>
      </c>
      <c r="DI90">
        <f>((3/13)*100)</f>
        <v>23.076923076923077</v>
      </c>
      <c r="DJ90">
        <f>((8/13)*100)</f>
        <v>61.53846153846154</v>
      </c>
      <c r="DK90">
        <f>((10/13)*100)</f>
        <v>76.923076923076934</v>
      </c>
      <c r="DL90">
        <f>((5/12)*100)</f>
        <v>41.666666666666671</v>
      </c>
      <c r="DM90">
        <f>((5/12)*100)</f>
        <v>41.666666666666671</v>
      </c>
      <c r="DN90">
        <f>((10/12)*100)</f>
        <v>83.333333333333343</v>
      </c>
      <c r="DP90">
        <f>((2/10)*100)</f>
        <v>20</v>
      </c>
      <c r="DQ90">
        <f>((0/10)*100)</f>
        <v>0</v>
      </c>
      <c r="DR90">
        <f>((0/10)*100)</f>
        <v>0</v>
      </c>
      <c r="DS90">
        <f>((2/9)*100)</f>
        <v>22.222222222222221</v>
      </c>
      <c r="DT90">
        <f>((5/9)*100)</f>
        <v>55.555555555555557</v>
      </c>
      <c r="DU90">
        <f>((1/9)*100)</f>
        <v>11.111111111111111</v>
      </c>
      <c r="DV90">
        <f>((0/10)*100)</f>
        <v>0</v>
      </c>
      <c r="DW90">
        <f>((5/10)*100)</f>
        <v>50</v>
      </c>
      <c r="DX90">
        <f>((6/10)*100)</f>
        <v>60</v>
      </c>
      <c r="DY90">
        <f>((3/9)*100)</f>
        <v>33.333333333333329</v>
      </c>
      <c r="DZ90">
        <f>((1/9)*100)</f>
        <v>11.111111111111111</v>
      </c>
      <c r="EA90">
        <f>((6/9)*100)</f>
        <v>66.666666666666657</v>
      </c>
    </row>
    <row r="91" spans="1:131" x14ac:dyDescent="0.25">
      <c r="A91">
        <v>203.89443</v>
      </c>
      <c r="B91">
        <v>6.289485</v>
      </c>
      <c r="C91">
        <v>196.816542</v>
      </c>
      <c r="D91">
        <v>8.2471139999999998</v>
      </c>
      <c r="E91">
        <v>198.32628500000001</v>
      </c>
      <c r="F91">
        <v>4.9735569999999996</v>
      </c>
      <c r="G91">
        <v>197.408556</v>
      </c>
      <c r="H91">
        <v>9.3637119999999996</v>
      </c>
      <c r="K91">
        <f>(12/200)</f>
        <v>0.06</v>
      </c>
      <c r="L91">
        <f>(13/200)</f>
        <v>6.5000000000000002E-2</v>
      </c>
      <c r="M91">
        <f>(12/200)</f>
        <v>0.06</v>
      </c>
      <c r="N91">
        <f>(12/200)</f>
        <v>0.06</v>
      </c>
      <c r="P91">
        <f>(10/200)</f>
        <v>0.05</v>
      </c>
      <c r="Q91">
        <f>(7/200)</f>
        <v>3.5000000000000003E-2</v>
      </c>
      <c r="R91">
        <f>(9/200)</f>
        <v>4.4999999999999998E-2</v>
      </c>
      <c r="S91">
        <f>(8/200)</f>
        <v>0.04</v>
      </c>
      <c r="U91">
        <f>0.06+0.05</f>
        <v>0.11</v>
      </c>
      <c r="V91">
        <f>0.065+0.035</f>
        <v>0.1</v>
      </c>
      <c r="W91">
        <f>0.06+0.045</f>
        <v>0.105</v>
      </c>
      <c r="X91">
        <f>0.06+0.04</f>
        <v>0.1</v>
      </c>
      <c r="Z91">
        <f>SQRT((ABS($A$92-$A$91)^2+(ABS($B$92-$B$91)^2)))</f>
        <v>25.226765304282363</v>
      </c>
      <c r="AA91">
        <f>SQRT((ABS($C$92-$C$91)^2+(ABS($D$92-$D$91)^2)))</f>
        <v>23.714644625831617</v>
      </c>
      <c r="AB91">
        <f>SQRT((ABS($E$92-$E$91)^2+(ABS($F$92-$F$91)^2)))</f>
        <v>26.15078009105947</v>
      </c>
      <c r="AC91">
        <f>SQRT((ABS($G$92-$G$91)^2+(ABS($H$92-$H$91)^2)))</f>
        <v>24.980809973093553</v>
      </c>
      <c r="AJ91">
        <f>1/0.11</f>
        <v>9.0909090909090917</v>
      </c>
      <c r="AK91">
        <f>1/0.1</f>
        <v>10</v>
      </c>
      <c r="AL91">
        <f>1/0.105</f>
        <v>9.5238095238095237</v>
      </c>
      <c r="AM91">
        <f>1/0.1</f>
        <v>10</v>
      </c>
      <c r="AO91">
        <f t="shared" si="39"/>
        <v>229.33423003893057</v>
      </c>
      <c r="AP91">
        <f t="shared" si="40"/>
        <v>237.14644625831616</v>
      </c>
      <c r="AQ91">
        <f t="shared" si="41"/>
        <v>249.05504848628067</v>
      </c>
      <c r="AR91">
        <f t="shared" si="42"/>
        <v>249.80809973093551</v>
      </c>
      <c r="AV91">
        <f>((0.06/0.11)*100)</f>
        <v>54.54545454545454</v>
      </c>
      <c r="AW91">
        <f>((0.065/0.1)*100)</f>
        <v>65</v>
      </c>
      <c r="AX91">
        <f>((0.06/0.105)*100)</f>
        <v>57.142857142857139</v>
      </c>
      <c r="AY91">
        <f>((0.06/0.1)*100)</f>
        <v>60</v>
      </c>
      <c r="BA91">
        <f>((0.05/0.11)*100)</f>
        <v>45.45454545454546</v>
      </c>
      <c r="BB91">
        <f>((0.035/0.1)*100)</f>
        <v>35</v>
      </c>
      <c r="BC91">
        <f>((0.045/0.105)*100)</f>
        <v>42.857142857142854</v>
      </c>
      <c r="BD91">
        <f>((0.04/0.1)*100)</f>
        <v>40</v>
      </c>
      <c r="BF91">
        <f>ABS($B$91-$D$91)</f>
        <v>1.9576289999999998</v>
      </c>
      <c r="BG91">
        <f>ABS($F$91-$H$91)</f>
        <v>4.390155</v>
      </c>
      <c r="BL91">
        <f>SQRT((ABS($A$91-$E$91)^2+(ABS($B$91-$F$91)^2)))</f>
        <v>5.7215299738976162</v>
      </c>
      <c r="BM91">
        <f>SQRT((ABS($C$91-$G$91)^2+(ABS($D$91-$H$91)^2)))</f>
        <v>1.2638321367175336</v>
      </c>
      <c r="BO91">
        <f>SQRT((ABS($A$91-$G$91)^2+(ABS($B$91-$H$91)^2)))</f>
        <v>7.1775645724301871</v>
      </c>
      <c r="BP91">
        <f>SQRT((ABS($C$91-$E$91)^2+(ABS($D$91-$F$91)^2)))</f>
        <v>3.6049270947271661</v>
      </c>
      <c r="BR91">
        <f>DEGREES(ACOS((20.4720056709068^2+20.8683437019841^2-4.01985110986216^2)/(2*20.4720056709068*20.8683437019841)))</f>
        <v>11.106247183773471</v>
      </c>
      <c r="BU91">
        <v>12</v>
      </c>
      <c r="BV91">
        <v>7</v>
      </c>
      <c r="BW91">
        <v>3</v>
      </c>
      <c r="BX91">
        <v>5</v>
      </c>
      <c r="BY91">
        <v>13</v>
      </c>
      <c r="BZ91">
        <v>7</v>
      </c>
      <c r="CA91">
        <v>6</v>
      </c>
      <c r="CB91">
        <v>5</v>
      </c>
      <c r="CC91">
        <v>12</v>
      </c>
      <c r="CD91">
        <v>3</v>
      </c>
      <c r="CE91">
        <v>6</v>
      </c>
      <c r="CF91">
        <v>11</v>
      </c>
      <c r="CG91">
        <v>12</v>
      </c>
      <c r="CH91">
        <v>4</v>
      </c>
      <c r="CI91">
        <v>5</v>
      </c>
      <c r="CJ91">
        <v>11</v>
      </c>
      <c r="CL91">
        <v>10</v>
      </c>
      <c r="CM91">
        <v>2</v>
      </c>
      <c r="CN91">
        <v>0</v>
      </c>
      <c r="CO91">
        <v>3</v>
      </c>
      <c r="CP91">
        <v>7</v>
      </c>
      <c r="CQ91">
        <v>2</v>
      </c>
      <c r="CR91">
        <v>2</v>
      </c>
      <c r="CS91">
        <v>0</v>
      </c>
      <c r="CT91">
        <v>9</v>
      </c>
      <c r="CU91">
        <v>0</v>
      </c>
      <c r="CV91">
        <v>2</v>
      </c>
      <c r="CW91">
        <v>7</v>
      </c>
      <c r="CX91">
        <v>8</v>
      </c>
      <c r="CY91">
        <v>1</v>
      </c>
      <c r="CZ91">
        <v>0</v>
      </c>
      <c r="DA91">
        <v>7</v>
      </c>
      <c r="DC91">
        <f>((7/12)*100)</f>
        <v>58.333333333333336</v>
      </c>
      <c r="DD91">
        <f>((3/12)*100)</f>
        <v>25</v>
      </c>
      <c r="DE91">
        <f>((5/12)*100)</f>
        <v>41.666666666666671</v>
      </c>
      <c r="DF91">
        <f>((7/13)*100)</f>
        <v>53.846153846153847</v>
      </c>
      <c r="DG91">
        <f>((6/13)*100)</f>
        <v>46.153846153846153</v>
      </c>
      <c r="DH91">
        <f>((5/13)*100)</f>
        <v>38.461538461538467</v>
      </c>
      <c r="DI91">
        <f>((3/12)*100)</f>
        <v>25</v>
      </c>
      <c r="DJ91">
        <f>((6/12)*100)</f>
        <v>50</v>
      </c>
      <c r="DK91">
        <f>((11/12)*100)</f>
        <v>91.666666666666657</v>
      </c>
      <c r="DL91">
        <f>((4/12)*100)</f>
        <v>33.333333333333329</v>
      </c>
      <c r="DM91">
        <f>((5/12)*100)</f>
        <v>41.666666666666671</v>
      </c>
      <c r="DN91">
        <f>((11/12)*100)</f>
        <v>91.666666666666657</v>
      </c>
      <c r="DP91">
        <f>((2/10)*100)</f>
        <v>20</v>
      </c>
      <c r="DQ91">
        <f>((0/10)*100)</f>
        <v>0</v>
      </c>
      <c r="DR91">
        <f>((3/10)*100)</f>
        <v>30</v>
      </c>
      <c r="DS91">
        <f>((2/7)*100)</f>
        <v>28.571428571428569</v>
      </c>
      <c r="DT91">
        <f>((2/7)*100)</f>
        <v>28.571428571428569</v>
      </c>
      <c r="DU91">
        <f>((0/7)*100)</f>
        <v>0</v>
      </c>
      <c r="DV91">
        <f>((0/9)*100)</f>
        <v>0</v>
      </c>
      <c r="DW91">
        <f>((2/9)*100)</f>
        <v>22.222222222222221</v>
      </c>
      <c r="DX91">
        <f>((7/9)*100)</f>
        <v>77.777777777777786</v>
      </c>
      <c r="DY91">
        <f>((1/8)*100)</f>
        <v>12.5</v>
      </c>
      <c r="DZ91">
        <f>((0/8)*100)</f>
        <v>0</v>
      </c>
      <c r="EA91">
        <f>((7/8)*100)</f>
        <v>87.5</v>
      </c>
    </row>
    <row r="92" spans="1:131" x14ac:dyDescent="0.25">
      <c r="A92">
        <v>178.67278300000001</v>
      </c>
      <c r="B92">
        <v>6.7976289999999997</v>
      </c>
      <c r="C92">
        <v>173.11989600000001</v>
      </c>
      <c r="D92">
        <v>9.1708770000000008</v>
      </c>
      <c r="E92">
        <v>172.19469100000001</v>
      </c>
      <c r="F92">
        <v>5.9751029999999998</v>
      </c>
      <c r="G92">
        <v>172.448195</v>
      </c>
      <c r="H92">
        <v>10.374279</v>
      </c>
      <c r="K92">
        <f>(12/200)</f>
        <v>0.06</v>
      </c>
      <c r="L92">
        <f>(13/200)</f>
        <v>6.5000000000000002E-2</v>
      </c>
      <c r="M92">
        <f>(12/200)</f>
        <v>0.06</v>
      </c>
      <c r="N92">
        <f>(13/200)</f>
        <v>6.5000000000000002E-2</v>
      </c>
      <c r="P92">
        <f>(9/200)</f>
        <v>4.4999999999999998E-2</v>
      </c>
      <c r="Q92">
        <f>(7/200)</f>
        <v>3.5000000000000003E-2</v>
      </c>
      <c r="R92">
        <f>(9/200)</f>
        <v>4.4999999999999998E-2</v>
      </c>
      <c r="S92">
        <f>(8/200)</f>
        <v>0.04</v>
      </c>
      <c r="U92">
        <f>0.06+0.045</f>
        <v>0.105</v>
      </c>
      <c r="V92">
        <f>0.065+0.035</f>
        <v>0.1</v>
      </c>
      <c r="W92">
        <f>0.06+0.045</f>
        <v>0.105</v>
      </c>
      <c r="X92">
        <f>0.065+0.04</f>
        <v>0.10500000000000001</v>
      </c>
      <c r="Z92">
        <f>SQRT((ABS($A$93-$A$92)^2+(ABS($B$93-$B$92)^2)))</f>
        <v>23.092231476398414</v>
      </c>
      <c r="AA92">
        <f>SQRT((ABS($C$93-$C$92)^2+(ABS($D$93-$D$92)^2)))</f>
        <v>20.951024235529729</v>
      </c>
      <c r="AB92">
        <f>SQRT((ABS($E$93-$E$92)^2+(ABS($F$93-$F$92)^2)))</f>
        <v>21.222453073537128</v>
      </c>
      <c r="AC92">
        <f>SQRT((ABS($G$93-$G$92)^2+(ABS($H$93-$H$92)^2)))</f>
        <v>21.159716141750906</v>
      </c>
      <c r="AJ92">
        <f>1/0.105</f>
        <v>9.5238095238095237</v>
      </c>
      <c r="AK92">
        <f>1/0.1</f>
        <v>10</v>
      </c>
      <c r="AL92">
        <f>1/0.105</f>
        <v>9.5238095238095237</v>
      </c>
      <c r="AM92">
        <f>1/0.105</f>
        <v>9.5238095238095237</v>
      </c>
      <c r="AO92">
        <f t="shared" si="39"/>
        <v>219.92601406093729</v>
      </c>
      <c r="AP92">
        <f t="shared" si="40"/>
        <v>209.51024235529729</v>
      </c>
      <c r="AQ92">
        <f t="shared" si="41"/>
        <v>202.1186007003536</v>
      </c>
      <c r="AR92">
        <f t="shared" si="42"/>
        <v>201.52110611191335</v>
      </c>
      <c r="AV92">
        <f>((0.06/0.105)*100)</f>
        <v>57.142857142857139</v>
      </c>
      <c r="AW92">
        <f>((0.065/0.1)*100)</f>
        <v>65</v>
      </c>
      <c r="AX92">
        <f>((0.06/0.105)*100)</f>
        <v>57.142857142857139</v>
      </c>
      <c r="AY92">
        <f>((0.065/0.105)*100)</f>
        <v>61.904761904761905</v>
      </c>
      <c r="BA92">
        <f>((0.045/0.105)*100)</f>
        <v>42.857142857142854</v>
      </c>
      <c r="BB92">
        <f>((0.035/0.1)*100)</f>
        <v>35</v>
      </c>
      <c r="BC92">
        <f>((0.045/0.105)*100)</f>
        <v>42.857142857142854</v>
      </c>
      <c r="BD92">
        <f>((0.04/0.105)*100)</f>
        <v>38.095238095238102</v>
      </c>
      <c r="BF92">
        <f>ABS($B$92-$D$92)</f>
        <v>2.3732480000000011</v>
      </c>
      <c r="BG92">
        <f>ABS($F$92-$H$92)</f>
        <v>4.3991759999999998</v>
      </c>
      <c r="BL92">
        <f>SQRT((ABS($A$92-$E$92)^2+(ABS($B$92-$F$92)^2)))</f>
        <v>6.5301014525916861</v>
      </c>
      <c r="BM92">
        <f>SQRT((ABS($C$92-$G$92)^2+(ABS($D$92-$H$92)^2)))</f>
        <v>1.3781721978784125</v>
      </c>
      <c r="BO92">
        <f>SQRT((ABS($A$92-$G$92)^2+(ABS($B$92-$H$92)^2)))</f>
        <v>7.17899164174497</v>
      </c>
      <c r="BP92">
        <f>SQRT((ABS($C$92-$E$92)^2+(ABS($D$92-$F$92)^2)))</f>
        <v>3.3270070260071614</v>
      </c>
      <c r="BR92">
        <f>DEGREES(ACOS((25.7316616570068^2+26.2721145828952^2-4.60218573545506^2)/(2*25.7316616570068*26.2721145828952)))</f>
        <v>10.084412357662227</v>
      </c>
      <c r="BS92">
        <f>DEGREES(ACOS((23.4846306666505^2+22.8754495671858^2-4.16446258863698^2)/(2*23.4846306666505*22.8754495671858)))</f>
        <v>10.197207863260301</v>
      </c>
      <c r="BU92">
        <v>12</v>
      </c>
      <c r="BV92">
        <v>8</v>
      </c>
      <c r="BW92">
        <v>3</v>
      </c>
      <c r="BX92">
        <v>4</v>
      </c>
      <c r="BY92">
        <v>13</v>
      </c>
      <c r="BZ92">
        <v>8</v>
      </c>
      <c r="CA92">
        <v>5</v>
      </c>
      <c r="CB92">
        <v>5</v>
      </c>
      <c r="CC92">
        <v>12</v>
      </c>
      <c r="CD92">
        <v>4</v>
      </c>
      <c r="CE92">
        <v>5</v>
      </c>
      <c r="CF92">
        <v>12</v>
      </c>
      <c r="CG92">
        <v>13</v>
      </c>
      <c r="CH92">
        <v>5</v>
      </c>
      <c r="CI92">
        <v>6</v>
      </c>
      <c r="CJ92">
        <v>12</v>
      </c>
      <c r="CL92">
        <v>9</v>
      </c>
      <c r="CM92">
        <v>3</v>
      </c>
      <c r="CN92">
        <v>0</v>
      </c>
      <c r="CO92">
        <v>1</v>
      </c>
      <c r="CP92">
        <v>7</v>
      </c>
      <c r="CQ92">
        <v>3</v>
      </c>
      <c r="CR92">
        <v>1</v>
      </c>
      <c r="CS92">
        <v>0</v>
      </c>
      <c r="CT92">
        <v>9</v>
      </c>
      <c r="CU92">
        <v>0</v>
      </c>
      <c r="CV92">
        <v>1</v>
      </c>
      <c r="CW92">
        <v>8</v>
      </c>
      <c r="CX92">
        <v>8</v>
      </c>
      <c r="CY92">
        <v>0</v>
      </c>
      <c r="CZ92">
        <v>0</v>
      </c>
      <c r="DA92">
        <v>8</v>
      </c>
      <c r="DC92">
        <f>((8/12)*100)</f>
        <v>66.666666666666657</v>
      </c>
      <c r="DD92">
        <f>((3/12)*100)</f>
        <v>25</v>
      </c>
      <c r="DE92">
        <f>((4/12)*100)</f>
        <v>33.333333333333329</v>
      </c>
      <c r="DF92">
        <f>((8/13)*100)</f>
        <v>61.53846153846154</v>
      </c>
      <c r="DG92">
        <f>((5/13)*100)</f>
        <v>38.461538461538467</v>
      </c>
      <c r="DH92">
        <f>((5/13)*100)</f>
        <v>38.461538461538467</v>
      </c>
      <c r="DI92">
        <f>((4/12)*100)</f>
        <v>33.333333333333329</v>
      </c>
      <c r="DJ92">
        <f>((5/12)*100)</f>
        <v>41.666666666666671</v>
      </c>
      <c r="DK92">
        <f>((12/12)*100)</f>
        <v>100</v>
      </c>
      <c r="DL92">
        <f>((5/13)*100)</f>
        <v>38.461538461538467</v>
      </c>
      <c r="DM92">
        <f>((6/13)*100)</f>
        <v>46.153846153846153</v>
      </c>
      <c r="DN92">
        <f>((12/13)*100)</f>
        <v>92.307692307692307</v>
      </c>
      <c r="DP92">
        <f>((3/9)*100)</f>
        <v>33.333333333333329</v>
      </c>
      <c r="DQ92">
        <f>((0/9)*100)</f>
        <v>0</v>
      </c>
      <c r="DR92">
        <f>((1/9)*100)</f>
        <v>11.111111111111111</v>
      </c>
      <c r="DS92">
        <f>((3/7)*100)</f>
        <v>42.857142857142854</v>
      </c>
      <c r="DT92">
        <f>((1/7)*100)</f>
        <v>14.285714285714285</v>
      </c>
      <c r="DU92">
        <f>((0/7)*100)</f>
        <v>0</v>
      </c>
      <c r="DV92">
        <f>((0/9)*100)</f>
        <v>0</v>
      </c>
      <c r="DW92">
        <f>((1/9)*100)</f>
        <v>11.111111111111111</v>
      </c>
      <c r="DX92">
        <f>((8/9)*100)</f>
        <v>88.888888888888886</v>
      </c>
      <c r="DY92">
        <f>((0/8)*100)</f>
        <v>0</v>
      </c>
      <c r="DZ92">
        <f>((0/8)*100)</f>
        <v>0</v>
      </c>
      <c r="EA92">
        <f>((8/8)*100)</f>
        <v>100</v>
      </c>
    </row>
    <row r="93" spans="1:131" x14ac:dyDescent="0.25">
      <c r="A93">
        <v>155.61628899999999</v>
      </c>
      <c r="B93">
        <v>8.0818560000000002</v>
      </c>
      <c r="C93">
        <v>152.18061900000001</v>
      </c>
      <c r="D93">
        <v>9.8723720000000004</v>
      </c>
      <c r="E93">
        <v>151.00180399999999</v>
      </c>
      <c r="F93">
        <v>7.0949489999999997</v>
      </c>
      <c r="G93">
        <v>151.291752</v>
      </c>
      <c r="H93">
        <v>10.746444</v>
      </c>
      <c r="K93">
        <f>(19/200)</f>
        <v>9.5000000000000001E-2</v>
      </c>
      <c r="L93">
        <f>(12/200)</f>
        <v>0.06</v>
      </c>
      <c r="M93">
        <f>(13/200)</f>
        <v>6.5000000000000002E-2</v>
      </c>
      <c r="N93">
        <f>(13/200)</f>
        <v>6.5000000000000002E-2</v>
      </c>
      <c r="P93">
        <f>(8/200)</f>
        <v>0.04</v>
      </c>
      <c r="Q93">
        <f>(7/200)</f>
        <v>3.5000000000000003E-2</v>
      </c>
      <c r="R93">
        <f>(9/200)</f>
        <v>4.4999999999999998E-2</v>
      </c>
      <c r="S93">
        <f>(8/200)</f>
        <v>0.04</v>
      </c>
      <c r="U93">
        <f>0.095+0.04</f>
        <v>0.13500000000000001</v>
      </c>
      <c r="V93">
        <f>0.06+0.035</f>
        <v>9.5000000000000001E-2</v>
      </c>
      <c r="W93">
        <f>0.065+0.045</f>
        <v>0.11</v>
      </c>
      <c r="X93">
        <f>0.065+0.04</f>
        <v>0.10500000000000001</v>
      </c>
      <c r="Z93">
        <f>SQRT((ABS($A$94-$A$93)^2+(ABS($B$94-$B$93)^2)))</f>
        <v>39.74676522747783</v>
      </c>
      <c r="AA93">
        <f>SQRT((ABS($C$94-$C$93)^2+(ABS($D$94-$D$93)^2)))</f>
        <v>32.376933947371661</v>
      </c>
      <c r="AB93">
        <f>SQRT((ABS($E$94-$E$93)^2+(ABS($F$94-$F$93)^2)))</f>
        <v>36.464809449885571</v>
      </c>
      <c r="AC93">
        <f>SQRT((ABS($G$94-$G$93)^2+(ABS($H$94-$H$93)^2)))</f>
        <v>36.112984300488932</v>
      </c>
      <c r="AJ93">
        <f>1/0.135</f>
        <v>7.4074074074074066</v>
      </c>
      <c r="AK93">
        <f>1/0.095</f>
        <v>10.526315789473685</v>
      </c>
      <c r="AL93">
        <f>1/0.11</f>
        <v>9.0909090909090917</v>
      </c>
      <c r="AM93">
        <f>1/0.105</f>
        <v>9.5238095238095237</v>
      </c>
      <c r="AO93">
        <f t="shared" si="39"/>
        <v>294.42048316650244</v>
      </c>
      <c r="AP93">
        <f t="shared" si="40"/>
        <v>340.80983102496486</v>
      </c>
      <c r="AQ93">
        <f t="shared" si="41"/>
        <v>331.49826772623248</v>
      </c>
      <c r="AR93">
        <f t="shared" si="42"/>
        <v>343.93318381418027</v>
      </c>
      <c r="AV93">
        <f>((0.095/0.135)*100)</f>
        <v>70.370370370370367</v>
      </c>
      <c r="AW93">
        <f>((0.06/0.095)*100)</f>
        <v>63.157894736842103</v>
      </c>
      <c r="AX93">
        <f>((0.065/0.11)*100)</f>
        <v>59.090909090909093</v>
      </c>
      <c r="AY93">
        <f>((0.065/0.105)*100)</f>
        <v>61.904761904761905</v>
      </c>
      <c r="BA93">
        <f>((0.04/0.135)*100)</f>
        <v>29.629629629629626</v>
      </c>
      <c r="BB93">
        <f>((0.035/0.095)*100)</f>
        <v>36.842105263157897</v>
      </c>
      <c r="BC93">
        <f>((0.045/0.11)*100)</f>
        <v>40.909090909090907</v>
      </c>
      <c r="BD93">
        <f>((0.04/0.105)*100)</f>
        <v>38.095238095238102</v>
      </c>
      <c r="BF93">
        <f>ABS($B$93-$D$93)</f>
        <v>1.7905160000000002</v>
      </c>
      <c r="BG93">
        <f>ABS($F$93-$H$93)</f>
        <v>3.6514950000000006</v>
      </c>
      <c r="BL93">
        <f>SQRT((ABS($A$93-$E$93)^2+(ABS($B$93-$F$93)^2)))</f>
        <v>4.7188406671420919</v>
      </c>
      <c r="BM93">
        <f>SQRT((ABS($C$93-$G$93)^2+(ABS($D$93-$H$93)^2)))</f>
        <v>1.2466300192410771</v>
      </c>
      <c r="BO93">
        <f>SQRT((ABS($A$93-$G$93)^2+(ABS($B$93-$H$93)^2)))</f>
        <v>5.0795324070344243</v>
      </c>
      <c r="BP93">
        <f>SQRT((ABS($C$93-$E$93)^2+(ABS($D$93-$F$93)^2)))</f>
        <v>3.0172310692345121</v>
      </c>
      <c r="BR93">
        <f>DEGREES(ACOS((19.3677499185255^2+21.2355663281859^2-4.6913819353894^2)/(2*19.3677499185255*21.2355663281859)))</f>
        <v>12.181301090861879</v>
      </c>
      <c r="BS93">
        <f>DEGREES(ACOS((26.5216551959795^2+25.6130291050732^2-4.42557394315924^2)/(2*26.5216551959795*25.6130291050732)))</f>
        <v>9.5325803566445053</v>
      </c>
      <c r="BU93">
        <v>19</v>
      </c>
      <c r="BV93">
        <v>12</v>
      </c>
      <c r="BW93">
        <v>10</v>
      </c>
      <c r="BX93">
        <v>11</v>
      </c>
      <c r="BY93">
        <v>12</v>
      </c>
      <c r="BZ93">
        <v>12</v>
      </c>
      <c r="CA93">
        <v>3</v>
      </c>
      <c r="CB93">
        <v>4</v>
      </c>
      <c r="CC93">
        <v>13</v>
      </c>
      <c r="CD93">
        <v>6</v>
      </c>
      <c r="CE93">
        <v>6</v>
      </c>
      <c r="CF93">
        <v>13</v>
      </c>
      <c r="CG93">
        <v>13</v>
      </c>
      <c r="CH93">
        <v>6</v>
      </c>
      <c r="CI93">
        <v>6</v>
      </c>
      <c r="CJ93">
        <v>13</v>
      </c>
      <c r="CL93">
        <v>8</v>
      </c>
      <c r="CM93">
        <v>3</v>
      </c>
      <c r="CN93">
        <v>0</v>
      </c>
      <c r="CO93">
        <v>0</v>
      </c>
      <c r="CP93">
        <v>7</v>
      </c>
      <c r="CQ93">
        <v>3</v>
      </c>
      <c r="CR93">
        <v>0</v>
      </c>
      <c r="CS93">
        <v>0</v>
      </c>
      <c r="CT93">
        <v>9</v>
      </c>
      <c r="CU93">
        <v>0</v>
      </c>
      <c r="CV93">
        <v>0</v>
      </c>
      <c r="CW93">
        <v>8</v>
      </c>
      <c r="CX93">
        <v>8</v>
      </c>
      <c r="CY93">
        <v>0</v>
      </c>
      <c r="CZ93">
        <v>0</v>
      </c>
      <c r="DA93">
        <v>8</v>
      </c>
      <c r="DC93">
        <f>((12/19)*100)</f>
        <v>63.157894736842103</v>
      </c>
      <c r="DD93">
        <f>((10/19)*100)</f>
        <v>52.631578947368418</v>
      </c>
      <c r="DE93">
        <f>((11/19)*100)</f>
        <v>57.894736842105267</v>
      </c>
      <c r="DF93">
        <f>((12/12)*100)</f>
        <v>100</v>
      </c>
      <c r="DG93">
        <f>((3/12)*100)</f>
        <v>25</v>
      </c>
      <c r="DH93">
        <f>((4/12)*100)</f>
        <v>33.333333333333329</v>
      </c>
      <c r="DI93">
        <f>((6/13)*100)</f>
        <v>46.153846153846153</v>
      </c>
      <c r="DJ93">
        <f>((6/13)*100)</f>
        <v>46.153846153846153</v>
      </c>
      <c r="DK93">
        <f>((13/13)*100)</f>
        <v>100</v>
      </c>
      <c r="DL93">
        <f>((6/13)*100)</f>
        <v>46.153846153846153</v>
      </c>
      <c r="DM93">
        <f>((6/13)*100)</f>
        <v>46.153846153846153</v>
      </c>
      <c r="DN93">
        <f>((13/13)*100)</f>
        <v>100</v>
      </c>
      <c r="DP93">
        <f>((3/8)*100)</f>
        <v>37.5</v>
      </c>
      <c r="DQ93">
        <f>((0/8)*100)</f>
        <v>0</v>
      </c>
      <c r="DR93">
        <f>((0/8)*100)</f>
        <v>0</v>
      </c>
      <c r="DS93">
        <f>((3/7)*100)</f>
        <v>42.857142857142854</v>
      </c>
      <c r="DT93">
        <f>((0/7)*100)</f>
        <v>0</v>
      </c>
      <c r="DU93">
        <f>((0/7)*100)</f>
        <v>0</v>
      </c>
      <c r="DV93">
        <f>((0/9)*100)</f>
        <v>0</v>
      </c>
      <c r="DW93">
        <f>((0/9)*100)</f>
        <v>0</v>
      </c>
      <c r="DX93">
        <f>((8/9)*100)</f>
        <v>88.888888888888886</v>
      </c>
      <c r="DY93">
        <f>((0/8)*100)</f>
        <v>0</v>
      </c>
      <c r="DZ93">
        <f>((0/8)*100)</f>
        <v>0</v>
      </c>
      <c r="EA93">
        <f>((8/8)*100)</f>
        <v>100</v>
      </c>
    </row>
    <row r="94" spans="1:131" x14ac:dyDescent="0.25">
      <c r="A94">
        <v>115.909864</v>
      </c>
      <c r="B94">
        <v>6.2915599999999996</v>
      </c>
      <c r="C94">
        <v>119.84670100000001</v>
      </c>
      <c r="D94">
        <v>8.2039600000000004</v>
      </c>
      <c r="E94">
        <v>114.568048</v>
      </c>
      <c r="F94">
        <v>5.5903720000000003</v>
      </c>
      <c r="G94">
        <v>115.18653700000002</v>
      </c>
      <c r="H94">
        <v>9.9973880000000008</v>
      </c>
      <c r="K94">
        <f>(12/200)</f>
        <v>0.06</v>
      </c>
      <c r="L94">
        <f>(10/200)</f>
        <v>0.05</v>
      </c>
      <c r="M94">
        <f>(13/200)</f>
        <v>6.5000000000000002E-2</v>
      </c>
      <c r="N94">
        <f>(12/200)</f>
        <v>0.06</v>
      </c>
      <c r="P94">
        <f>(7/200)</f>
        <v>3.5000000000000003E-2</v>
      </c>
      <c r="Q94">
        <f>(7/200)</f>
        <v>3.5000000000000003E-2</v>
      </c>
      <c r="R94">
        <f>(8/200)</f>
        <v>0.04</v>
      </c>
      <c r="S94">
        <f>(8/200)</f>
        <v>0.04</v>
      </c>
      <c r="U94">
        <f>0.06+0.035</f>
        <v>9.5000000000000001E-2</v>
      </c>
      <c r="V94">
        <f>0.05+0.035</f>
        <v>8.5000000000000006E-2</v>
      </c>
      <c r="W94">
        <f>0.065+0.04</f>
        <v>0.10500000000000001</v>
      </c>
      <c r="X94">
        <f>0.06+0.04</f>
        <v>0.1</v>
      </c>
      <c r="Z94">
        <f>SQRT((ABS($A$95-$A$94)^2+(ABS($B$95-$B$94)^2)))</f>
        <v>24.110528232540418</v>
      </c>
      <c r="AA94">
        <f>SQRT((ABS($C$95-$C$94)^2+(ABS($D$95-$D$94)^2)))</f>
        <v>23.11181525925149</v>
      </c>
      <c r="AB94">
        <f>SQRT((ABS($E$95-$E$94)^2+(ABS($F$95-$F$94)^2)))</f>
        <v>24.390212565687253</v>
      </c>
      <c r="AC94">
        <f>SQRT((ABS($G$95-$G$94)^2+(ABS($H$95-$H$94)^2)))</f>
        <v>23.558945669976865</v>
      </c>
      <c r="AJ94">
        <f>1/0.095</f>
        <v>10.526315789473685</v>
      </c>
      <c r="AK94">
        <f>1/0.085</f>
        <v>11.76470588235294</v>
      </c>
      <c r="AL94">
        <f>1/0.105</f>
        <v>9.5238095238095237</v>
      </c>
      <c r="AM94">
        <f>1/0.1</f>
        <v>10</v>
      </c>
      <c r="AO94">
        <f t="shared" si="39"/>
        <v>253.79503402674123</v>
      </c>
      <c r="AP94">
        <f t="shared" si="40"/>
        <v>271.90370893237042</v>
      </c>
      <c r="AQ94">
        <f t="shared" si="41"/>
        <v>232.28773872083096</v>
      </c>
      <c r="AR94">
        <f t="shared" si="42"/>
        <v>235.58945669976865</v>
      </c>
      <c r="AV94">
        <f>((0.06/0.095)*100)</f>
        <v>63.157894736842103</v>
      </c>
      <c r="AW94">
        <f>((0.05/0.085)*100)</f>
        <v>58.82352941176471</v>
      </c>
      <c r="AX94">
        <f>((0.065/0.105)*100)</f>
        <v>61.904761904761905</v>
      </c>
      <c r="AY94">
        <f>((0.06/0.1)*100)</f>
        <v>60</v>
      </c>
      <c r="BA94">
        <f>((0.035/0.095)*100)</f>
        <v>36.842105263157897</v>
      </c>
      <c r="BB94">
        <f>((0.035/0.085)*100)</f>
        <v>41.176470588235297</v>
      </c>
      <c r="BC94">
        <f>((0.04/0.105)*100)</f>
        <v>38.095238095238102</v>
      </c>
      <c r="BD94">
        <f>((0.04/0.1)*100)</f>
        <v>40</v>
      </c>
      <c r="BF94">
        <f>ABS($B$94-$D$94)</f>
        <v>1.9124000000000008</v>
      </c>
      <c r="BG94">
        <f>ABS($F$94-$H$94)</f>
        <v>4.4070160000000005</v>
      </c>
      <c r="BL94">
        <f>SQRT((ABS($A$94-$E$94)^2+(ABS($B$94-$F$94)^2)))</f>
        <v>1.5139797849376933</v>
      </c>
      <c r="BM94">
        <f>SQRT((ABS($C$94-$G$94)^2+(ABS($D$94-$H$94)^2)))</f>
        <v>4.9933468233320175</v>
      </c>
      <c r="BO94">
        <f>SQRT((ABS($A$94-$G$94)^2+(ABS($B$94-$H$94)^2)))</f>
        <v>3.775759938676317</v>
      </c>
      <c r="BP94">
        <f>SQRT((ABS($C$94-$E$94)^2+(ABS($D$94-$F$94)^2)))</f>
        <v>5.8902478494672073</v>
      </c>
      <c r="BR94">
        <f>DEGREES(ACOS((20.7226552467701^2+22.3737063857118^2-5.01628632730798^2)/(2*20.7226552467701*22.3737063857118)))</f>
        <v>12.62974287459609</v>
      </c>
      <c r="BS94">
        <f>DEGREES(ACOS((36.7099746077245^2+34.8602227241887^2-4.6422703265523^2)/(2*36.7099746077245*34.8602227241887)))</f>
        <v>6.823547507281539</v>
      </c>
      <c r="BU94">
        <v>12</v>
      </c>
      <c r="BV94">
        <v>7</v>
      </c>
      <c r="BW94">
        <v>4</v>
      </c>
      <c r="BX94">
        <v>4</v>
      </c>
      <c r="BY94">
        <v>10</v>
      </c>
      <c r="BZ94">
        <v>7</v>
      </c>
      <c r="CA94">
        <v>3</v>
      </c>
      <c r="CB94">
        <v>3</v>
      </c>
      <c r="CC94">
        <v>13</v>
      </c>
      <c r="CD94">
        <v>5</v>
      </c>
      <c r="CE94">
        <v>6</v>
      </c>
      <c r="CF94">
        <v>12</v>
      </c>
      <c r="CG94">
        <v>12</v>
      </c>
      <c r="CH94">
        <v>4</v>
      </c>
      <c r="CI94">
        <v>5</v>
      </c>
      <c r="CJ94">
        <v>12</v>
      </c>
      <c r="CL94">
        <v>7</v>
      </c>
      <c r="CM94">
        <v>4</v>
      </c>
      <c r="CN94">
        <v>0</v>
      </c>
      <c r="CO94">
        <v>0</v>
      </c>
      <c r="CP94">
        <v>7</v>
      </c>
      <c r="CQ94">
        <v>4</v>
      </c>
      <c r="CR94">
        <v>0</v>
      </c>
      <c r="CS94">
        <v>0</v>
      </c>
      <c r="CT94">
        <v>8</v>
      </c>
      <c r="CU94">
        <v>0</v>
      </c>
      <c r="CV94">
        <v>1</v>
      </c>
      <c r="CW94">
        <v>8</v>
      </c>
      <c r="CX94">
        <v>8</v>
      </c>
      <c r="CY94">
        <v>0</v>
      </c>
      <c r="CZ94">
        <v>1</v>
      </c>
      <c r="DA94">
        <v>8</v>
      </c>
      <c r="DC94">
        <f>((7/12)*100)</f>
        <v>58.333333333333336</v>
      </c>
      <c r="DD94">
        <f>((4/12)*100)</f>
        <v>33.333333333333329</v>
      </c>
      <c r="DE94">
        <f>((4/12)*100)</f>
        <v>33.333333333333329</v>
      </c>
      <c r="DF94">
        <f>((7/10)*100)</f>
        <v>70</v>
      </c>
      <c r="DG94">
        <f>((3/10)*100)</f>
        <v>30</v>
      </c>
      <c r="DH94">
        <f>((3/10)*100)</f>
        <v>30</v>
      </c>
      <c r="DI94">
        <f>((5/13)*100)</f>
        <v>38.461538461538467</v>
      </c>
      <c r="DJ94">
        <f>((6/13)*100)</f>
        <v>46.153846153846153</v>
      </c>
      <c r="DK94">
        <f>((12/13)*100)</f>
        <v>92.307692307692307</v>
      </c>
      <c r="DL94">
        <f>((4/12)*100)</f>
        <v>33.333333333333329</v>
      </c>
      <c r="DM94">
        <f>((5/12)*100)</f>
        <v>41.666666666666671</v>
      </c>
      <c r="DN94">
        <f>((12/12)*100)</f>
        <v>100</v>
      </c>
      <c r="DP94">
        <f>((4/7)*100)</f>
        <v>57.142857142857139</v>
      </c>
      <c r="DQ94">
        <f>((0/7)*100)</f>
        <v>0</v>
      </c>
      <c r="DR94">
        <f>((0/7)*100)</f>
        <v>0</v>
      </c>
      <c r="DS94">
        <f>((4/7)*100)</f>
        <v>57.142857142857139</v>
      </c>
      <c r="DT94">
        <f>((0/7)*100)</f>
        <v>0</v>
      </c>
      <c r="DU94">
        <f>((0/7)*100)</f>
        <v>0</v>
      </c>
      <c r="DV94">
        <f>((0/8)*100)</f>
        <v>0</v>
      </c>
      <c r="DW94">
        <f>((1/8)*100)</f>
        <v>12.5</v>
      </c>
      <c r="DX94">
        <f>((8/8)*100)</f>
        <v>100</v>
      </c>
      <c r="DY94">
        <f>((0/8)*100)</f>
        <v>0</v>
      </c>
      <c r="DZ94">
        <f>((1/8)*100)</f>
        <v>12.5</v>
      </c>
      <c r="EA94">
        <f>((8/8)*100)</f>
        <v>100</v>
      </c>
    </row>
    <row r="95" spans="1:131" x14ac:dyDescent="0.25">
      <c r="A95">
        <v>91.799641000000008</v>
      </c>
      <c r="B95">
        <v>6.1702399999999997</v>
      </c>
      <c r="C95">
        <v>96.734894000000011</v>
      </c>
      <c r="D95">
        <v>8.1844210000000004</v>
      </c>
      <c r="E95">
        <v>90.184420000000017</v>
      </c>
      <c r="F95">
        <v>5.0236669999999997</v>
      </c>
      <c r="G95">
        <v>91.635773</v>
      </c>
      <c r="H95">
        <v>9.3765529999999995</v>
      </c>
      <c r="K95">
        <f>(13/200)</f>
        <v>6.5000000000000002E-2</v>
      </c>
      <c r="L95">
        <f>(14/200)</f>
        <v>7.0000000000000007E-2</v>
      </c>
      <c r="M95">
        <f>(12/200)</f>
        <v>0.06</v>
      </c>
      <c r="N95">
        <f>(11/200)</f>
        <v>5.5E-2</v>
      </c>
      <c r="P95">
        <f>(8/200)</f>
        <v>0.04</v>
      </c>
      <c r="Q95">
        <f>(8/200)</f>
        <v>0.04</v>
      </c>
      <c r="R95">
        <f>(9/200)</f>
        <v>4.4999999999999998E-2</v>
      </c>
      <c r="S95">
        <f>(9/200)</f>
        <v>4.4999999999999998E-2</v>
      </c>
      <c r="U95">
        <f>0.065+0.04</f>
        <v>0.10500000000000001</v>
      </c>
      <c r="V95">
        <f>0.07+0.04</f>
        <v>0.11000000000000001</v>
      </c>
      <c r="W95">
        <f>0.06+0.045</f>
        <v>0.105</v>
      </c>
      <c r="X95">
        <f>0.055+0.045</f>
        <v>0.1</v>
      </c>
      <c r="Z95">
        <f>SQRT((ABS($A$96-$A$95)^2+(ABS($B$96-$B$95)^2)))</f>
        <v>18.417621304861736</v>
      </c>
      <c r="AA95">
        <f>SQRT((ABS($C$96-$C$95)^2+(ABS($D$96-$D$95)^2)))</f>
        <v>20.439312801432145</v>
      </c>
      <c r="AB95">
        <f>SQRT((ABS($E$96-$E$95)^2+(ABS($F$96-$F$95)^2)))</f>
        <v>17.178875044180291</v>
      </c>
      <c r="AC95">
        <f>SQRT((ABS($G$96-$G$95)^2+(ABS($H$96-$H$95)^2)))</f>
        <v>18.477498018054316</v>
      </c>
      <c r="AJ95">
        <f>1/0.105</f>
        <v>9.5238095238095237</v>
      </c>
      <c r="AK95">
        <f>1/0.11</f>
        <v>9.0909090909090917</v>
      </c>
      <c r="AL95">
        <f>1/0.105</f>
        <v>9.5238095238095237</v>
      </c>
      <c r="AM95">
        <f>1/0.1</f>
        <v>10</v>
      </c>
      <c r="AO95">
        <f t="shared" si="39"/>
        <v>175.40591718915937</v>
      </c>
      <c r="AP95">
        <f t="shared" si="40"/>
        <v>185.81193455847401</v>
      </c>
      <c r="AQ95">
        <f t="shared" si="41"/>
        <v>163.60833375409803</v>
      </c>
      <c r="AR95">
        <f t="shared" si="42"/>
        <v>184.77498018054314</v>
      </c>
      <c r="AV95">
        <f>((0.065/0.105)*100)</f>
        <v>61.904761904761905</v>
      </c>
      <c r="AW95">
        <f>((0.07/0.11)*100)</f>
        <v>63.636363636363647</v>
      </c>
      <c r="AX95">
        <f>((0.06/0.105)*100)</f>
        <v>57.142857142857139</v>
      </c>
      <c r="AY95">
        <f>((0.055/0.1)*100)</f>
        <v>54.999999999999993</v>
      </c>
      <c r="BA95">
        <f>((0.04/0.105)*100)</f>
        <v>38.095238095238102</v>
      </c>
      <c r="BB95">
        <f>((0.04/0.11)*100)</f>
        <v>36.363636363636367</v>
      </c>
      <c r="BC95">
        <f>((0.045/0.105)*100)</f>
        <v>42.857142857142854</v>
      </c>
      <c r="BD95">
        <f>((0.045/0.1)*100)</f>
        <v>44.999999999999993</v>
      </c>
      <c r="BF95">
        <f>ABS($B$95-$D$95)</f>
        <v>2.0141810000000007</v>
      </c>
      <c r="BG95">
        <f>ABS($F$95-$H$95)</f>
        <v>4.3528859999999998</v>
      </c>
      <c r="BL95">
        <f>SQRT((ABS($A$95-$E$95)^2+(ABS($B$95-$F$95)^2)))</f>
        <v>1.9807999705093828</v>
      </c>
      <c r="BM95">
        <f>SQRT((ABS($C$95-$G$95)^2+(ABS($D$95-$H$95)^2)))</f>
        <v>5.2366223539668306</v>
      </c>
      <c r="BO95">
        <f>SQRT((ABS($A$95-$G$95)^2+(ABS($B$95-$H$95)^2)))</f>
        <v>3.2104977457386576</v>
      </c>
      <c r="BP95">
        <f>SQRT((ABS($C$95-$E$95)^2+(ABS($D$95-$F$95)^2)))</f>
        <v>7.2731750613601989</v>
      </c>
      <c r="BS95">
        <f>DEGREES(ACOS((4.60218573545506^2+20.0227512872653^2-19.3677499185255^2)/(2*4.60218573545506*20.0227512872653)))</f>
        <v>75.231156742736545</v>
      </c>
      <c r="BU95">
        <v>13</v>
      </c>
      <c r="BV95">
        <v>9</v>
      </c>
      <c r="BW95">
        <v>4</v>
      </c>
      <c r="BX95">
        <v>4</v>
      </c>
      <c r="BY95">
        <v>14</v>
      </c>
      <c r="BZ95">
        <v>9</v>
      </c>
      <c r="CA95">
        <v>6</v>
      </c>
      <c r="CB95">
        <v>5</v>
      </c>
      <c r="CC95">
        <v>12</v>
      </c>
      <c r="CD95">
        <v>3</v>
      </c>
      <c r="CE95">
        <v>4</v>
      </c>
      <c r="CF95">
        <v>10</v>
      </c>
      <c r="CG95">
        <v>11</v>
      </c>
      <c r="CH95">
        <v>4</v>
      </c>
      <c r="CI95">
        <v>2</v>
      </c>
      <c r="CJ95">
        <v>10</v>
      </c>
      <c r="CL95">
        <v>8</v>
      </c>
      <c r="CM95">
        <v>3</v>
      </c>
      <c r="CN95">
        <v>0</v>
      </c>
      <c r="CO95">
        <v>0</v>
      </c>
      <c r="CP95">
        <v>8</v>
      </c>
      <c r="CQ95">
        <v>3</v>
      </c>
      <c r="CR95">
        <v>1</v>
      </c>
      <c r="CS95">
        <v>1</v>
      </c>
      <c r="CT95">
        <v>9</v>
      </c>
      <c r="CU95">
        <v>0</v>
      </c>
      <c r="CV95">
        <v>1</v>
      </c>
      <c r="CW95">
        <v>8</v>
      </c>
      <c r="CX95">
        <v>9</v>
      </c>
      <c r="CY95">
        <v>0</v>
      </c>
      <c r="CZ95">
        <v>0</v>
      </c>
      <c r="DA95">
        <v>8</v>
      </c>
      <c r="DC95">
        <f>((9/13)*100)</f>
        <v>69.230769230769226</v>
      </c>
      <c r="DD95">
        <f>((4/13)*100)</f>
        <v>30.76923076923077</v>
      </c>
      <c r="DE95">
        <f>((4/13)*100)</f>
        <v>30.76923076923077</v>
      </c>
      <c r="DF95">
        <f>((9/14)*100)</f>
        <v>64.285714285714292</v>
      </c>
      <c r="DG95">
        <f>((6/14)*100)</f>
        <v>42.857142857142854</v>
      </c>
      <c r="DH95">
        <f>((5/14)*100)</f>
        <v>35.714285714285715</v>
      </c>
      <c r="DI95">
        <f>((3/12)*100)</f>
        <v>25</v>
      </c>
      <c r="DJ95">
        <f>((4/12)*100)</f>
        <v>33.333333333333329</v>
      </c>
      <c r="DK95">
        <f>((10/12)*100)</f>
        <v>83.333333333333343</v>
      </c>
      <c r="DL95">
        <f>((4/11)*100)</f>
        <v>36.363636363636367</v>
      </c>
      <c r="DM95">
        <f>((2/11)*100)</f>
        <v>18.181818181818183</v>
      </c>
      <c r="DN95">
        <f>((10/11)*100)</f>
        <v>90.909090909090907</v>
      </c>
      <c r="DP95">
        <f>((3/8)*100)</f>
        <v>37.5</v>
      </c>
      <c r="DQ95">
        <f>((0/8)*100)</f>
        <v>0</v>
      </c>
      <c r="DR95">
        <f>((0/8)*100)</f>
        <v>0</v>
      </c>
      <c r="DS95">
        <f>((3/8)*100)</f>
        <v>37.5</v>
      </c>
      <c r="DT95">
        <f>((1/8)*100)</f>
        <v>12.5</v>
      </c>
      <c r="DU95">
        <f>((1/8)*100)</f>
        <v>12.5</v>
      </c>
      <c r="DV95">
        <f>((0/9)*100)</f>
        <v>0</v>
      </c>
      <c r="DW95">
        <f>((1/9)*100)</f>
        <v>11.111111111111111</v>
      </c>
      <c r="DX95">
        <f>((8/9)*100)</f>
        <v>88.888888888888886</v>
      </c>
      <c r="DY95">
        <f>((0/9)*100)</f>
        <v>0</v>
      </c>
      <c r="DZ95">
        <f>((0/9)*100)</f>
        <v>0</v>
      </c>
      <c r="EA95">
        <f>((8/9)*100)</f>
        <v>88.888888888888886</v>
      </c>
    </row>
    <row r="96" spans="1:131" x14ac:dyDescent="0.25">
      <c r="A96">
        <v>73.38315200000001</v>
      </c>
      <c r="B96">
        <v>6.3744639999999997</v>
      </c>
      <c r="C96">
        <v>76.295806000000013</v>
      </c>
      <c r="D96">
        <v>8.2802830000000007</v>
      </c>
      <c r="E96">
        <v>73.013478000000006</v>
      </c>
      <c r="F96">
        <v>5.5456810000000001</v>
      </c>
      <c r="G96">
        <v>73.158637999999996</v>
      </c>
      <c r="H96">
        <v>9.2607289999999995</v>
      </c>
      <c r="K96">
        <f>(15/200)</f>
        <v>7.4999999999999997E-2</v>
      </c>
      <c r="L96">
        <f>(14/200)</f>
        <v>7.0000000000000007E-2</v>
      </c>
      <c r="M96">
        <f>(13/200)</f>
        <v>6.5000000000000002E-2</v>
      </c>
      <c r="N96">
        <f>(14/200)</f>
        <v>7.0000000000000007E-2</v>
      </c>
      <c r="P96">
        <f>(9/200)</f>
        <v>4.4999999999999998E-2</v>
      </c>
      <c r="Q96">
        <f>(9/200)</f>
        <v>4.4999999999999998E-2</v>
      </c>
      <c r="R96">
        <f>(10/200)</f>
        <v>0.05</v>
      </c>
      <c r="S96">
        <f>(10/200)</f>
        <v>0.05</v>
      </c>
      <c r="U96">
        <f>0.075+0.045</f>
        <v>0.12</v>
      </c>
      <c r="V96">
        <f>0.07+0.045</f>
        <v>0.115</v>
      </c>
      <c r="W96">
        <f>0.065+0.05</f>
        <v>0.115</v>
      </c>
      <c r="X96">
        <f>0.07+0.05</f>
        <v>0.12000000000000001</v>
      </c>
      <c r="Z96">
        <f>SQRT((ABS($A$97-$A$96)^2+(ABS($B$97-$B$96)^2)))</f>
        <v>22.563564709155365</v>
      </c>
      <c r="AA96">
        <f>SQRT((ABS($C$97-$C$96)^2+(ABS($D$97-$D$96)^2)))</f>
        <v>20.566626955558522</v>
      </c>
      <c r="AB96">
        <f>SQRT((ABS($E$97-$E$96)^2+(ABS($F$97-$F$96)^2)))</f>
        <v>23.343498463474667</v>
      </c>
      <c r="AC96">
        <f>SQRT((ABS($G$97-$G$96)^2+(ABS($H$97-$H$96)^2)))</f>
        <v>22.300918570029527</v>
      </c>
      <c r="AJ96">
        <f>1/0.12</f>
        <v>8.3333333333333339</v>
      </c>
      <c r="AK96">
        <f>1/0.115</f>
        <v>8.695652173913043</v>
      </c>
      <c r="AL96">
        <f>1/0.115</f>
        <v>8.695652173913043</v>
      </c>
      <c r="AM96">
        <f>1/0.12</f>
        <v>8.3333333333333339</v>
      </c>
      <c r="AO96">
        <f t="shared" si="39"/>
        <v>188.02970590962803</v>
      </c>
      <c r="AP96">
        <f t="shared" si="40"/>
        <v>178.84023439616107</v>
      </c>
      <c r="AQ96">
        <f t="shared" si="41"/>
        <v>202.98694316064928</v>
      </c>
      <c r="AR96">
        <f t="shared" si="42"/>
        <v>185.84098808357939</v>
      </c>
      <c r="AV96">
        <f>((0.075/0.12)*100)</f>
        <v>62.5</v>
      </c>
      <c r="AW96">
        <f>((0.07/0.115)*100)</f>
        <v>60.869565217391312</v>
      </c>
      <c r="AX96">
        <f>((0.065/0.115)*100)</f>
        <v>56.521739130434781</v>
      </c>
      <c r="AY96">
        <f>((0.07/0.12)*100)</f>
        <v>58.333333333333336</v>
      </c>
      <c r="BA96">
        <f>((0.045/0.12)*100)</f>
        <v>37.5</v>
      </c>
      <c r="BB96">
        <f>((0.045/0.115)*100)</f>
        <v>39.130434782608688</v>
      </c>
      <c r="BC96">
        <f>((0.05/0.115)*100)</f>
        <v>43.478260869565219</v>
      </c>
      <c r="BD96">
        <f>((0.05/0.12)*100)</f>
        <v>41.666666666666671</v>
      </c>
      <c r="BF96">
        <f>ABS($B$96-$D$96)</f>
        <v>1.905819000000001</v>
      </c>
      <c r="BG96">
        <f>ABS($F$96-$H$96)</f>
        <v>3.7150479999999995</v>
      </c>
      <c r="BL96">
        <f>SQRT((ABS($A$96-$E$96)^2+(ABS($B$96-$F$96)^2)))</f>
        <v>0.90749111696203499</v>
      </c>
      <c r="BM96">
        <f>SQRT((ABS($C$96-$G$96)^2+(ABS($D$96-$H$96)^2)))</f>
        <v>3.2868065685616643</v>
      </c>
      <c r="BO96">
        <f>SQRT((ABS($A$96-$G$96)^2+(ABS($B$96-$H$96)^2)))</f>
        <v>2.8949839699765185</v>
      </c>
      <c r="BP96">
        <f>SQRT((ABS($C$96-$E$96)^2+(ABS($D$96-$F$96)^2)))</f>
        <v>4.2722037870387277</v>
      </c>
      <c r="BS96">
        <f>DEGREES(ACOS((26.5837468305756^2+24.56427553442^2-4.6899692725148^2)/(2*26.5837468305756*24.56427553442)))</f>
        <v>9.5016626162695808</v>
      </c>
      <c r="BU96">
        <v>15</v>
      </c>
      <c r="BV96">
        <v>10</v>
      </c>
      <c r="BW96">
        <v>5</v>
      </c>
      <c r="BX96">
        <v>7</v>
      </c>
      <c r="BY96">
        <v>14</v>
      </c>
      <c r="BZ96">
        <v>10</v>
      </c>
      <c r="CA96">
        <v>4</v>
      </c>
      <c r="CB96">
        <v>4</v>
      </c>
      <c r="CC96">
        <v>13</v>
      </c>
      <c r="CD96">
        <v>5</v>
      </c>
      <c r="CE96">
        <v>5</v>
      </c>
      <c r="CF96">
        <v>12</v>
      </c>
      <c r="CG96">
        <v>14</v>
      </c>
      <c r="CH96">
        <v>7</v>
      </c>
      <c r="CI96">
        <v>6</v>
      </c>
      <c r="CJ96">
        <v>12</v>
      </c>
      <c r="CL96">
        <v>9</v>
      </c>
      <c r="CM96">
        <v>5</v>
      </c>
      <c r="CN96">
        <v>0</v>
      </c>
      <c r="CO96">
        <v>2</v>
      </c>
      <c r="CP96">
        <v>9</v>
      </c>
      <c r="CQ96">
        <v>5</v>
      </c>
      <c r="CR96">
        <v>1</v>
      </c>
      <c r="CS96">
        <v>0</v>
      </c>
      <c r="CT96">
        <v>10</v>
      </c>
      <c r="CU96">
        <v>0</v>
      </c>
      <c r="CV96">
        <v>0</v>
      </c>
      <c r="CW96">
        <v>8</v>
      </c>
      <c r="CX96">
        <v>10</v>
      </c>
      <c r="CY96">
        <v>2</v>
      </c>
      <c r="CZ96">
        <v>0</v>
      </c>
      <c r="DA96">
        <v>8</v>
      </c>
      <c r="DC96">
        <f>((10/15)*100)</f>
        <v>66.666666666666657</v>
      </c>
      <c r="DD96">
        <f>((5/15)*100)</f>
        <v>33.333333333333329</v>
      </c>
      <c r="DE96">
        <f>((7/15)*100)</f>
        <v>46.666666666666664</v>
      </c>
      <c r="DF96">
        <f>((10/14)*100)</f>
        <v>71.428571428571431</v>
      </c>
      <c r="DG96">
        <f>((4/14)*100)</f>
        <v>28.571428571428569</v>
      </c>
      <c r="DH96">
        <f>((4/14)*100)</f>
        <v>28.571428571428569</v>
      </c>
      <c r="DI96">
        <f>((5/13)*100)</f>
        <v>38.461538461538467</v>
      </c>
      <c r="DJ96">
        <f>((5/13)*100)</f>
        <v>38.461538461538467</v>
      </c>
      <c r="DK96">
        <f>((12/13)*100)</f>
        <v>92.307692307692307</v>
      </c>
      <c r="DL96">
        <f>((7/14)*100)</f>
        <v>50</v>
      </c>
      <c r="DM96">
        <f>((6/14)*100)</f>
        <v>42.857142857142854</v>
      </c>
      <c r="DN96">
        <f>((12/14)*100)</f>
        <v>85.714285714285708</v>
      </c>
      <c r="DP96">
        <f>((5/9)*100)</f>
        <v>55.555555555555557</v>
      </c>
      <c r="DQ96">
        <f>((0/9)*100)</f>
        <v>0</v>
      </c>
      <c r="DR96">
        <f>((2/9)*100)</f>
        <v>22.222222222222221</v>
      </c>
      <c r="DS96">
        <f>((5/9)*100)</f>
        <v>55.555555555555557</v>
      </c>
      <c r="DT96">
        <f>((1/9)*100)</f>
        <v>11.111111111111111</v>
      </c>
      <c r="DU96">
        <f>((0/9)*100)</f>
        <v>0</v>
      </c>
      <c r="DV96">
        <f>((0/10)*100)</f>
        <v>0</v>
      </c>
      <c r="DW96">
        <f>((0/10)*100)</f>
        <v>0</v>
      </c>
      <c r="DX96">
        <f>((8/10)*100)</f>
        <v>80</v>
      </c>
      <c r="DY96">
        <f>((2/10)*100)</f>
        <v>20</v>
      </c>
      <c r="DZ96">
        <f>((0/10)*100)</f>
        <v>0</v>
      </c>
      <c r="EA96">
        <f>((8/10)*100)</f>
        <v>80</v>
      </c>
    </row>
    <row r="97" spans="1:131" x14ac:dyDescent="0.25">
      <c r="A97">
        <v>50.820777</v>
      </c>
      <c r="B97">
        <v>6.14276</v>
      </c>
      <c r="C97">
        <v>55.730361000000002</v>
      </c>
      <c r="D97">
        <v>8.0597919999999998</v>
      </c>
      <c r="E97">
        <v>49.672966000000002</v>
      </c>
      <c r="F97">
        <v>5.1722910000000004</v>
      </c>
      <c r="G97">
        <v>50.858226000000002</v>
      </c>
      <c r="H97">
        <v>9.4110410000000009</v>
      </c>
      <c r="K97">
        <f>(13/200)</f>
        <v>6.5000000000000002E-2</v>
      </c>
      <c r="L97">
        <f>(12/200)</f>
        <v>0.06</v>
      </c>
      <c r="M97">
        <f>(12/200)</f>
        <v>0.06</v>
      </c>
      <c r="N97">
        <f>(12/200)</f>
        <v>0.06</v>
      </c>
      <c r="P97">
        <f>(8/200)</f>
        <v>0.04</v>
      </c>
      <c r="Q97">
        <f>(8/200)</f>
        <v>0.04</v>
      </c>
      <c r="R97">
        <f>(9/200)</f>
        <v>4.4999999999999998E-2</v>
      </c>
      <c r="S97">
        <f>(9/200)</f>
        <v>4.4999999999999998E-2</v>
      </c>
      <c r="U97">
        <f>0.065+0.04</f>
        <v>0.10500000000000001</v>
      </c>
      <c r="V97">
        <f>0.06+0.04</f>
        <v>0.1</v>
      </c>
      <c r="W97">
        <f>0.06+0.045</f>
        <v>0.105</v>
      </c>
      <c r="X97">
        <f>0.06+0.045</f>
        <v>0.105</v>
      </c>
      <c r="Z97">
        <f>SQRT((ABS($A$98-$A$97)^2+(ABS($B$98-$B$97)^2)))</f>
        <v>23.876230647475406</v>
      </c>
      <c r="AA97">
        <f>SQRT((ABS($C$98-$C$97)^2+(ABS($D$98-$D$97)^2)))</f>
        <v>23.493903581548153</v>
      </c>
      <c r="AB97">
        <f>SQRT((ABS($E$98-$E$97)^2+(ABS($F$98-$F$97)^2)))</f>
        <v>24.348271306725593</v>
      </c>
      <c r="AC97">
        <f>SQRT((ABS($G$98-$G$97)^2+(ABS($H$98-$H$97)^2)))</f>
        <v>23.785183152482983</v>
      </c>
      <c r="AJ97">
        <f>1/0.105</f>
        <v>9.5238095238095237</v>
      </c>
      <c r="AK97">
        <f>1/0.1</f>
        <v>10</v>
      </c>
      <c r="AL97">
        <f>1/0.105</f>
        <v>9.5238095238095237</v>
      </c>
      <c r="AM97">
        <f>1/0.105</f>
        <v>9.5238095238095237</v>
      </c>
      <c r="AO97">
        <f t="shared" si="39"/>
        <v>227.39267283309908</v>
      </c>
      <c r="AP97">
        <f t="shared" si="40"/>
        <v>234.93903581548153</v>
      </c>
      <c r="AQ97">
        <f t="shared" si="41"/>
        <v>231.88829815929137</v>
      </c>
      <c r="AR97">
        <f t="shared" si="42"/>
        <v>226.52555383317127</v>
      </c>
      <c r="AV97">
        <f>((0.065/0.105)*100)</f>
        <v>61.904761904761905</v>
      </c>
      <c r="AW97">
        <f>((0.06/0.1)*100)</f>
        <v>60</v>
      </c>
      <c r="AX97">
        <f>((0.06/0.105)*100)</f>
        <v>57.142857142857139</v>
      </c>
      <c r="AY97">
        <f>((0.06/0.105)*100)</f>
        <v>57.142857142857139</v>
      </c>
      <c r="BA97">
        <f>((0.04/0.105)*100)</f>
        <v>38.095238095238102</v>
      </c>
      <c r="BB97">
        <f>((0.04/0.1)*100)</f>
        <v>40</v>
      </c>
      <c r="BC97">
        <f>((0.045/0.105)*100)</f>
        <v>42.857142857142854</v>
      </c>
      <c r="BD97">
        <f>((0.045/0.105)*100)</f>
        <v>42.857142857142854</v>
      </c>
      <c r="BF97">
        <f>ABS($B$97-$D$97)</f>
        <v>1.9170319999999998</v>
      </c>
      <c r="BG97">
        <f>ABS($F$97-$H$97)</f>
        <v>4.2387500000000005</v>
      </c>
      <c r="BL97">
        <f>SQRT((ABS($A$97-$E$97)^2+(ABS($B$97-$F$97)^2)))</f>
        <v>1.5030902074333372</v>
      </c>
      <c r="BM97">
        <f>SQRT((ABS($C$97-$G$97)^2+(ABS($D$97-$H$97)^2)))</f>
        <v>5.0560432472661869</v>
      </c>
      <c r="BO97">
        <f>SQRT((ABS($A$97-$G$97)^2+(ABS($B$97-$H$97)^2)))</f>
        <v>3.2684955442163304</v>
      </c>
      <c r="BP97">
        <f>SQRT((ABS($C$97-$E$97)^2+(ABS($D$97-$F$97)^2)))</f>
        <v>6.7104169923355723</v>
      </c>
      <c r="BS97" t="e">
        <f>DEGREES(ACOS((5.01628632730798^2+0^2-5.01628632730798^2)/(2*5.01628632730798*0)))</f>
        <v>#DIV/0!</v>
      </c>
      <c r="BU97">
        <v>13</v>
      </c>
      <c r="BV97">
        <v>7</v>
      </c>
      <c r="BW97">
        <v>4</v>
      </c>
      <c r="BX97">
        <v>5</v>
      </c>
      <c r="BY97">
        <v>12</v>
      </c>
      <c r="BZ97">
        <v>7</v>
      </c>
      <c r="CA97">
        <v>5</v>
      </c>
      <c r="CB97">
        <v>4</v>
      </c>
      <c r="CC97">
        <v>12</v>
      </c>
      <c r="CD97">
        <v>4</v>
      </c>
      <c r="CE97">
        <v>5</v>
      </c>
      <c r="CF97">
        <v>11</v>
      </c>
      <c r="CG97">
        <v>12</v>
      </c>
      <c r="CH97">
        <v>5</v>
      </c>
      <c r="CI97">
        <v>4</v>
      </c>
      <c r="CJ97">
        <v>11</v>
      </c>
      <c r="CL97">
        <v>8</v>
      </c>
      <c r="CM97">
        <v>3</v>
      </c>
      <c r="CN97">
        <v>0</v>
      </c>
      <c r="CO97">
        <v>1</v>
      </c>
      <c r="CP97">
        <v>8</v>
      </c>
      <c r="CQ97">
        <v>3</v>
      </c>
      <c r="CR97">
        <v>0</v>
      </c>
      <c r="CS97">
        <v>0</v>
      </c>
      <c r="CT97">
        <v>9</v>
      </c>
      <c r="CU97">
        <v>0</v>
      </c>
      <c r="CV97">
        <v>2</v>
      </c>
      <c r="CW97">
        <v>8</v>
      </c>
      <c r="CX97">
        <v>9</v>
      </c>
      <c r="CY97">
        <v>1</v>
      </c>
      <c r="CZ97">
        <v>1</v>
      </c>
      <c r="DA97">
        <v>8</v>
      </c>
      <c r="DC97">
        <f>((7/13)*100)</f>
        <v>53.846153846153847</v>
      </c>
      <c r="DD97">
        <f>((4/13)*100)</f>
        <v>30.76923076923077</v>
      </c>
      <c r="DE97">
        <f>((5/13)*100)</f>
        <v>38.461538461538467</v>
      </c>
      <c r="DF97">
        <f>((7/12)*100)</f>
        <v>58.333333333333336</v>
      </c>
      <c r="DG97">
        <f>((5/12)*100)</f>
        <v>41.666666666666671</v>
      </c>
      <c r="DH97">
        <f>((4/12)*100)</f>
        <v>33.333333333333329</v>
      </c>
      <c r="DI97">
        <f>((4/12)*100)</f>
        <v>33.333333333333329</v>
      </c>
      <c r="DJ97">
        <f>((5/12)*100)</f>
        <v>41.666666666666671</v>
      </c>
      <c r="DK97">
        <f>((11/12)*100)</f>
        <v>91.666666666666657</v>
      </c>
      <c r="DL97">
        <f>((5/12)*100)</f>
        <v>41.666666666666671</v>
      </c>
      <c r="DM97">
        <f>((4/12)*100)</f>
        <v>33.333333333333329</v>
      </c>
      <c r="DN97">
        <f>((11/12)*100)</f>
        <v>91.666666666666657</v>
      </c>
      <c r="DP97">
        <f>((3/8)*100)</f>
        <v>37.5</v>
      </c>
      <c r="DQ97">
        <f>((0/8)*100)</f>
        <v>0</v>
      </c>
      <c r="DR97">
        <f>((1/8)*100)</f>
        <v>12.5</v>
      </c>
      <c r="DS97">
        <f>((3/8)*100)</f>
        <v>37.5</v>
      </c>
      <c r="DT97">
        <f>((0/8)*100)</f>
        <v>0</v>
      </c>
      <c r="DU97">
        <f>((0/8)*100)</f>
        <v>0</v>
      </c>
      <c r="DV97">
        <f>((0/9)*100)</f>
        <v>0</v>
      </c>
      <c r="DW97">
        <f>((2/9)*100)</f>
        <v>22.222222222222221</v>
      </c>
      <c r="DX97">
        <f>((8/9)*100)</f>
        <v>88.888888888888886</v>
      </c>
      <c r="DY97">
        <f>((1/9)*100)</f>
        <v>11.111111111111111</v>
      </c>
      <c r="DZ97">
        <f>((1/9)*100)</f>
        <v>11.111111111111111</v>
      </c>
      <c r="EA97">
        <f>((8/9)*100)</f>
        <v>88.888888888888886</v>
      </c>
    </row>
    <row r="98" spans="1:131" x14ac:dyDescent="0.25">
      <c r="A98">
        <v>26.947237000000001</v>
      </c>
      <c r="B98">
        <v>6.5011979999999996</v>
      </c>
      <c r="C98">
        <v>32.238276999999997</v>
      </c>
      <c r="D98">
        <v>8.3521870000000007</v>
      </c>
      <c r="E98">
        <v>25.324892000000006</v>
      </c>
      <c r="F98">
        <v>5.2703119999999997</v>
      </c>
      <c r="G98">
        <v>27.073639999999997</v>
      </c>
      <c r="H98">
        <v>9.5795829999999995</v>
      </c>
      <c r="P98">
        <f>(8/200)</f>
        <v>0.04</v>
      </c>
      <c r="Q98">
        <f>(9/200)</f>
        <v>4.4999999999999998E-2</v>
      </c>
      <c r="BF98">
        <f>ABS($B$98-$D$98)</f>
        <v>1.8509890000000011</v>
      </c>
      <c r="BG98">
        <f>ABS($F$98-$H$98)</f>
        <v>4.3092709999999999</v>
      </c>
      <c r="BI98">
        <v>2.2315370000000003</v>
      </c>
      <c r="BJ98">
        <v>2.4771364999999999</v>
      </c>
      <c r="BO98">
        <f>SQRT((ABS($A$98-$G$98)^2+(ABS($B$98-$H$98)^2)))</f>
        <v>3.0809790532611543</v>
      </c>
      <c r="BP98">
        <f>SQRT((ABS($C$98-$E$98)^2+(ABS($D$98-$F$98)^2)))</f>
        <v>7.5692037674942982</v>
      </c>
      <c r="CL98">
        <v>8</v>
      </c>
      <c r="CM98">
        <v>3</v>
      </c>
      <c r="CN98">
        <v>0</v>
      </c>
      <c r="CO98">
        <v>1</v>
      </c>
      <c r="CP98">
        <v>9</v>
      </c>
      <c r="CQ98">
        <v>3</v>
      </c>
      <c r="CR98">
        <v>2</v>
      </c>
      <c r="CS98">
        <v>1</v>
      </c>
      <c r="DP98">
        <f>((3/8)*100)</f>
        <v>37.5</v>
      </c>
      <c r="DQ98">
        <f>((0/8)*100)</f>
        <v>0</v>
      </c>
      <c r="DR98">
        <f>((1/8)*100)</f>
        <v>12.5</v>
      </c>
      <c r="DS98">
        <f>((3/9)*100)</f>
        <v>33.333333333333329</v>
      </c>
      <c r="DT98">
        <f>((2/9)*100)</f>
        <v>22.222222222222221</v>
      </c>
      <c r="DU98">
        <f>((1/9)*100)</f>
        <v>11.111111111111111</v>
      </c>
    </row>
    <row r="99" spans="1:131" x14ac:dyDescent="0.25">
      <c r="A99" t="s">
        <v>22</v>
      </c>
      <c r="B99" t="s">
        <v>22</v>
      </c>
      <c r="C99" t="s">
        <v>22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</row>
    <row r="100" spans="1:131" x14ac:dyDescent="0.25">
      <c r="A100">
        <v>235.754493</v>
      </c>
      <c r="B100">
        <v>5.9997980000000002</v>
      </c>
      <c r="C100">
        <v>245.329849</v>
      </c>
      <c r="D100">
        <v>8.1355050000000002</v>
      </c>
      <c r="E100">
        <v>254.518585</v>
      </c>
      <c r="F100">
        <v>5.3132320000000002</v>
      </c>
      <c r="G100">
        <v>244.43267800000001</v>
      </c>
      <c r="H100">
        <v>8.8603529999999999</v>
      </c>
      <c r="K100">
        <f>(13/200)</f>
        <v>6.5000000000000002E-2</v>
      </c>
      <c r="L100">
        <f>(16/200)</f>
        <v>0.08</v>
      </c>
      <c r="M100">
        <f>(12/200)</f>
        <v>0.06</v>
      </c>
      <c r="N100">
        <f>(16/200)</f>
        <v>0.08</v>
      </c>
      <c r="P100">
        <f>(11/200)</f>
        <v>5.5E-2</v>
      </c>
      <c r="Q100">
        <f>(13/200)</f>
        <v>6.5000000000000002E-2</v>
      </c>
      <c r="R100">
        <f>(12/200)</f>
        <v>0.06</v>
      </c>
      <c r="S100">
        <f>(12/200)</f>
        <v>0.06</v>
      </c>
      <c r="U100">
        <f>0.065+0.055</f>
        <v>0.12</v>
      </c>
      <c r="V100">
        <f>0.08+0.065</f>
        <v>0.14500000000000002</v>
      </c>
      <c r="W100">
        <f>0.06+0.06</f>
        <v>0.12</v>
      </c>
      <c r="X100">
        <f>0.08+0.06</f>
        <v>0.14000000000000001</v>
      </c>
      <c r="Z100">
        <f>SQRT((ABS($A$101-$A$100)^2+(ABS($B$101-$B$100)^2)))</f>
        <v>18.376463116027232</v>
      </c>
      <c r="AA100">
        <f>SQRT((ABS($C$101-$C$100)^2+(ABS($D$101-$D$100)^2)))</f>
        <v>21.423555780016219</v>
      </c>
      <c r="AB100">
        <f>SQRT((ABS($E$101-$E$100)^2+(ABS($F$101-$F$100)^2)))</f>
        <v>19.186966368400935</v>
      </c>
      <c r="AC100">
        <f>SQRT((ABS($G$101-$G$100)^2+(ABS($H$101-$H$100)^2)))</f>
        <v>24.116042149927878</v>
      </c>
      <c r="AJ100">
        <f>1/0.12</f>
        <v>8.3333333333333339</v>
      </c>
      <c r="AK100">
        <f>1/0.145</f>
        <v>6.8965517241379315</v>
      </c>
      <c r="AL100">
        <f>1/0.12</f>
        <v>8.3333333333333339</v>
      </c>
      <c r="AM100">
        <f>1/0.14</f>
        <v>7.1428571428571423</v>
      </c>
      <c r="AO100">
        <f t="shared" ref="AO100:AO107" si="43">$Z100/$U100</f>
        <v>153.13719263356026</v>
      </c>
      <c r="AP100">
        <f t="shared" ref="AP100:AP107" si="44">$AA100/$V100</f>
        <v>147.74866055183597</v>
      </c>
      <c r="AQ100">
        <f t="shared" ref="AQ100:AQ108" si="45">$AB100/$W100</f>
        <v>159.89138640334113</v>
      </c>
      <c r="AR100">
        <f t="shared" ref="AR100:AR107" si="46">$AC100/$X100</f>
        <v>172.25744392805626</v>
      </c>
      <c r="AV100">
        <f>((0.065/0.12)*100)</f>
        <v>54.166666666666671</v>
      </c>
      <c r="AW100">
        <f>((0.08/0.145)*100)</f>
        <v>55.172413793103459</v>
      </c>
      <c r="AX100">
        <f>((0.06/0.12)*100)</f>
        <v>50</v>
      </c>
      <c r="AY100">
        <f>((0.08/0.14)*100)</f>
        <v>57.142857142857139</v>
      </c>
      <c r="BA100">
        <f>((0.055/0.12)*100)</f>
        <v>45.833333333333336</v>
      </c>
      <c r="BB100">
        <f>((0.065/0.145)*100)</f>
        <v>44.827586206896555</v>
      </c>
      <c r="BC100">
        <f>((0.06/0.12)*100)</f>
        <v>50</v>
      </c>
      <c r="BD100">
        <f>((0.06/0.14)*100)</f>
        <v>42.857142857142847</v>
      </c>
      <c r="BF100">
        <f>ABS($B$100-$D$100)</f>
        <v>2.135707</v>
      </c>
      <c r="BG100">
        <f>ABS($F$100-$H$100)</f>
        <v>3.5471209999999997</v>
      </c>
      <c r="BL100">
        <f>SQRT((ABS($A$100-$E$101)^2+(ABS($B$100-$F$101)^2)))</f>
        <v>0.74307060592987118</v>
      </c>
      <c r="BM100">
        <f>SQRT((ABS($C$100-$G$100)^2+(ABS($D$100-$H$100)^2)))</f>
        <v>1.15339517353983</v>
      </c>
      <c r="BO100">
        <f>SQRT((ABS($A$100-$G$100)^2+(ABS($B$100-$H$100)^2)))</f>
        <v>9.1374870616734789</v>
      </c>
      <c r="BP100">
        <f>SQRT((ABS($C$100-$E$100)^2+(ABS($D$100-$F$100)^2)))</f>
        <v>9.6123927387630754</v>
      </c>
      <c r="BU100">
        <v>13</v>
      </c>
      <c r="BV100">
        <v>4</v>
      </c>
      <c r="BW100">
        <v>3</v>
      </c>
      <c r="BX100">
        <v>11</v>
      </c>
      <c r="BY100">
        <v>16</v>
      </c>
      <c r="BZ100">
        <v>5</v>
      </c>
      <c r="CA100">
        <v>12</v>
      </c>
      <c r="CB100">
        <v>4</v>
      </c>
      <c r="CC100">
        <v>12</v>
      </c>
      <c r="CD100">
        <v>1</v>
      </c>
      <c r="CE100">
        <v>12</v>
      </c>
      <c r="CF100">
        <v>1</v>
      </c>
      <c r="CG100">
        <v>16</v>
      </c>
      <c r="CH100">
        <v>11</v>
      </c>
      <c r="CI100">
        <v>6</v>
      </c>
      <c r="CJ100">
        <v>7</v>
      </c>
      <c r="CL100">
        <v>11</v>
      </c>
      <c r="CM100">
        <v>0</v>
      </c>
      <c r="CN100">
        <v>0</v>
      </c>
      <c r="CO100">
        <v>10</v>
      </c>
      <c r="CP100">
        <v>13</v>
      </c>
      <c r="CQ100">
        <v>0</v>
      </c>
      <c r="CR100">
        <v>11</v>
      </c>
      <c r="CS100">
        <v>0</v>
      </c>
      <c r="CT100">
        <v>12</v>
      </c>
      <c r="CU100">
        <v>0</v>
      </c>
      <c r="CV100">
        <v>11</v>
      </c>
      <c r="CW100">
        <v>0</v>
      </c>
      <c r="CX100">
        <v>12</v>
      </c>
      <c r="CY100">
        <v>10</v>
      </c>
      <c r="CZ100">
        <v>0</v>
      </c>
      <c r="DA100">
        <v>1</v>
      </c>
      <c r="DC100">
        <f>((4/13)*100)</f>
        <v>30.76923076923077</v>
      </c>
      <c r="DD100">
        <f>((3/13)*100)</f>
        <v>23.076923076923077</v>
      </c>
      <c r="DE100">
        <f>((11/13)*100)</f>
        <v>84.615384615384613</v>
      </c>
      <c r="DF100">
        <f>((5/16)*100)</f>
        <v>31.25</v>
      </c>
      <c r="DG100">
        <f>((12/16)*100)</f>
        <v>75</v>
      </c>
      <c r="DH100">
        <f>((4/16)*100)</f>
        <v>25</v>
      </c>
      <c r="DI100">
        <f>((1/12)*100)</f>
        <v>8.3333333333333321</v>
      </c>
      <c r="DJ100">
        <f>((12/12)*100)</f>
        <v>100</v>
      </c>
      <c r="DK100">
        <f>((1/12)*100)</f>
        <v>8.3333333333333321</v>
      </c>
      <c r="DL100">
        <f>((11/16)*100)</f>
        <v>68.75</v>
      </c>
      <c r="DM100">
        <f>((6/16)*100)</f>
        <v>37.5</v>
      </c>
      <c r="DN100">
        <f>((7/16)*100)</f>
        <v>43.75</v>
      </c>
      <c r="DP100">
        <f>((0/11)*100)</f>
        <v>0</v>
      </c>
      <c r="DQ100">
        <f>((0/11)*100)</f>
        <v>0</v>
      </c>
      <c r="DR100">
        <f>((10/11)*100)</f>
        <v>90.909090909090907</v>
      </c>
      <c r="DS100">
        <f>((0/13)*100)</f>
        <v>0</v>
      </c>
      <c r="DT100">
        <f>((11/13)*100)</f>
        <v>84.615384615384613</v>
      </c>
      <c r="DU100">
        <f>((0/13)*100)</f>
        <v>0</v>
      </c>
      <c r="DV100">
        <f>((0/12)*100)</f>
        <v>0</v>
      </c>
      <c r="DW100">
        <f>((11/12)*100)</f>
        <v>91.666666666666657</v>
      </c>
      <c r="DX100">
        <f>((0/12)*100)</f>
        <v>0</v>
      </c>
      <c r="DY100">
        <f>((10/12)*100)</f>
        <v>83.333333333333343</v>
      </c>
      <c r="DZ100">
        <f>((0/12)*100)</f>
        <v>0</v>
      </c>
      <c r="EA100">
        <f>((1/12)*100)</f>
        <v>8.3333333333333321</v>
      </c>
    </row>
    <row r="101" spans="1:131" x14ac:dyDescent="0.25">
      <c r="A101">
        <v>217.38126299999999</v>
      </c>
      <c r="B101">
        <v>6.3444950000000002</v>
      </c>
      <c r="C101">
        <v>223.90701999999999</v>
      </c>
      <c r="D101">
        <v>7.9590399999999999</v>
      </c>
      <c r="E101">
        <v>235.33176700000001</v>
      </c>
      <c r="F101">
        <v>5.388687</v>
      </c>
      <c r="G101">
        <v>220.33020199999999</v>
      </c>
      <c r="H101">
        <v>9.6691420000000008</v>
      </c>
      <c r="K101">
        <f>(13/200)</f>
        <v>6.5000000000000002E-2</v>
      </c>
      <c r="L101">
        <f>(15/200)</f>
        <v>7.4999999999999997E-2</v>
      </c>
      <c r="M101">
        <f>(9/200)</f>
        <v>4.4999999999999998E-2</v>
      </c>
      <c r="N101">
        <f t="shared" ref="N101:N106" si="47">(13/200)</f>
        <v>6.5000000000000002E-2</v>
      </c>
      <c r="P101">
        <f>(8/200)</f>
        <v>0.04</v>
      </c>
      <c r="Q101">
        <f>(10/200)</f>
        <v>0.05</v>
      </c>
      <c r="R101">
        <f>(10/200)</f>
        <v>0.05</v>
      </c>
      <c r="S101">
        <f>(9/200)</f>
        <v>4.4999999999999998E-2</v>
      </c>
      <c r="U101">
        <f>0.065+0.04</f>
        <v>0.10500000000000001</v>
      </c>
      <c r="V101">
        <f>0.075+0.05</f>
        <v>0.125</v>
      </c>
      <c r="W101">
        <f>0.045+0.05</f>
        <v>9.5000000000000001E-2</v>
      </c>
      <c r="X101">
        <f>0.065+0.045</f>
        <v>0.11</v>
      </c>
      <c r="Z101">
        <f>SQRT((ABS($A$102-$A$101)^2+(ABS($B$102-$B$101)^2)))</f>
        <v>21.66204521501923</v>
      </c>
      <c r="AA101">
        <f>SQRT((ABS($C$102-$C$101)^2+(ABS($D$102-$D$101)^2)))</f>
        <v>23.754543134260452</v>
      </c>
      <c r="AB101">
        <f>SQRT((ABS($E$102-$E$101)^2+(ABS($F$102-$F$101)^2)))</f>
        <v>17.34501253450366</v>
      </c>
      <c r="AC101">
        <f>SQRT((ABS($G$102-$G$101)^2+(ABS($H$102-$H$101)^2)))</f>
        <v>25.231434830579662</v>
      </c>
      <c r="AJ101">
        <f>1/0.105</f>
        <v>9.5238095238095237</v>
      </c>
      <c r="AK101">
        <f>1/0.125</f>
        <v>8</v>
      </c>
      <c r="AL101">
        <f>1/0.095</f>
        <v>10.526315789473685</v>
      </c>
      <c r="AM101">
        <f>1/0.11</f>
        <v>9.0909090909090917</v>
      </c>
      <c r="AO101">
        <f t="shared" si="43"/>
        <v>206.30519252399264</v>
      </c>
      <c r="AP101">
        <f t="shared" si="44"/>
        <v>190.03634507408361</v>
      </c>
      <c r="AQ101">
        <f t="shared" si="45"/>
        <v>182.57907931056485</v>
      </c>
      <c r="AR101">
        <f t="shared" si="46"/>
        <v>229.37668027799694</v>
      </c>
      <c r="AV101">
        <f>((0.065/0.105)*100)</f>
        <v>61.904761904761905</v>
      </c>
      <c r="AW101">
        <f>((0.075/0.125)*100)</f>
        <v>60</v>
      </c>
      <c r="AX101">
        <f>((0.045/0.095)*100)</f>
        <v>47.368421052631575</v>
      </c>
      <c r="AY101">
        <f>((0.065/0.11)*100)</f>
        <v>59.090909090909093</v>
      </c>
      <c r="BA101">
        <f>((0.04/0.105)*100)</f>
        <v>38.095238095238102</v>
      </c>
      <c r="BB101">
        <f>((0.05/0.125)*100)</f>
        <v>40</v>
      </c>
      <c r="BC101">
        <f>((0.05/0.095)*100)</f>
        <v>52.631578947368418</v>
      </c>
      <c r="BD101">
        <f>((0.045/0.11)*100)</f>
        <v>40.909090909090907</v>
      </c>
      <c r="BF101">
        <f>ABS($B$101-$D$101)</f>
        <v>1.6145449999999997</v>
      </c>
      <c r="BG101">
        <f>ABS($F$101-$H$101)</f>
        <v>4.2804550000000008</v>
      </c>
      <c r="BL101">
        <f>SQRT((ABS($A$101-$E$102)^2+(ABS($B$101-$F$102)^2)))</f>
        <v>0.86192035926820154</v>
      </c>
      <c r="BM101">
        <f>SQRT((ABS($C$101-$G$101)^2+(ABS($D$101-$H$101)^2)))</f>
        <v>3.9646028622710778</v>
      </c>
      <c r="BO101">
        <f>SQRT((ABS($A$101-$G$101)^2+(ABS($B$101-$H$101)^2)))</f>
        <v>4.4440430803863702</v>
      </c>
      <c r="BP101">
        <f>SQRT((ABS($C$101-$E$102)^2+(ABS($D$101-$F$102)^2)))</f>
        <v>6.3211815115648067</v>
      </c>
      <c r="BU101">
        <v>13</v>
      </c>
      <c r="BV101">
        <v>8</v>
      </c>
      <c r="BW101">
        <v>5</v>
      </c>
      <c r="BX101">
        <v>7</v>
      </c>
      <c r="BY101">
        <v>15</v>
      </c>
      <c r="BZ101">
        <v>8</v>
      </c>
      <c r="CA101">
        <v>6</v>
      </c>
      <c r="CB101">
        <v>6</v>
      </c>
      <c r="CC101">
        <v>9</v>
      </c>
      <c r="CD101">
        <v>2</v>
      </c>
      <c r="CE101">
        <v>6</v>
      </c>
      <c r="CF101">
        <v>7</v>
      </c>
      <c r="CG101">
        <v>13</v>
      </c>
      <c r="CH101">
        <v>7</v>
      </c>
      <c r="CI101">
        <v>5</v>
      </c>
      <c r="CJ101">
        <v>11</v>
      </c>
      <c r="CL101">
        <v>8</v>
      </c>
      <c r="CM101">
        <v>1</v>
      </c>
      <c r="CN101">
        <v>1</v>
      </c>
      <c r="CO101">
        <v>3</v>
      </c>
      <c r="CP101">
        <v>10</v>
      </c>
      <c r="CQ101">
        <v>1</v>
      </c>
      <c r="CR101">
        <v>7</v>
      </c>
      <c r="CS101">
        <v>0</v>
      </c>
      <c r="CT101">
        <v>10</v>
      </c>
      <c r="CU101">
        <v>0</v>
      </c>
      <c r="CV101">
        <v>7</v>
      </c>
      <c r="CW101">
        <v>1</v>
      </c>
      <c r="CX101">
        <v>9</v>
      </c>
      <c r="CY101">
        <v>3</v>
      </c>
      <c r="CZ101">
        <v>0</v>
      </c>
      <c r="DA101">
        <v>7</v>
      </c>
      <c r="DC101">
        <f>((8/13)*100)</f>
        <v>61.53846153846154</v>
      </c>
      <c r="DD101">
        <f>((5/13)*100)</f>
        <v>38.461538461538467</v>
      </c>
      <c r="DE101">
        <f>((7/13)*100)</f>
        <v>53.846153846153847</v>
      </c>
      <c r="DF101">
        <f>((8/15)*100)</f>
        <v>53.333333333333336</v>
      </c>
      <c r="DG101">
        <f>((6/15)*100)</f>
        <v>40</v>
      </c>
      <c r="DH101">
        <f>((6/15)*100)</f>
        <v>40</v>
      </c>
      <c r="DI101">
        <f>((2/9)*100)</f>
        <v>22.222222222222221</v>
      </c>
      <c r="DJ101">
        <f>((6/9)*100)</f>
        <v>66.666666666666657</v>
      </c>
      <c r="DK101">
        <f>((7/9)*100)</f>
        <v>77.777777777777786</v>
      </c>
      <c r="DL101">
        <f>((7/13)*100)</f>
        <v>53.846153846153847</v>
      </c>
      <c r="DM101">
        <f>((5/13)*100)</f>
        <v>38.461538461538467</v>
      </c>
      <c r="DN101">
        <f>((11/13)*100)</f>
        <v>84.615384615384613</v>
      </c>
      <c r="DP101">
        <f>((1/8)*100)</f>
        <v>12.5</v>
      </c>
      <c r="DQ101">
        <f>((1/8)*100)</f>
        <v>12.5</v>
      </c>
      <c r="DR101">
        <f>((3/8)*100)</f>
        <v>37.5</v>
      </c>
      <c r="DS101">
        <f>((1/10)*100)</f>
        <v>10</v>
      </c>
      <c r="DT101">
        <f>((7/10)*100)</f>
        <v>70</v>
      </c>
      <c r="DU101">
        <f>((0/10)*100)</f>
        <v>0</v>
      </c>
      <c r="DV101">
        <f>((0/10)*100)</f>
        <v>0</v>
      </c>
      <c r="DW101">
        <f>((7/10)*100)</f>
        <v>70</v>
      </c>
      <c r="DX101">
        <f>((1/10)*100)</f>
        <v>10</v>
      </c>
      <c r="DY101">
        <f>((3/9)*100)</f>
        <v>33.333333333333329</v>
      </c>
      <c r="DZ101">
        <f>((0/9)*100)</f>
        <v>0</v>
      </c>
      <c r="EA101">
        <f>((7/9)*100)</f>
        <v>77.777777777777786</v>
      </c>
    </row>
    <row r="102" spans="1:131" x14ac:dyDescent="0.25">
      <c r="A102">
        <v>195.725256</v>
      </c>
      <c r="B102">
        <v>6.8559279999999996</v>
      </c>
      <c r="C102">
        <v>200.160616</v>
      </c>
      <c r="D102">
        <v>8.5808250000000008</v>
      </c>
      <c r="E102">
        <v>217.99020200000001</v>
      </c>
      <c r="F102">
        <v>5.7344949999999999</v>
      </c>
      <c r="G102">
        <v>195.10545999999999</v>
      </c>
      <c r="H102">
        <v>10.250257</v>
      </c>
      <c r="K102">
        <f>(14/200)</f>
        <v>7.0000000000000007E-2</v>
      </c>
      <c r="L102">
        <f>(13/200)</f>
        <v>6.5000000000000002E-2</v>
      </c>
      <c r="M102">
        <f>(11/200)</f>
        <v>5.5E-2</v>
      </c>
      <c r="N102">
        <f t="shared" si="47"/>
        <v>6.5000000000000002E-2</v>
      </c>
      <c r="P102">
        <f>(6/200)</f>
        <v>0.03</v>
      </c>
      <c r="Q102">
        <f>(8/200)</f>
        <v>0.04</v>
      </c>
      <c r="R102">
        <f>(9/200)</f>
        <v>4.4999999999999998E-2</v>
      </c>
      <c r="S102">
        <f>(9/200)</f>
        <v>4.4999999999999998E-2</v>
      </c>
      <c r="U102">
        <f>0.07+0.03</f>
        <v>0.1</v>
      </c>
      <c r="V102">
        <f>0.065+0.04</f>
        <v>0.10500000000000001</v>
      </c>
      <c r="W102">
        <f>0.055+0.045</f>
        <v>0.1</v>
      </c>
      <c r="X102">
        <f>0.065+0.045</f>
        <v>0.11</v>
      </c>
      <c r="Z102">
        <f>SQRT((ABS($A$103-$A$102)^2+(ABS($B$103-$B$102)^2)))</f>
        <v>26.346239769294922</v>
      </c>
      <c r="AA102">
        <f>SQRT((ABS($C$103-$C$102)^2+(ABS($D$103-$D$102)^2)))</f>
        <v>26.16154694115054</v>
      </c>
      <c r="AB102">
        <f>SQRT((ABS($E$103-$E$102)^2+(ABS($F$103-$F$102)^2)))</f>
        <v>23.562993587408624</v>
      </c>
      <c r="AC102">
        <f>SQRT((ABS($G$103-$G$102)^2+(ABS($H$103-$H$102)^2)))</f>
        <v>26.963208711707676</v>
      </c>
      <c r="AJ102">
        <f>1/0.1</f>
        <v>10</v>
      </c>
      <c r="AK102">
        <f>1/0.105</f>
        <v>9.5238095238095237</v>
      </c>
      <c r="AL102">
        <f>1/0.1</f>
        <v>10</v>
      </c>
      <c r="AM102">
        <f>1/0.11</f>
        <v>9.0909090909090917</v>
      </c>
      <c r="AO102">
        <f t="shared" si="43"/>
        <v>263.4623976929492</v>
      </c>
      <c r="AP102">
        <f t="shared" si="44"/>
        <v>249.1575899157194</v>
      </c>
      <c r="AQ102">
        <f t="shared" si="45"/>
        <v>235.62993587408621</v>
      </c>
      <c r="AR102">
        <f t="shared" si="46"/>
        <v>245.12007919734251</v>
      </c>
      <c r="AV102">
        <f>((0.07/0.1)*100)</f>
        <v>70</v>
      </c>
      <c r="AW102">
        <f>((0.065/0.105)*100)</f>
        <v>61.904761904761905</v>
      </c>
      <c r="AX102">
        <f>((0.055/0.1)*100)</f>
        <v>54.999999999999993</v>
      </c>
      <c r="AY102">
        <f>((0.065/0.11)*100)</f>
        <v>59.090909090909093</v>
      </c>
      <c r="BA102">
        <f>((0.03/0.1)*100)</f>
        <v>30</v>
      </c>
      <c r="BB102">
        <f>((0.04/0.105)*100)</f>
        <v>38.095238095238102</v>
      </c>
      <c r="BC102">
        <f>((0.045/0.1)*100)</f>
        <v>44.999999999999993</v>
      </c>
      <c r="BD102">
        <f>((0.045/0.11)*100)</f>
        <v>40.909090909090907</v>
      </c>
      <c r="BF102">
        <f>ABS($B$102-$D$102)</f>
        <v>1.7248970000000012</v>
      </c>
      <c r="BG102">
        <f>ABS($F$102-$H$102)</f>
        <v>4.5157619999999996</v>
      </c>
      <c r="BL102">
        <f>SQRT((ABS($A$102-$E$103)^2+(ABS($B$102-$F$103)^2)))</f>
        <v>1.7821125397732243</v>
      </c>
      <c r="BM102">
        <f>SQRT((ABS($C$102-$G$102)^2+(ABS($D$102-$H$102)^2)))</f>
        <v>5.3236834416557963</v>
      </c>
      <c r="BO102">
        <f>SQRT((ABS($A$102-$G$102)^2+(ABS($B$102-$H$102)^2)))</f>
        <v>3.4504516286794993</v>
      </c>
      <c r="BP102">
        <f>SQRT((ABS($C$102-$E$103)^2+(ABS($D$102-$F$103)^2)))</f>
        <v>6.4458939117093701</v>
      </c>
      <c r="BU102">
        <v>14</v>
      </c>
      <c r="BV102">
        <v>10</v>
      </c>
      <c r="BW102">
        <v>5</v>
      </c>
      <c r="BX102">
        <v>5</v>
      </c>
      <c r="BY102">
        <v>13</v>
      </c>
      <c r="BZ102">
        <v>10</v>
      </c>
      <c r="CA102">
        <v>4</v>
      </c>
      <c r="CB102">
        <v>4</v>
      </c>
      <c r="CC102">
        <v>11</v>
      </c>
      <c r="CD102">
        <v>5</v>
      </c>
      <c r="CE102">
        <v>3</v>
      </c>
      <c r="CF102">
        <v>11</v>
      </c>
      <c r="CG102">
        <v>13</v>
      </c>
      <c r="CH102">
        <v>6</v>
      </c>
      <c r="CI102">
        <v>5</v>
      </c>
      <c r="CJ102">
        <v>12</v>
      </c>
      <c r="CL102">
        <v>6</v>
      </c>
      <c r="CM102">
        <v>3</v>
      </c>
      <c r="CN102">
        <v>0</v>
      </c>
      <c r="CO102">
        <v>0</v>
      </c>
      <c r="CP102">
        <v>8</v>
      </c>
      <c r="CQ102">
        <v>3</v>
      </c>
      <c r="CR102">
        <v>0</v>
      </c>
      <c r="CS102">
        <v>0</v>
      </c>
      <c r="CT102">
        <v>9</v>
      </c>
      <c r="CU102">
        <v>1</v>
      </c>
      <c r="CV102">
        <v>0</v>
      </c>
      <c r="CW102">
        <v>7</v>
      </c>
      <c r="CX102">
        <v>9</v>
      </c>
      <c r="CY102">
        <v>0</v>
      </c>
      <c r="CZ102">
        <v>0</v>
      </c>
      <c r="DA102">
        <v>9</v>
      </c>
      <c r="DC102">
        <f>((10/14)*100)</f>
        <v>71.428571428571431</v>
      </c>
      <c r="DD102">
        <f>((5/14)*100)</f>
        <v>35.714285714285715</v>
      </c>
      <c r="DE102">
        <f>((5/14)*100)</f>
        <v>35.714285714285715</v>
      </c>
      <c r="DF102">
        <f>((10/13)*100)</f>
        <v>76.923076923076934</v>
      </c>
      <c r="DG102">
        <f>((4/13)*100)</f>
        <v>30.76923076923077</v>
      </c>
      <c r="DH102">
        <f>((4/13)*100)</f>
        <v>30.76923076923077</v>
      </c>
      <c r="DI102">
        <f>((5/11)*100)</f>
        <v>45.454545454545453</v>
      </c>
      <c r="DJ102">
        <f>((3/11)*100)</f>
        <v>27.27272727272727</v>
      </c>
      <c r="DK102">
        <f>((11/11)*100)</f>
        <v>100</v>
      </c>
      <c r="DL102">
        <f>((6/13)*100)</f>
        <v>46.153846153846153</v>
      </c>
      <c r="DM102">
        <f>((5/13)*100)</f>
        <v>38.461538461538467</v>
      </c>
      <c r="DN102">
        <f>((12/13)*100)</f>
        <v>92.307692307692307</v>
      </c>
      <c r="DP102">
        <f>((3/6)*100)</f>
        <v>50</v>
      </c>
      <c r="DQ102">
        <f>((0/6)*100)</f>
        <v>0</v>
      </c>
      <c r="DR102">
        <f>((0/6)*100)</f>
        <v>0</v>
      </c>
      <c r="DS102">
        <f>((3/8)*100)</f>
        <v>37.5</v>
      </c>
      <c r="DT102">
        <f>((0/8)*100)</f>
        <v>0</v>
      </c>
      <c r="DU102">
        <f>((0/8)*100)</f>
        <v>0</v>
      </c>
      <c r="DV102">
        <f>((1/9)*100)</f>
        <v>11.111111111111111</v>
      </c>
      <c r="DW102">
        <f>((0/9)*100)</f>
        <v>0</v>
      </c>
      <c r="DX102">
        <f>((7/9)*100)</f>
        <v>77.777777777777786</v>
      </c>
      <c r="DY102">
        <f>((0/9)*100)</f>
        <v>0</v>
      </c>
      <c r="DZ102">
        <f>((0/9)*100)</f>
        <v>0</v>
      </c>
      <c r="EA102">
        <f>((9/9)*100)</f>
        <v>100</v>
      </c>
    </row>
    <row r="103" spans="1:131" x14ac:dyDescent="0.25">
      <c r="A103">
        <v>169.38066900000001</v>
      </c>
      <c r="B103">
        <v>6.5608250000000004</v>
      </c>
      <c r="C103">
        <v>173.99922600000002</v>
      </c>
      <c r="D103">
        <v>8.4902069999999998</v>
      </c>
      <c r="E103">
        <v>194.42742000000001</v>
      </c>
      <c r="F103">
        <v>5.634639</v>
      </c>
      <c r="G103">
        <v>168.152163</v>
      </c>
      <c r="H103">
        <v>9.5192270000000008</v>
      </c>
      <c r="K103">
        <f>(14/200)</f>
        <v>7.0000000000000007E-2</v>
      </c>
      <c r="L103">
        <f>(13/200)</f>
        <v>6.5000000000000002E-2</v>
      </c>
      <c r="M103">
        <f>(12/200)</f>
        <v>0.06</v>
      </c>
      <c r="N103">
        <f t="shared" si="47"/>
        <v>6.5000000000000002E-2</v>
      </c>
      <c r="P103">
        <f>(7/200)</f>
        <v>3.5000000000000003E-2</v>
      </c>
      <c r="Q103">
        <f>(8/200)</f>
        <v>0.04</v>
      </c>
      <c r="R103">
        <f>(9/200)</f>
        <v>4.4999999999999998E-2</v>
      </c>
      <c r="S103">
        <f>(7/200)</f>
        <v>3.5000000000000003E-2</v>
      </c>
      <c r="U103">
        <f>0.07+0.035</f>
        <v>0.10500000000000001</v>
      </c>
      <c r="V103">
        <f>0.065+0.04</f>
        <v>0.10500000000000001</v>
      </c>
      <c r="W103">
        <f>0.06+0.045</f>
        <v>0.105</v>
      </c>
      <c r="X103">
        <f>0.065+0.035</f>
        <v>0.1</v>
      </c>
      <c r="Z103">
        <f>SQRT((ABS($A$104-$A$103)^2+(ABS($B$104-$B$103)^2)))</f>
        <v>33.098398590755849</v>
      </c>
      <c r="AA103">
        <f>SQRT((ABS($C$104-$C$103)^2+(ABS($D$104-$D$103)^2)))</f>
        <v>22.907973967814691</v>
      </c>
      <c r="AB103">
        <f>SQRT((ABS($E$104-$E$103)^2+(ABS($F$104-$F$103)^2)))</f>
        <v>25.909764939295972</v>
      </c>
      <c r="AC103">
        <f>SQRT((ABS($G$104-$G$103)^2+(ABS($H$104-$H$103)^2)))</f>
        <v>33.225549260370201</v>
      </c>
      <c r="AJ103">
        <f>1/0.105</f>
        <v>9.5238095238095237</v>
      </c>
      <c r="AK103">
        <f>1/0.105</f>
        <v>9.5238095238095237</v>
      </c>
      <c r="AL103">
        <f>1/0.105</f>
        <v>9.5238095238095237</v>
      </c>
      <c r="AM103">
        <f>1/0.1</f>
        <v>10</v>
      </c>
      <c r="AO103">
        <f t="shared" si="43"/>
        <v>315.22284372148425</v>
      </c>
      <c r="AP103">
        <f t="shared" si="44"/>
        <v>218.17118064585418</v>
      </c>
      <c r="AQ103">
        <f t="shared" si="45"/>
        <v>246.75966608853307</v>
      </c>
      <c r="AR103">
        <f t="shared" si="46"/>
        <v>332.25549260370201</v>
      </c>
      <c r="AV103">
        <f>((0.07/0.105)*100)</f>
        <v>66.666666666666671</v>
      </c>
      <c r="AW103">
        <f>((0.065/0.105)*100)</f>
        <v>61.904761904761905</v>
      </c>
      <c r="AX103">
        <f>((0.06/0.105)*100)</f>
        <v>57.142857142857139</v>
      </c>
      <c r="AY103">
        <f>((0.065/0.1)*100)</f>
        <v>65</v>
      </c>
      <c r="BA103">
        <f>((0.035/0.105)*100)</f>
        <v>33.333333333333336</v>
      </c>
      <c r="BB103">
        <f>((0.04/0.105)*100)</f>
        <v>38.095238095238102</v>
      </c>
      <c r="BC103">
        <f>((0.045/0.105)*100)</f>
        <v>42.857142857142854</v>
      </c>
      <c r="BD103">
        <f>((0.035/0.1)*100)</f>
        <v>35</v>
      </c>
      <c r="BF103">
        <f>ABS($B$103-$D$103)</f>
        <v>1.9293819999999995</v>
      </c>
      <c r="BG103">
        <f>ABS($F$103-$H$103)</f>
        <v>3.8845880000000008</v>
      </c>
      <c r="BL103">
        <f>SQRT((ABS($A$103-$E$104)^2+(ABS($B$103-$F$104)^2)))</f>
        <v>1.4452717960207442</v>
      </c>
      <c r="BM103">
        <f>SQRT((ABS($C$103-$G$103)^2+(ABS($D$103-$H$103)^2)))</f>
        <v>5.9369207411223908</v>
      </c>
      <c r="BO103">
        <f>SQRT((ABS($A$103-$G$103)^2+(ABS($B$103-$H$103)^2)))</f>
        <v>3.2033372263375623</v>
      </c>
      <c r="BP103">
        <f>SQRT((ABS($C$103-$E$104)^2+(ABS($D$103-$F$104)^2)))</f>
        <v>6.291340257087537</v>
      </c>
      <c r="BU103">
        <v>14</v>
      </c>
      <c r="BV103">
        <v>10</v>
      </c>
      <c r="BW103">
        <v>6</v>
      </c>
      <c r="BX103">
        <v>7</v>
      </c>
      <c r="BY103">
        <v>13</v>
      </c>
      <c r="BZ103">
        <v>10</v>
      </c>
      <c r="CA103">
        <v>5</v>
      </c>
      <c r="CB103">
        <v>6</v>
      </c>
      <c r="CC103">
        <v>12</v>
      </c>
      <c r="CD103">
        <v>5</v>
      </c>
      <c r="CE103">
        <v>4</v>
      </c>
      <c r="CF103">
        <v>12</v>
      </c>
      <c r="CG103">
        <v>13</v>
      </c>
      <c r="CH103">
        <v>7</v>
      </c>
      <c r="CI103">
        <v>6</v>
      </c>
      <c r="CJ103">
        <v>12</v>
      </c>
      <c r="CL103">
        <v>7</v>
      </c>
      <c r="CM103">
        <v>4</v>
      </c>
      <c r="CN103">
        <v>0</v>
      </c>
      <c r="CO103">
        <v>0</v>
      </c>
      <c r="CP103">
        <v>8</v>
      </c>
      <c r="CQ103">
        <v>4</v>
      </c>
      <c r="CR103">
        <v>0</v>
      </c>
      <c r="CS103">
        <v>0</v>
      </c>
      <c r="CT103">
        <v>9</v>
      </c>
      <c r="CU103">
        <v>0</v>
      </c>
      <c r="CV103">
        <v>0</v>
      </c>
      <c r="CW103">
        <v>9</v>
      </c>
      <c r="CX103">
        <v>7</v>
      </c>
      <c r="CY103">
        <v>0</v>
      </c>
      <c r="CZ103">
        <v>0</v>
      </c>
      <c r="DA103">
        <v>7</v>
      </c>
      <c r="DC103">
        <f>((10/14)*100)</f>
        <v>71.428571428571431</v>
      </c>
      <c r="DD103">
        <f>((6/14)*100)</f>
        <v>42.857142857142854</v>
      </c>
      <c r="DE103">
        <f>((7/14)*100)</f>
        <v>50</v>
      </c>
      <c r="DF103">
        <f>((10/13)*100)</f>
        <v>76.923076923076934</v>
      </c>
      <c r="DG103">
        <f>((5/13)*100)</f>
        <v>38.461538461538467</v>
      </c>
      <c r="DH103">
        <f>((6/13)*100)</f>
        <v>46.153846153846153</v>
      </c>
      <c r="DI103">
        <f>((5/12)*100)</f>
        <v>41.666666666666671</v>
      </c>
      <c r="DJ103">
        <f>((4/12)*100)</f>
        <v>33.333333333333329</v>
      </c>
      <c r="DK103">
        <f>((12/12)*100)</f>
        <v>100</v>
      </c>
      <c r="DL103">
        <f>((7/13)*100)</f>
        <v>53.846153846153847</v>
      </c>
      <c r="DM103">
        <f>((6/13)*100)</f>
        <v>46.153846153846153</v>
      </c>
      <c r="DN103">
        <f>((12/13)*100)</f>
        <v>92.307692307692307</v>
      </c>
      <c r="DP103">
        <f>((4/7)*100)</f>
        <v>57.142857142857139</v>
      </c>
      <c r="DQ103">
        <f>((0/7)*100)</f>
        <v>0</v>
      </c>
      <c r="DR103">
        <f>((0/7)*100)</f>
        <v>0</v>
      </c>
      <c r="DS103">
        <f>((4/8)*100)</f>
        <v>50</v>
      </c>
      <c r="DT103">
        <f>((0/8)*100)</f>
        <v>0</v>
      </c>
      <c r="DU103">
        <f>((0/8)*100)</f>
        <v>0</v>
      </c>
      <c r="DV103">
        <f>((0/9)*100)</f>
        <v>0</v>
      </c>
      <c r="DW103">
        <f>((0/9)*100)</f>
        <v>0</v>
      </c>
      <c r="DX103">
        <f>((9/9)*100)</f>
        <v>100</v>
      </c>
      <c r="DY103">
        <f>((0/7)*100)</f>
        <v>0</v>
      </c>
      <c r="DZ103">
        <f>((0/7)*100)</f>
        <v>0</v>
      </c>
      <c r="EA103">
        <f>((7/7)*100)</f>
        <v>100</v>
      </c>
    </row>
    <row r="104" spans="1:131" x14ac:dyDescent="0.25">
      <c r="A104">
        <v>136.311251</v>
      </c>
      <c r="B104">
        <v>5.1760570000000001</v>
      </c>
      <c r="C104">
        <v>151.09139099999999</v>
      </c>
      <c r="D104">
        <v>8.57</v>
      </c>
      <c r="E104">
        <v>168.518711</v>
      </c>
      <c r="F104">
        <v>5.400722</v>
      </c>
      <c r="G104">
        <v>134.97234500000002</v>
      </c>
      <c r="H104">
        <v>7.7765849999999999</v>
      </c>
      <c r="K104">
        <f>(16/200)</f>
        <v>0.08</v>
      </c>
      <c r="L104">
        <f>(15/200)</f>
        <v>7.4999999999999997E-2</v>
      </c>
      <c r="M104">
        <f>(12/200)</f>
        <v>0.06</v>
      </c>
      <c r="N104">
        <f t="shared" si="47"/>
        <v>6.5000000000000002E-2</v>
      </c>
      <c r="P104">
        <f>(6/200)</f>
        <v>0.03</v>
      </c>
      <c r="Q104">
        <f>(7/200)</f>
        <v>3.5000000000000003E-2</v>
      </c>
      <c r="R104">
        <f>(8/200)</f>
        <v>0.04</v>
      </c>
      <c r="S104">
        <f>(8/200)</f>
        <v>0.04</v>
      </c>
      <c r="U104">
        <f>0.08+0.03</f>
        <v>0.11</v>
      </c>
      <c r="V104">
        <f>0.075+0.035</f>
        <v>0.11</v>
      </c>
      <c r="W104">
        <f>0.06+0.04</f>
        <v>0.1</v>
      </c>
      <c r="X104">
        <f>0.065+0.04</f>
        <v>0.10500000000000001</v>
      </c>
      <c r="Z104">
        <f>SQRT((ABS($A$105-$A$104)^2+(ABS($B$105-$B$104)^2)))</f>
        <v>28.454951447875633</v>
      </c>
      <c r="AA104">
        <f>SQRT((ABS($C$105-$C$104)^2+(ABS($D$105-$D$104)^2)))</f>
        <v>39.020549491316501</v>
      </c>
      <c r="AB104">
        <f>SQRT((ABS($E$105-$E$104)^2+(ABS($F$105-$F$104)^2)))</f>
        <v>33.935028029734823</v>
      </c>
      <c r="AC104">
        <f>SQRT((ABS($G$105-$G$104)^2+(ABS($H$105-$H$104)^2)))</f>
        <v>28.512447744707515</v>
      </c>
      <c r="AJ104">
        <f>1/0.11</f>
        <v>9.0909090909090917</v>
      </c>
      <c r="AK104">
        <f>1/0.11</f>
        <v>9.0909090909090917</v>
      </c>
      <c r="AL104">
        <f>1/0.1</f>
        <v>10</v>
      </c>
      <c r="AM104">
        <f>1/0.105</f>
        <v>9.5238095238095237</v>
      </c>
      <c r="AO104">
        <f t="shared" si="43"/>
        <v>258.68137679886939</v>
      </c>
      <c r="AP104">
        <f t="shared" si="44"/>
        <v>354.7322681028773</v>
      </c>
      <c r="AQ104">
        <f t="shared" si="45"/>
        <v>339.35028029734821</v>
      </c>
      <c r="AR104">
        <f t="shared" si="46"/>
        <v>271.54712137816676</v>
      </c>
      <c r="AV104">
        <f>((0.08/0.11)*100)</f>
        <v>72.727272727272734</v>
      </c>
      <c r="AW104">
        <f>((0.075/0.11)*100)</f>
        <v>68.181818181818173</v>
      </c>
      <c r="AX104">
        <f>((0.06/0.1)*100)</f>
        <v>60</v>
      </c>
      <c r="AY104">
        <f>((0.065/0.105)*100)</f>
        <v>61.904761904761905</v>
      </c>
      <c r="BA104">
        <f>((0.03/0.11)*100)</f>
        <v>27.27272727272727</v>
      </c>
      <c r="BB104">
        <f>((0.035/0.11)*100)</f>
        <v>31.818181818181824</v>
      </c>
      <c r="BC104">
        <f>((0.04/0.1)*100)</f>
        <v>40</v>
      </c>
      <c r="BD104">
        <f>((0.04/0.105)*100)</f>
        <v>38.095238095238102</v>
      </c>
      <c r="BF104">
        <f>ABS($B$104-$D$104)</f>
        <v>3.3939430000000002</v>
      </c>
      <c r="BG104">
        <f>ABS($F$104-$H$104)</f>
        <v>2.3758629999999998</v>
      </c>
      <c r="BL104">
        <f>SQRT((ABS($A$104-$E$105)^2+(ABS($B$104-$F$105)^2)))</f>
        <v>2.0509869941747496</v>
      </c>
      <c r="BM104">
        <f>SQRT((ABS($C$104-$G$104)^2+(ABS($D$104-$H$104)^2)))</f>
        <v>16.138561005007233</v>
      </c>
      <c r="BO104">
        <f>SQRT((ABS($A$104-$G$104)^2+(ABS($B$104-$H$104)^2)))</f>
        <v>2.9249641289458483</v>
      </c>
      <c r="BP104">
        <f>SQRT((ABS($C$104-$E$105)^2+(ABS($D$104-$F$105)^2)))</f>
        <v>17.09430106339105</v>
      </c>
      <c r="BU104">
        <v>16</v>
      </c>
      <c r="BV104">
        <v>12</v>
      </c>
      <c r="BW104">
        <v>8</v>
      </c>
      <c r="BX104">
        <v>8</v>
      </c>
      <c r="BY104">
        <v>15</v>
      </c>
      <c r="BZ104">
        <v>12</v>
      </c>
      <c r="CA104">
        <v>7</v>
      </c>
      <c r="CB104">
        <v>7</v>
      </c>
      <c r="CC104">
        <v>12</v>
      </c>
      <c r="CD104">
        <v>6</v>
      </c>
      <c r="CE104">
        <v>5</v>
      </c>
      <c r="CF104">
        <v>12</v>
      </c>
      <c r="CG104">
        <v>13</v>
      </c>
      <c r="CH104">
        <v>7</v>
      </c>
      <c r="CI104">
        <v>6</v>
      </c>
      <c r="CJ104">
        <v>13</v>
      </c>
      <c r="CL104">
        <v>6</v>
      </c>
      <c r="CM104">
        <v>3</v>
      </c>
      <c r="CN104">
        <v>0</v>
      </c>
      <c r="CO104">
        <v>0</v>
      </c>
      <c r="CP104">
        <v>7</v>
      </c>
      <c r="CQ104">
        <v>3</v>
      </c>
      <c r="CR104">
        <v>0</v>
      </c>
      <c r="CS104">
        <v>0</v>
      </c>
      <c r="CT104">
        <v>8</v>
      </c>
      <c r="CU104">
        <v>0</v>
      </c>
      <c r="CV104">
        <v>0</v>
      </c>
      <c r="CW104">
        <v>7</v>
      </c>
      <c r="CX104">
        <v>8</v>
      </c>
      <c r="CY104">
        <v>0</v>
      </c>
      <c r="CZ104">
        <v>0</v>
      </c>
      <c r="DA104">
        <v>7</v>
      </c>
      <c r="DC104">
        <f>((12/16)*100)</f>
        <v>75</v>
      </c>
      <c r="DD104">
        <f>((8/16)*100)</f>
        <v>50</v>
      </c>
      <c r="DE104">
        <f>((8/16)*100)</f>
        <v>50</v>
      </c>
      <c r="DF104">
        <f>((12/15)*100)</f>
        <v>80</v>
      </c>
      <c r="DG104">
        <f>((7/15)*100)</f>
        <v>46.666666666666664</v>
      </c>
      <c r="DH104">
        <f>((7/15)*100)</f>
        <v>46.666666666666664</v>
      </c>
      <c r="DI104">
        <f>((6/12)*100)</f>
        <v>50</v>
      </c>
      <c r="DJ104">
        <f>((5/12)*100)</f>
        <v>41.666666666666671</v>
      </c>
      <c r="DK104">
        <f>((12/12)*100)</f>
        <v>100</v>
      </c>
      <c r="DL104">
        <f>((7/13)*100)</f>
        <v>53.846153846153847</v>
      </c>
      <c r="DM104">
        <f>((6/13)*100)</f>
        <v>46.153846153846153</v>
      </c>
      <c r="DN104">
        <f>((13/13)*100)</f>
        <v>100</v>
      </c>
      <c r="DP104">
        <f>((3/6)*100)</f>
        <v>50</v>
      </c>
      <c r="DQ104">
        <f>((0/6)*100)</f>
        <v>0</v>
      </c>
      <c r="DR104">
        <f>((0/6)*100)</f>
        <v>0</v>
      </c>
      <c r="DS104">
        <f>((3/7)*100)</f>
        <v>42.857142857142854</v>
      </c>
      <c r="DT104">
        <f t="shared" ref="DT104:DU106" si="48">((0/7)*100)</f>
        <v>0</v>
      </c>
      <c r="DU104">
        <f t="shared" si="48"/>
        <v>0</v>
      </c>
      <c r="DV104">
        <f t="shared" ref="DV104:DW107" si="49">((0/8)*100)</f>
        <v>0</v>
      </c>
      <c r="DW104">
        <f t="shared" si="49"/>
        <v>0</v>
      </c>
      <c r="DX104">
        <f>((7/8)*100)</f>
        <v>87.5</v>
      </c>
      <c r="DY104">
        <f>((0/8)*100)</f>
        <v>0</v>
      </c>
      <c r="DZ104">
        <f>((0/8)*100)</f>
        <v>0</v>
      </c>
      <c r="EA104">
        <f>((7/8)*100)</f>
        <v>87.5</v>
      </c>
    </row>
    <row r="105" spans="1:131" x14ac:dyDescent="0.25">
      <c r="A105">
        <v>107.87645500000001</v>
      </c>
      <c r="B105">
        <v>6.2468690000000002</v>
      </c>
      <c r="C105">
        <v>112.07307200000001</v>
      </c>
      <c r="D105">
        <v>8.1527890000000003</v>
      </c>
      <c r="E105">
        <v>134.61144400000001</v>
      </c>
      <c r="F105">
        <v>4.0283620000000004</v>
      </c>
      <c r="G105">
        <v>106.510355</v>
      </c>
      <c r="H105">
        <v>9.4721089999999997</v>
      </c>
      <c r="K105">
        <f>(13/200)</f>
        <v>6.5000000000000002E-2</v>
      </c>
      <c r="L105">
        <f>(12/200)</f>
        <v>0.06</v>
      </c>
      <c r="M105">
        <f>(14/200)</f>
        <v>7.0000000000000007E-2</v>
      </c>
      <c r="N105">
        <f t="shared" si="47"/>
        <v>6.5000000000000002E-2</v>
      </c>
      <c r="P105">
        <f>(6/200)</f>
        <v>0.03</v>
      </c>
      <c r="Q105">
        <f>(7/200)</f>
        <v>3.5000000000000003E-2</v>
      </c>
      <c r="R105">
        <f>(8/200)</f>
        <v>0.04</v>
      </c>
      <c r="S105">
        <f>(8/200)</f>
        <v>0.04</v>
      </c>
      <c r="U105">
        <f>0.065+0.03</f>
        <v>9.5000000000000001E-2</v>
      </c>
      <c r="V105">
        <f>0.06+0.035</f>
        <v>9.5000000000000001E-2</v>
      </c>
      <c r="W105">
        <f>0.07+0.04</f>
        <v>0.11000000000000001</v>
      </c>
      <c r="X105">
        <f>0.065+0.04</f>
        <v>0.10500000000000001</v>
      </c>
      <c r="Z105">
        <f>SQRT((ABS($A$106-$A$105)^2+(ABS($B$106-$B$105)^2)))</f>
        <v>26.916125195385042</v>
      </c>
      <c r="AA105">
        <f>SQRT((ABS($C$106-$C$105)^2+(ABS($D$106-$D$105)^2)))</f>
        <v>26.589565703999469</v>
      </c>
      <c r="AB105">
        <f>SQRT((ABS($E$106-$E$105)^2+(ABS($F$106-$F$105)^2)))</f>
        <v>29.365520081507849</v>
      </c>
      <c r="AC105">
        <f>SQRT((ABS($G$106-$G$105)^2+(ABS($H$106-$H$105)^2)))</f>
        <v>27.747994067534393</v>
      </c>
      <c r="AJ105">
        <f>1/0.095</f>
        <v>10.526315789473685</v>
      </c>
      <c r="AK105">
        <f>1/0.095</f>
        <v>10.526315789473685</v>
      </c>
      <c r="AL105">
        <f>1/0.11</f>
        <v>9.0909090909090917</v>
      </c>
      <c r="AM105">
        <f>1/0.105</f>
        <v>9.5238095238095237</v>
      </c>
      <c r="AO105">
        <f t="shared" si="43"/>
        <v>283.32763363563203</v>
      </c>
      <c r="AP105">
        <f t="shared" si="44"/>
        <v>279.89016530525754</v>
      </c>
      <c r="AQ105">
        <f t="shared" si="45"/>
        <v>266.95927346825312</v>
      </c>
      <c r="AR105">
        <f t="shared" si="46"/>
        <v>264.26661016699421</v>
      </c>
      <c r="AV105">
        <f>((0.065/0.095)*100)</f>
        <v>68.421052631578945</v>
      </c>
      <c r="AW105">
        <f>((0.06/0.095)*100)</f>
        <v>63.157894736842103</v>
      </c>
      <c r="AX105">
        <f>((0.07/0.11)*100)</f>
        <v>63.636363636363647</v>
      </c>
      <c r="AY105">
        <f>((0.065/0.105)*100)</f>
        <v>61.904761904761905</v>
      </c>
      <c r="BA105">
        <f>((0.03/0.095)*100)</f>
        <v>31.578947368421051</v>
      </c>
      <c r="BB105">
        <f>((0.035/0.095)*100)</f>
        <v>36.842105263157897</v>
      </c>
      <c r="BC105">
        <f>((0.04/0.11)*100)</f>
        <v>36.363636363636367</v>
      </c>
      <c r="BD105">
        <f>((0.04/0.105)*100)</f>
        <v>38.095238095238102</v>
      </c>
      <c r="BF105">
        <f>ABS($B$105-$D$105)</f>
        <v>1.9059200000000001</v>
      </c>
      <c r="BG105">
        <f>ABS($F$105-$H$105)</f>
        <v>5.4437469999999992</v>
      </c>
      <c r="BL105">
        <f>SQRT((ABS($A$105-$E$106)^2+(ABS($B$105-$F$106)^2)))</f>
        <v>2.9096189216007273</v>
      </c>
      <c r="BM105">
        <f>SQRT((ABS($C$105-$G$105)^2+(ABS($D$105-$H$105)^2)))</f>
        <v>5.7170294458301569</v>
      </c>
      <c r="BO105">
        <f>SQRT((ABS($A$105-$G$105)^2+(ABS($B$105-$H$105)^2)))</f>
        <v>3.5026279088136105</v>
      </c>
      <c r="BP105">
        <f>SQRT((ABS($C$105-$E$106)^2+(ABS($D$105-$F$106)^2)))</f>
        <v>7.5180889583776533</v>
      </c>
      <c r="BU105">
        <v>13</v>
      </c>
      <c r="BV105">
        <v>9</v>
      </c>
      <c r="BW105">
        <v>5</v>
      </c>
      <c r="BX105">
        <v>5</v>
      </c>
      <c r="BY105">
        <v>12</v>
      </c>
      <c r="BZ105">
        <v>9</v>
      </c>
      <c r="CA105">
        <v>4</v>
      </c>
      <c r="CB105">
        <v>4</v>
      </c>
      <c r="CC105">
        <v>14</v>
      </c>
      <c r="CD105">
        <v>8</v>
      </c>
      <c r="CE105">
        <v>7</v>
      </c>
      <c r="CF105">
        <v>13</v>
      </c>
      <c r="CG105">
        <v>13</v>
      </c>
      <c r="CH105">
        <v>6</v>
      </c>
      <c r="CI105">
        <v>6</v>
      </c>
      <c r="CJ105">
        <v>12</v>
      </c>
      <c r="CL105">
        <v>6</v>
      </c>
      <c r="CM105">
        <v>3</v>
      </c>
      <c r="CN105">
        <v>0</v>
      </c>
      <c r="CO105">
        <v>0</v>
      </c>
      <c r="CP105">
        <v>7</v>
      </c>
      <c r="CQ105">
        <v>3</v>
      </c>
      <c r="CR105">
        <v>0</v>
      </c>
      <c r="CS105">
        <v>0</v>
      </c>
      <c r="CT105">
        <v>8</v>
      </c>
      <c r="CU105">
        <v>0</v>
      </c>
      <c r="CV105">
        <v>0</v>
      </c>
      <c r="CW105">
        <v>7</v>
      </c>
      <c r="CX105">
        <v>8</v>
      </c>
      <c r="CY105">
        <v>0</v>
      </c>
      <c r="CZ105">
        <v>0</v>
      </c>
      <c r="DA105">
        <v>8</v>
      </c>
      <c r="DC105">
        <f>((9/13)*100)</f>
        <v>69.230769230769226</v>
      </c>
      <c r="DD105">
        <f>((5/13)*100)</f>
        <v>38.461538461538467</v>
      </c>
      <c r="DE105">
        <f>((5/13)*100)</f>
        <v>38.461538461538467</v>
      </c>
      <c r="DF105">
        <f>((9/12)*100)</f>
        <v>75</v>
      </c>
      <c r="DG105">
        <f>((4/12)*100)</f>
        <v>33.333333333333329</v>
      </c>
      <c r="DH105">
        <f>((4/12)*100)</f>
        <v>33.333333333333329</v>
      </c>
      <c r="DI105">
        <f>((8/14)*100)</f>
        <v>57.142857142857139</v>
      </c>
      <c r="DJ105">
        <f>((7/14)*100)</f>
        <v>50</v>
      </c>
      <c r="DK105">
        <f>((13/14)*100)</f>
        <v>92.857142857142861</v>
      </c>
      <c r="DL105">
        <f>((6/13)*100)</f>
        <v>46.153846153846153</v>
      </c>
      <c r="DM105">
        <f>((6/13)*100)</f>
        <v>46.153846153846153</v>
      </c>
      <c r="DN105">
        <f>((12/13)*100)</f>
        <v>92.307692307692307</v>
      </c>
      <c r="DP105">
        <f>((3/6)*100)</f>
        <v>50</v>
      </c>
      <c r="DQ105">
        <f>((0/6)*100)</f>
        <v>0</v>
      </c>
      <c r="DR105">
        <f>((0/6)*100)</f>
        <v>0</v>
      </c>
      <c r="DS105">
        <f>((3/7)*100)</f>
        <v>42.857142857142854</v>
      </c>
      <c r="DT105">
        <f t="shared" si="48"/>
        <v>0</v>
      </c>
      <c r="DU105">
        <f t="shared" si="48"/>
        <v>0</v>
      </c>
      <c r="DV105">
        <f t="shared" si="49"/>
        <v>0</v>
      </c>
      <c r="DW105">
        <f t="shared" si="49"/>
        <v>0</v>
      </c>
      <c r="DX105">
        <f>((7/8)*100)</f>
        <v>87.5</v>
      </c>
      <c r="DY105">
        <f>((0/8)*100)</f>
        <v>0</v>
      </c>
      <c r="DZ105">
        <f>((0/8)*100)</f>
        <v>0</v>
      </c>
      <c r="EA105">
        <f>((8/8)*100)</f>
        <v>100</v>
      </c>
    </row>
    <row r="106" spans="1:131" x14ac:dyDescent="0.25">
      <c r="A106">
        <v>80.964134999999999</v>
      </c>
      <c r="B106">
        <v>5.7942900000000002</v>
      </c>
      <c r="C106">
        <v>85.485124000000013</v>
      </c>
      <c r="D106">
        <v>7.8594879999999998</v>
      </c>
      <c r="E106">
        <v>105.26108400000001</v>
      </c>
      <c r="F106">
        <v>4.9718330000000002</v>
      </c>
      <c r="G106">
        <v>78.773637000000008</v>
      </c>
      <c r="H106">
        <v>8.6811290000000003</v>
      </c>
      <c r="K106">
        <f>(12/200)</f>
        <v>0.06</v>
      </c>
      <c r="L106">
        <f>(12/200)</f>
        <v>0.06</v>
      </c>
      <c r="M106">
        <f>(12/200)</f>
        <v>0.06</v>
      </c>
      <c r="N106">
        <f t="shared" si="47"/>
        <v>6.5000000000000002E-2</v>
      </c>
      <c r="P106">
        <f>(7/200)</f>
        <v>3.5000000000000003E-2</v>
      </c>
      <c r="Q106">
        <f>(7/200)</f>
        <v>3.5000000000000003E-2</v>
      </c>
      <c r="R106">
        <f>(8/200)</f>
        <v>0.04</v>
      </c>
      <c r="S106">
        <f>(7/200)</f>
        <v>3.5000000000000003E-2</v>
      </c>
      <c r="U106">
        <f>0.06+0.035</f>
        <v>9.5000000000000001E-2</v>
      </c>
      <c r="V106">
        <f>0.06+0.035</f>
        <v>9.5000000000000001E-2</v>
      </c>
      <c r="W106">
        <f>0.06+0.04</f>
        <v>0.1</v>
      </c>
      <c r="X106">
        <f>0.065+0.035</f>
        <v>0.1</v>
      </c>
      <c r="Z106">
        <f>SQRT((ABS($A$107-$A$106)^2+(ABS($B$107-$B$106)^2)))</f>
        <v>24.243757969890826</v>
      </c>
      <c r="AA106">
        <f>SQRT((ABS($C$107-$C$106)^2+(ABS($D$107-$D$106)^2)))</f>
        <v>23.810653867261717</v>
      </c>
      <c r="AB106">
        <f>SQRT((ABS($E$107-$E$106)^2+(ABS($F$107-$F$106)^2)))</f>
        <v>26.331676603195511</v>
      </c>
      <c r="AC106">
        <f>SQRT((ABS($G$107-$G$106)^2+(ABS($H$107-$H$106)^2)))</f>
        <v>25.096489051590325</v>
      </c>
      <c r="AJ106">
        <f>1/0.095</f>
        <v>10.526315789473685</v>
      </c>
      <c r="AK106">
        <f>1/0.095</f>
        <v>10.526315789473685</v>
      </c>
      <c r="AL106">
        <f>1/0.1</f>
        <v>10</v>
      </c>
      <c r="AM106">
        <f>1/0.1</f>
        <v>10</v>
      </c>
      <c r="AO106">
        <f t="shared" si="43"/>
        <v>255.19745231464026</v>
      </c>
      <c r="AP106">
        <f t="shared" si="44"/>
        <v>250.63846176064965</v>
      </c>
      <c r="AQ106">
        <f t="shared" si="45"/>
        <v>263.31676603195507</v>
      </c>
      <c r="AR106">
        <f t="shared" si="46"/>
        <v>250.96489051590325</v>
      </c>
      <c r="AV106">
        <f>((0.06/0.095)*100)</f>
        <v>63.157894736842103</v>
      </c>
      <c r="AW106">
        <f>((0.06/0.095)*100)</f>
        <v>63.157894736842103</v>
      </c>
      <c r="AX106">
        <f>((0.06/0.1)*100)</f>
        <v>60</v>
      </c>
      <c r="AY106">
        <f>((0.065/0.1)*100)</f>
        <v>65</v>
      </c>
      <c r="BA106">
        <f>((0.035/0.095)*100)</f>
        <v>36.842105263157897</v>
      </c>
      <c r="BB106">
        <f>((0.035/0.095)*100)</f>
        <v>36.842105263157897</v>
      </c>
      <c r="BC106">
        <f>((0.04/0.1)*100)</f>
        <v>40</v>
      </c>
      <c r="BD106">
        <f>((0.035/0.1)*100)</f>
        <v>35</v>
      </c>
      <c r="BF106">
        <f>ABS($B$106-$D$106)</f>
        <v>2.0651979999999996</v>
      </c>
      <c r="BG106">
        <f>ABS($F$106-$H$106)</f>
        <v>3.7092960000000001</v>
      </c>
      <c r="BL106">
        <f>SQRT((ABS($A$106-$E$107)^2+(ABS($B$106-$F$107)^2)))</f>
        <v>2.3248803212070803</v>
      </c>
      <c r="BM106">
        <f>SQRT((ABS($C$106-$G$106)^2+(ABS($D$106-$H$106)^2)))</f>
        <v>6.7615938715697848</v>
      </c>
      <c r="BO106">
        <f>SQRT((ABS($A$106-$G$106)^2+(ABS($B$106-$H$106)^2)))</f>
        <v>3.6238268308412533</v>
      </c>
      <c r="BP106">
        <f>SQRT((ABS($C$106-$E$107)^2+(ABS($D$106-$F$107)^2)))</f>
        <v>7.2904094467066107</v>
      </c>
      <c r="BU106">
        <v>12</v>
      </c>
      <c r="BV106">
        <v>8</v>
      </c>
      <c r="BW106">
        <v>4</v>
      </c>
      <c r="BX106">
        <v>5</v>
      </c>
      <c r="BY106">
        <v>12</v>
      </c>
      <c r="BZ106">
        <v>8</v>
      </c>
      <c r="CA106">
        <v>4</v>
      </c>
      <c r="CB106">
        <v>5</v>
      </c>
      <c r="CC106">
        <v>12</v>
      </c>
      <c r="CD106">
        <v>5</v>
      </c>
      <c r="CE106">
        <v>5</v>
      </c>
      <c r="CF106">
        <v>12</v>
      </c>
      <c r="CG106">
        <v>13</v>
      </c>
      <c r="CH106">
        <v>5</v>
      </c>
      <c r="CI106">
        <v>5</v>
      </c>
      <c r="CJ106">
        <v>13</v>
      </c>
      <c r="CL106">
        <v>7</v>
      </c>
      <c r="CM106">
        <v>3</v>
      </c>
      <c r="CN106">
        <v>0</v>
      </c>
      <c r="CO106">
        <v>0</v>
      </c>
      <c r="CP106">
        <v>7</v>
      </c>
      <c r="CQ106">
        <v>3</v>
      </c>
      <c r="CR106">
        <v>0</v>
      </c>
      <c r="CS106">
        <v>0</v>
      </c>
      <c r="CT106">
        <v>8</v>
      </c>
      <c r="CU106">
        <v>0</v>
      </c>
      <c r="CV106">
        <v>0</v>
      </c>
      <c r="CW106">
        <v>8</v>
      </c>
      <c r="CX106">
        <v>7</v>
      </c>
      <c r="CY106">
        <v>0</v>
      </c>
      <c r="CZ106">
        <v>0</v>
      </c>
      <c r="DA106">
        <v>7</v>
      </c>
      <c r="DC106">
        <f>((8/12)*100)</f>
        <v>66.666666666666657</v>
      </c>
      <c r="DD106">
        <f>((4/12)*100)</f>
        <v>33.333333333333329</v>
      </c>
      <c r="DE106">
        <f>((5/12)*100)</f>
        <v>41.666666666666671</v>
      </c>
      <c r="DF106">
        <f>((8/12)*100)</f>
        <v>66.666666666666657</v>
      </c>
      <c r="DG106">
        <f>((4/12)*100)</f>
        <v>33.333333333333329</v>
      </c>
      <c r="DH106">
        <f>((5/12)*100)</f>
        <v>41.666666666666671</v>
      </c>
      <c r="DI106">
        <f>((5/12)*100)</f>
        <v>41.666666666666671</v>
      </c>
      <c r="DJ106">
        <f>((5/12)*100)</f>
        <v>41.666666666666671</v>
      </c>
      <c r="DK106">
        <f>((12/12)*100)</f>
        <v>100</v>
      </c>
      <c r="DL106">
        <f>((5/13)*100)</f>
        <v>38.461538461538467</v>
      </c>
      <c r="DM106">
        <f>((5/13)*100)</f>
        <v>38.461538461538467</v>
      </c>
      <c r="DN106">
        <f>((13/13)*100)</f>
        <v>100</v>
      </c>
      <c r="DP106">
        <f>((3/7)*100)</f>
        <v>42.857142857142854</v>
      </c>
      <c r="DQ106">
        <f>((0/7)*100)</f>
        <v>0</v>
      </c>
      <c r="DR106">
        <f>((0/7)*100)</f>
        <v>0</v>
      </c>
      <c r="DS106">
        <f>((3/7)*100)</f>
        <v>42.857142857142854</v>
      </c>
      <c r="DT106">
        <f t="shared" si="48"/>
        <v>0</v>
      </c>
      <c r="DU106">
        <f t="shared" si="48"/>
        <v>0</v>
      </c>
      <c r="DV106">
        <f t="shared" si="49"/>
        <v>0</v>
      </c>
      <c r="DW106">
        <f t="shared" si="49"/>
        <v>0</v>
      </c>
      <c r="DX106">
        <f>((8/8)*100)</f>
        <v>100</v>
      </c>
      <c r="DY106">
        <f>((0/7)*100)</f>
        <v>0</v>
      </c>
      <c r="DZ106">
        <f>((0/7)*100)</f>
        <v>0</v>
      </c>
      <c r="EA106">
        <f>((7/7)*100)</f>
        <v>100</v>
      </c>
    </row>
    <row r="107" spans="1:131" x14ac:dyDescent="0.25">
      <c r="A107">
        <v>56.726768</v>
      </c>
      <c r="B107">
        <v>5.2376560000000003</v>
      </c>
      <c r="C107">
        <v>61.683696000000005</v>
      </c>
      <c r="D107">
        <v>7.1967189999999999</v>
      </c>
      <c r="E107">
        <v>78.931179000000014</v>
      </c>
      <c r="F107">
        <v>4.6663899999999998</v>
      </c>
      <c r="G107">
        <v>53.678329000000005</v>
      </c>
      <c r="H107">
        <v>8.4376560000000005</v>
      </c>
      <c r="K107">
        <f>(11/200)</f>
        <v>5.5E-2</v>
      </c>
      <c r="L107">
        <f>(10/200)</f>
        <v>0.05</v>
      </c>
      <c r="M107">
        <f>(14/200)</f>
        <v>7.0000000000000007E-2</v>
      </c>
      <c r="N107">
        <f>(12/200)</f>
        <v>0.06</v>
      </c>
      <c r="P107">
        <f>(8/200)</f>
        <v>0.04</v>
      </c>
      <c r="Q107">
        <f>(8/200)</f>
        <v>0.04</v>
      </c>
      <c r="R107">
        <f>(8/200)</f>
        <v>0.04</v>
      </c>
      <c r="S107">
        <f>(8/200)</f>
        <v>0.04</v>
      </c>
      <c r="U107">
        <f>0.055+0.04</f>
        <v>9.5000000000000001E-2</v>
      </c>
      <c r="V107">
        <f>0.05+0.04</f>
        <v>0.09</v>
      </c>
      <c r="W107">
        <f>0.07+0.04</f>
        <v>0.11000000000000001</v>
      </c>
      <c r="X107">
        <f>0.06+0.04</f>
        <v>0.1</v>
      </c>
      <c r="Z107">
        <f>SQRT((ABS($A$108-$A$107)^2+(ABS($B$108-$B$107)^2)))</f>
        <v>24.112998418459384</v>
      </c>
      <c r="AA107">
        <f>SQRT((ABS($C$108-$C$107)^2+(ABS($D$108-$D$107)^2)))</f>
        <v>23.677776993487587</v>
      </c>
      <c r="AB107">
        <f>SQRT((ABS($E$108-$E$107)^2+(ABS($F$108-$F$107)^2)))</f>
        <v>26.538728583038797</v>
      </c>
      <c r="AC107">
        <f>SQRT((ABS($G$108-$G$107)^2+(ABS($H$108-$H$107)^2)))</f>
        <v>20.540423592627715</v>
      </c>
      <c r="AJ107">
        <f>1/0.095</f>
        <v>10.526315789473685</v>
      </c>
      <c r="AK107">
        <f>1/0.09</f>
        <v>11.111111111111111</v>
      </c>
      <c r="AL107">
        <f>1/0.11</f>
        <v>9.0909090909090917</v>
      </c>
      <c r="AM107">
        <f>1/0.1</f>
        <v>10</v>
      </c>
      <c r="AO107">
        <f t="shared" si="43"/>
        <v>253.82103598378299</v>
      </c>
      <c r="AP107">
        <f t="shared" si="44"/>
        <v>263.08641103875095</v>
      </c>
      <c r="AQ107">
        <f t="shared" si="45"/>
        <v>241.2611689367163</v>
      </c>
      <c r="AR107">
        <f t="shared" si="46"/>
        <v>205.40423592627712</v>
      </c>
      <c r="AV107">
        <f>((0.055/0.095)*100)</f>
        <v>57.894736842105267</v>
      </c>
      <c r="AW107">
        <f>((0.05/0.09)*100)</f>
        <v>55.555555555555557</v>
      </c>
      <c r="AX107">
        <f>((0.07/0.11)*100)</f>
        <v>63.636363636363647</v>
      </c>
      <c r="AY107">
        <f>((0.06/0.1)*100)</f>
        <v>60</v>
      </c>
      <c r="BA107">
        <f>((0.04/0.095)*100)</f>
        <v>42.105263157894733</v>
      </c>
      <c r="BB107">
        <f>((0.04/0.09)*100)</f>
        <v>44.44444444444445</v>
      </c>
      <c r="BC107">
        <f>((0.04/0.11)*100)</f>
        <v>36.363636363636367</v>
      </c>
      <c r="BD107">
        <f>((0.04/0.1)*100)</f>
        <v>40</v>
      </c>
      <c r="BF107">
        <f>ABS($B$107-$D$107)</f>
        <v>1.9590629999999996</v>
      </c>
      <c r="BG107">
        <f>ABS($F$107-$H$107)</f>
        <v>3.7712660000000007</v>
      </c>
      <c r="BL107">
        <f>SQRT((ABS($A$107-$E$108)^2+(ABS($B$107-$F$108)^2)))</f>
        <v>4.4970142363502656</v>
      </c>
      <c r="BM107">
        <f>SQRT((ABS($C$107-$G$107)^2+(ABS($D$107-$H$107)^2)))</f>
        <v>8.1009768202765517</v>
      </c>
      <c r="BO107">
        <f>SQRT((ABS($A$107-$G$107)^2+(ABS($B$107-$H$107)^2)))</f>
        <v>4.4196131433329056</v>
      </c>
      <c r="BP107">
        <f>SQRT((ABS($C$107-$E$108)^2+(ABS($D$107-$F$108)^2)))</f>
        <v>9.8148675428194139</v>
      </c>
      <c r="BU107">
        <v>11</v>
      </c>
      <c r="BV107">
        <v>6</v>
      </c>
      <c r="BW107">
        <v>2</v>
      </c>
      <c r="BX107">
        <v>3</v>
      </c>
      <c r="BY107">
        <v>10</v>
      </c>
      <c r="BZ107">
        <v>6</v>
      </c>
      <c r="CA107">
        <v>6</v>
      </c>
      <c r="CB107">
        <v>5</v>
      </c>
      <c r="CC107">
        <v>14</v>
      </c>
      <c r="CD107">
        <v>6</v>
      </c>
      <c r="CE107">
        <v>6</v>
      </c>
      <c r="CF107">
        <v>13</v>
      </c>
      <c r="CG107">
        <v>12</v>
      </c>
      <c r="CH107">
        <v>2</v>
      </c>
      <c r="CI107">
        <v>5</v>
      </c>
      <c r="CJ107">
        <v>10</v>
      </c>
      <c r="CL107">
        <v>8</v>
      </c>
      <c r="CM107">
        <v>4</v>
      </c>
      <c r="CN107">
        <v>0</v>
      </c>
      <c r="CO107">
        <v>0</v>
      </c>
      <c r="CP107">
        <v>8</v>
      </c>
      <c r="CQ107">
        <v>4</v>
      </c>
      <c r="CR107">
        <v>0</v>
      </c>
      <c r="CS107">
        <v>0</v>
      </c>
      <c r="CT107">
        <v>8</v>
      </c>
      <c r="CU107">
        <v>0</v>
      </c>
      <c r="CV107">
        <v>0</v>
      </c>
      <c r="CW107">
        <v>7</v>
      </c>
      <c r="CX107">
        <v>8</v>
      </c>
      <c r="CY107">
        <v>0</v>
      </c>
      <c r="CZ107">
        <v>3</v>
      </c>
      <c r="DA107">
        <v>7</v>
      </c>
      <c r="DC107">
        <f>((6/11)*100)</f>
        <v>54.54545454545454</v>
      </c>
      <c r="DD107">
        <f>((2/11)*100)</f>
        <v>18.181818181818183</v>
      </c>
      <c r="DE107">
        <f>((3/11)*100)</f>
        <v>27.27272727272727</v>
      </c>
      <c r="DF107">
        <f>((6/10)*100)</f>
        <v>60</v>
      </c>
      <c r="DG107">
        <f>((6/10)*100)</f>
        <v>60</v>
      </c>
      <c r="DH107">
        <f>((5/10)*100)</f>
        <v>50</v>
      </c>
      <c r="DI107">
        <f>((6/14)*100)</f>
        <v>42.857142857142854</v>
      </c>
      <c r="DJ107">
        <f>((6/14)*100)</f>
        <v>42.857142857142854</v>
      </c>
      <c r="DK107">
        <f>((13/14)*100)</f>
        <v>92.857142857142861</v>
      </c>
      <c r="DL107">
        <f>((2/12)*100)</f>
        <v>16.666666666666664</v>
      </c>
      <c r="DM107">
        <f>((5/12)*100)</f>
        <v>41.666666666666671</v>
      </c>
      <c r="DN107">
        <f>((10/12)*100)</f>
        <v>83.333333333333343</v>
      </c>
      <c r="DP107">
        <f>((4/8)*100)</f>
        <v>50</v>
      </c>
      <c r="DQ107">
        <f>((0/8)*100)</f>
        <v>0</v>
      </c>
      <c r="DR107">
        <f>((0/8)*100)</f>
        <v>0</v>
      </c>
      <c r="DS107">
        <f>((4/8)*100)</f>
        <v>50</v>
      </c>
      <c r="DT107">
        <f>((0/8)*100)</f>
        <v>0</v>
      </c>
      <c r="DU107">
        <f>((0/8)*100)</f>
        <v>0</v>
      </c>
      <c r="DV107">
        <f t="shared" si="49"/>
        <v>0</v>
      </c>
      <c r="DW107">
        <f t="shared" si="49"/>
        <v>0</v>
      </c>
      <c r="DX107">
        <f>((7/8)*100)</f>
        <v>87.5</v>
      </c>
      <c r="DY107">
        <f>((0/8)*100)</f>
        <v>0</v>
      </c>
      <c r="DZ107">
        <f>((3/8)*100)</f>
        <v>37.5</v>
      </c>
      <c r="EA107">
        <f>((7/8)*100)</f>
        <v>87.5</v>
      </c>
    </row>
    <row r="108" spans="1:131" x14ac:dyDescent="0.25">
      <c r="A108">
        <v>32.614788000000004</v>
      </c>
      <c r="B108">
        <v>5.4592710000000002</v>
      </c>
      <c r="C108">
        <v>38.006195000000005</v>
      </c>
      <c r="D108">
        <v>7.0823960000000001</v>
      </c>
      <c r="E108">
        <v>52.400569000000004</v>
      </c>
      <c r="F108">
        <v>4.01</v>
      </c>
      <c r="G108">
        <v>33.139527999999999</v>
      </c>
      <c r="H108">
        <v>8.1794799999999999</v>
      </c>
      <c r="M108">
        <f>(12/200)</f>
        <v>0.06</v>
      </c>
      <c r="P108">
        <f>(12/200)</f>
        <v>0.06</v>
      </c>
      <c r="Q108">
        <f>(10/200)</f>
        <v>0.05</v>
      </c>
      <c r="R108">
        <f>(9/200)</f>
        <v>4.4999999999999998E-2</v>
      </c>
      <c r="W108">
        <f>0.06+0.045</f>
        <v>0.105</v>
      </c>
      <c r="AB108">
        <f>SQRT((ABS($E$109-$E$108)^2+(ABS($F$109-$F$108)^2)))</f>
        <v>20.977266960958005</v>
      </c>
      <c r="AL108">
        <f>1/0.105</f>
        <v>9.5238095238095237</v>
      </c>
      <c r="AQ108">
        <f t="shared" si="45"/>
        <v>199.78349486626672</v>
      </c>
      <c r="AX108">
        <f>((0.06/0.105)*100)</f>
        <v>57.142857142857139</v>
      </c>
      <c r="BC108">
        <f>((0.045/0.105)*100)</f>
        <v>42.857142857142854</v>
      </c>
      <c r="BF108">
        <f>ABS($B$108-$D$108)</f>
        <v>1.6231249999999999</v>
      </c>
      <c r="BG108">
        <f>ABS($F$108-$H$108)</f>
        <v>4.1694800000000001</v>
      </c>
      <c r="BI108">
        <v>1.6441205000000001</v>
      </c>
      <c r="BJ108">
        <v>2.1821350000000006</v>
      </c>
      <c r="BO108">
        <f>SQRT((ABS($A$108-$G$108)^2+(ABS($B$108-$H$108)^2)))</f>
        <v>2.7703590148717172</v>
      </c>
      <c r="BP108">
        <f>SQRT((ABS($C$108-$E$109)^2+(ABS($D$108-$F$109)^2)))</f>
        <v>7.2963598404037135</v>
      </c>
      <c r="CC108">
        <v>12</v>
      </c>
      <c r="CD108">
        <v>0</v>
      </c>
      <c r="CE108">
        <v>7</v>
      </c>
      <c r="CF108">
        <v>10</v>
      </c>
      <c r="CL108">
        <v>12</v>
      </c>
      <c r="CM108">
        <v>5</v>
      </c>
      <c r="CN108">
        <v>0</v>
      </c>
      <c r="CO108">
        <v>2</v>
      </c>
      <c r="CP108">
        <v>10</v>
      </c>
      <c r="CQ108">
        <v>5</v>
      </c>
      <c r="CR108">
        <v>5</v>
      </c>
      <c r="CS108">
        <v>3</v>
      </c>
      <c r="CT108">
        <v>9</v>
      </c>
      <c r="CU108">
        <v>0</v>
      </c>
      <c r="CV108">
        <v>5</v>
      </c>
      <c r="CW108">
        <v>7</v>
      </c>
      <c r="DI108">
        <f>((0/12)*100)</f>
        <v>0</v>
      </c>
      <c r="DJ108">
        <f>((7/12)*100)</f>
        <v>58.333333333333336</v>
      </c>
      <c r="DK108">
        <f>((10/12)*100)</f>
        <v>83.333333333333343</v>
      </c>
      <c r="DP108">
        <f>((5/12)*100)</f>
        <v>41.666666666666671</v>
      </c>
      <c r="DQ108">
        <f>((0/12)*100)</f>
        <v>0</v>
      </c>
      <c r="DR108">
        <f>((2/12)*100)</f>
        <v>16.666666666666664</v>
      </c>
      <c r="DS108">
        <f>((5/10)*100)</f>
        <v>50</v>
      </c>
      <c r="DT108">
        <f>((5/10)*100)</f>
        <v>50</v>
      </c>
      <c r="DU108">
        <f>((3/10)*100)</f>
        <v>30</v>
      </c>
      <c r="DV108">
        <f>((0/9)*100)</f>
        <v>0</v>
      </c>
      <c r="DW108">
        <f>((5/9)*100)</f>
        <v>55.555555555555557</v>
      </c>
      <c r="DX108">
        <f>((7/9)*100)</f>
        <v>77.777777777777786</v>
      </c>
    </row>
    <row r="109" spans="1:131" x14ac:dyDescent="0.25">
      <c r="E109">
        <v>31.423434999999998</v>
      </c>
      <c r="F109">
        <v>3.9353120000000001</v>
      </c>
    </row>
    <row r="110" spans="1:131" x14ac:dyDescent="0.25">
      <c r="A110" t="s">
        <v>22</v>
      </c>
      <c r="B110" t="s">
        <v>22</v>
      </c>
      <c r="C110" t="s">
        <v>22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</row>
    <row r="111" spans="1:131" x14ac:dyDescent="0.25">
      <c r="A111">
        <v>250.86</v>
      </c>
      <c r="B111">
        <v>5.7217169999999999</v>
      </c>
      <c r="C111">
        <v>243.80666500000001</v>
      </c>
      <c r="D111">
        <v>7.9401510000000002</v>
      </c>
      <c r="E111">
        <v>247.439796</v>
      </c>
      <c r="F111">
        <v>4.7315649999999998</v>
      </c>
      <c r="G111">
        <v>245.405452</v>
      </c>
      <c r="H111">
        <v>9.3515650000000008</v>
      </c>
      <c r="K111">
        <f>(15/200)</f>
        <v>7.4999999999999997E-2</v>
      </c>
      <c r="L111">
        <f>(12/200)</f>
        <v>0.06</v>
      </c>
      <c r="M111">
        <f>(13/200)</f>
        <v>6.5000000000000002E-2</v>
      </c>
      <c r="N111">
        <f>(12/200)</f>
        <v>0.06</v>
      </c>
      <c r="P111">
        <f>(11/200)</f>
        <v>5.5E-2</v>
      </c>
      <c r="Q111">
        <f>(9/200)</f>
        <v>4.4999999999999998E-2</v>
      </c>
      <c r="R111">
        <f>(10/200)</f>
        <v>0.05</v>
      </c>
      <c r="S111">
        <f>(9/200)</f>
        <v>4.4999999999999998E-2</v>
      </c>
      <c r="U111">
        <f>0.075+0.055</f>
        <v>0.13</v>
      </c>
      <c r="V111">
        <f>0.06+0.045</f>
        <v>0.105</v>
      </c>
      <c r="W111">
        <f>0.065+0.05</f>
        <v>0.115</v>
      </c>
      <c r="X111">
        <f>0.06+0.045</f>
        <v>0.105</v>
      </c>
      <c r="Z111">
        <f>SQRT((ABS($A$112-$A$111)^2+(ABS($B$112-$B$111)^2)))</f>
        <v>25.169180900213757</v>
      </c>
      <c r="AA111">
        <f>SQRT((ABS($C$112-$C$111)^2+(ABS($D$112-$D$111)^2)))</f>
        <v>21.850500201254743</v>
      </c>
      <c r="AB111">
        <f>SQRT((ABS($E$112-$E$111)^2+(ABS($F$112-$F$111)^2)))</f>
        <v>25.357402591199669</v>
      </c>
      <c r="AC111">
        <f>SQRT((ABS($G$112-$G$111)^2+(ABS($H$112-$H$111)^2)))</f>
        <v>22.8754495671858</v>
      </c>
      <c r="AJ111">
        <f>1/0.13</f>
        <v>7.6923076923076916</v>
      </c>
      <c r="AK111">
        <f>1/0.105</f>
        <v>9.5238095238095237</v>
      </c>
      <c r="AL111">
        <f>1/0.115</f>
        <v>8.695652173913043</v>
      </c>
      <c r="AM111">
        <f>1/0.105</f>
        <v>9.5238095238095237</v>
      </c>
      <c r="AO111">
        <f t="shared" ref="AO111:AO119" si="50">$Z111/$U111</f>
        <v>193.60908384779813</v>
      </c>
      <c r="AP111">
        <f t="shared" ref="AP111:AP119" si="51">$AA111/$V111</f>
        <v>208.10000191671185</v>
      </c>
      <c r="AQ111">
        <f t="shared" ref="AQ111:AQ118" si="52">$AB111/$W111</f>
        <v>220.49915296695363</v>
      </c>
      <c r="AR111">
        <f t="shared" ref="AR111:AR119" si="53">$AC111/$X111</f>
        <v>217.86142444938858</v>
      </c>
      <c r="AV111">
        <f>((0.075/0.13)*100)</f>
        <v>57.692307692307686</v>
      </c>
      <c r="AW111">
        <f>((0.06/0.105)*100)</f>
        <v>57.142857142857139</v>
      </c>
      <c r="AX111">
        <f>((0.065/0.115)*100)</f>
        <v>56.521739130434781</v>
      </c>
      <c r="AY111">
        <f>((0.06/0.105)*100)</f>
        <v>57.142857142857139</v>
      </c>
      <c r="BA111">
        <f>((0.055/0.13)*100)</f>
        <v>42.307692307692307</v>
      </c>
      <c r="BB111">
        <f>((0.045/0.105)*100)</f>
        <v>42.857142857142854</v>
      </c>
      <c r="BC111">
        <f>((0.05/0.115)*100)</f>
        <v>43.478260869565219</v>
      </c>
      <c r="BD111">
        <f>((0.045/0.105)*100)</f>
        <v>42.857142857142854</v>
      </c>
      <c r="BF111">
        <f>ABS($B$111-$D$111)</f>
        <v>2.2184340000000002</v>
      </c>
      <c r="BG111">
        <f>ABS($F$111-$H$111)</f>
        <v>4.620000000000001</v>
      </c>
      <c r="BL111">
        <f>SQRT((ABS($A$111-$E$111)^2+(ABS($B$111-$F$111)^2)))</f>
        <v>3.5606455011303897</v>
      </c>
      <c r="BM111">
        <f>SQRT((ABS($C$111-$G$111)^2+(ABS($D$111-$H$111)^2)))</f>
        <v>2.1326531248107274</v>
      </c>
      <c r="BO111">
        <f>SQRT((ABS($A$111-$G$111)^2+(ABS($B$111-$H$111)^2)))</f>
        <v>6.5519379108328089</v>
      </c>
      <c r="BP111">
        <f>SQRT((ABS($C$111-$E$111)^2+(ABS($D$111-$F$111)^2)))</f>
        <v>4.8471295611482201</v>
      </c>
      <c r="BU111">
        <v>15</v>
      </c>
      <c r="BV111">
        <v>9</v>
      </c>
      <c r="BW111">
        <v>5</v>
      </c>
      <c r="BX111">
        <v>6</v>
      </c>
      <c r="BY111">
        <v>12</v>
      </c>
      <c r="BZ111">
        <v>9</v>
      </c>
      <c r="CA111">
        <v>6</v>
      </c>
      <c r="CB111">
        <v>5</v>
      </c>
      <c r="CC111">
        <v>13</v>
      </c>
      <c r="CD111">
        <v>5</v>
      </c>
      <c r="CE111">
        <v>6</v>
      </c>
      <c r="CF111">
        <v>12</v>
      </c>
      <c r="CG111">
        <v>12</v>
      </c>
      <c r="CH111">
        <v>4</v>
      </c>
      <c r="CI111">
        <v>5</v>
      </c>
      <c r="CJ111">
        <v>12</v>
      </c>
      <c r="CL111">
        <v>11</v>
      </c>
      <c r="CM111">
        <v>3</v>
      </c>
      <c r="CN111">
        <v>0</v>
      </c>
      <c r="CO111">
        <v>0</v>
      </c>
      <c r="CP111">
        <v>9</v>
      </c>
      <c r="CQ111">
        <v>3</v>
      </c>
      <c r="CR111">
        <v>4</v>
      </c>
      <c r="CS111">
        <v>2</v>
      </c>
      <c r="CT111">
        <v>10</v>
      </c>
      <c r="CU111">
        <v>0</v>
      </c>
      <c r="CV111">
        <v>4</v>
      </c>
      <c r="CW111">
        <v>8</v>
      </c>
      <c r="CX111">
        <v>9</v>
      </c>
      <c r="CY111">
        <v>0</v>
      </c>
      <c r="CZ111">
        <v>2</v>
      </c>
      <c r="DA111">
        <v>8</v>
      </c>
      <c r="DC111">
        <f>((9/15)*100)</f>
        <v>60</v>
      </c>
      <c r="DD111">
        <f>((5/15)*100)</f>
        <v>33.333333333333329</v>
      </c>
      <c r="DE111">
        <f>((6/15)*100)</f>
        <v>40</v>
      </c>
      <c r="DF111">
        <f>((9/12)*100)</f>
        <v>75</v>
      </c>
      <c r="DG111">
        <f>((6/12)*100)</f>
        <v>50</v>
      </c>
      <c r="DH111">
        <f>((5/12)*100)</f>
        <v>41.666666666666671</v>
      </c>
      <c r="DI111">
        <f>((5/13)*100)</f>
        <v>38.461538461538467</v>
      </c>
      <c r="DJ111">
        <f>((6/13)*100)</f>
        <v>46.153846153846153</v>
      </c>
      <c r="DK111">
        <f>((12/13)*100)</f>
        <v>92.307692307692307</v>
      </c>
      <c r="DL111">
        <f>((4/12)*100)</f>
        <v>33.333333333333329</v>
      </c>
      <c r="DM111">
        <f>((5/12)*100)</f>
        <v>41.666666666666671</v>
      </c>
      <c r="DN111">
        <f>((12/12)*100)</f>
        <v>100</v>
      </c>
      <c r="DP111">
        <f>((3/11)*100)</f>
        <v>27.27272727272727</v>
      </c>
      <c r="DQ111">
        <f>((0/11)*100)</f>
        <v>0</v>
      </c>
      <c r="DR111">
        <f>((0/11)*100)</f>
        <v>0</v>
      </c>
      <c r="DS111">
        <f>((3/9)*100)</f>
        <v>33.333333333333329</v>
      </c>
      <c r="DT111">
        <f>((4/9)*100)</f>
        <v>44.444444444444443</v>
      </c>
      <c r="DU111">
        <f>((2/9)*100)</f>
        <v>22.222222222222221</v>
      </c>
      <c r="DV111">
        <f>((0/10)*100)</f>
        <v>0</v>
      </c>
      <c r="DW111">
        <f>((4/10)*100)</f>
        <v>40</v>
      </c>
      <c r="DX111">
        <f>((8/10)*100)</f>
        <v>80</v>
      </c>
      <c r="DY111">
        <f>((0/9)*100)</f>
        <v>0</v>
      </c>
      <c r="DZ111">
        <f>((2/9)*100)</f>
        <v>22.222222222222221</v>
      </c>
      <c r="EA111">
        <f>((8/9)*100)</f>
        <v>88.888888888888886</v>
      </c>
    </row>
    <row r="112" spans="1:131" x14ac:dyDescent="0.25">
      <c r="A112">
        <v>225.74808100000001</v>
      </c>
      <c r="B112">
        <v>7.4185350000000003</v>
      </c>
      <c r="C112">
        <v>221.978838</v>
      </c>
      <c r="D112">
        <v>8.9353029999999993</v>
      </c>
      <c r="E112">
        <v>222.12747400000001</v>
      </c>
      <c r="F112">
        <v>6.2429290000000002</v>
      </c>
      <c r="G112">
        <v>222.553383</v>
      </c>
      <c r="H112">
        <v>10.385555</v>
      </c>
      <c r="K112">
        <f>(17/200)</f>
        <v>8.5000000000000006E-2</v>
      </c>
      <c r="L112">
        <f>(10/200)</f>
        <v>0.05</v>
      </c>
      <c r="M112">
        <f>(12/200)</f>
        <v>0.06</v>
      </c>
      <c r="N112">
        <f>(13/200)</f>
        <v>6.5000000000000002E-2</v>
      </c>
      <c r="P112">
        <f>(8/200)</f>
        <v>0.04</v>
      </c>
      <c r="Q112">
        <f>(9/200)</f>
        <v>4.4999999999999998E-2</v>
      </c>
      <c r="R112">
        <f>(10/200)</f>
        <v>0.05</v>
      </c>
      <c r="S112">
        <f>(9/200)</f>
        <v>4.4999999999999998E-2</v>
      </c>
      <c r="U112">
        <f>0.085+0.04</f>
        <v>0.125</v>
      </c>
      <c r="V112">
        <f>0.05+0.045</f>
        <v>9.5000000000000001E-2</v>
      </c>
      <c r="W112">
        <f>0.06+0.05</f>
        <v>0.11</v>
      </c>
      <c r="X112">
        <f>0.065+0.045</f>
        <v>0.11</v>
      </c>
      <c r="Z112">
        <f>SQRT((ABS($A$113-$A$112)^2+(ABS($B$113-$B$112)^2)))</f>
        <v>25.618001293834645</v>
      </c>
      <c r="AA112">
        <f>SQRT((ABS($C$113-$C$112)^2+(ABS($D$113-$D$112)^2)))</f>
        <v>19.707406911084227</v>
      </c>
      <c r="AB112">
        <f>SQRT((ABS($E$113-$E$112)^2+(ABS($F$113-$F$112)^2)))</f>
        <v>22.895078207318939</v>
      </c>
      <c r="AC112">
        <f>SQRT((ABS($G$113-$G$112)^2+(ABS($H$113-$H$112)^2)))</f>
        <v>23.834955602702603</v>
      </c>
      <c r="AJ112">
        <f>1/0.125</f>
        <v>8</v>
      </c>
      <c r="AK112">
        <f>1/0.095</f>
        <v>10.526315789473685</v>
      </c>
      <c r="AL112">
        <f>1/0.11</f>
        <v>9.0909090909090917</v>
      </c>
      <c r="AM112">
        <f>1/0.11</f>
        <v>9.0909090909090917</v>
      </c>
      <c r="AO112">
        <f t="shared" si="50"/>
        <v>204.94401035067716</v>
      </c>
      <c r="AP112">
        <f t="shared" si="51"/>
        <v>207.44638853772869</v>
      </c>
      <c r="AQ112">
        <f t="shared" si="52"/>
        <v>208.13707461199036</v>
      </c>
      <c r="AR112">
        <f t="shared" si="53"/>
        <v>216.68141457002366</v>
      </c>
      <c r="AV112">
        <f>((0.085/0.125)*100)</f>
        <v>68</v>
      </c>
      <c r="AW112">
        <f>((0.05/0.095)*100)</f>
        <v>52.631578947368418</v>
      </c>
      <c r="AX112">
        <f>((0.06/0.11)*100)</f>
        <v>54.54545454545454</v>
      </c>
      <c r="AY112">
        <f>((0.065/0.11)*100)</f>
        <v>59.090909090909093</v>
      </c>
      <c r="BA112">
        <f>((0.04/0.125)*100)</f>
        <v>32</v>
      </c>
      <c r="BB112">
        <f>((0.045/0.095)*100)</f>
        <v>47.368421052631575</v>
      </c>
      <c r="BC112">
        <f>((0.05/0.11)*100)</f>
        <v>45.45454545454546</v>
      </c>
      <c r="BD112">
        <f>((0.045/0.11)*100)</f>
        <v>40.909090909090907</v>
      </c>
      <c r="BF112">
        <f>ABS($B$112-$D$112)</f>
        <v>1.516767999999999</v>
      </c>
      <c r="BG112">
        <f>ABS($F$112-$H$112)</f>
        <v>4.1426259999999999</v>
      </c>
      <c r="BL112">
        <f>SQRT((ABS($A$112-$E$112)^2+(ABS($B$112-$F$112)^2)))</f>
        <v>3.8066841891185366</v>
      </c>
      <c r="BM112">
        <f>SQRT((ABS($C$112-$G$112)^2+(ABS($D$112-$H$112)^2)))</f>
        <v>1.5599143632036352</v>
      </c>
      <c r="BO112">
        <f>SQRT((ABS($A$112-$G$112)^2+(ABS($B$112-$H$112)^2)))</f>
        <v>4.3599659392710981</v>
      </c>
      <c r="BP112">
        <f>SQRT((ABS($C$112-$E$112)^2+(ABS($D$112-$F$112)^2)))</f>
        <v>2.6964737002930326</v>
      </c>
      <c r="BU112">
        <v>17</v>
      </c>
      <c r="BV112">
        <v>10</v>
      </c>
      <c r="BW112">
        <v>7</v>
      </c>
      <c r="BX112">
        <v>8</v>
      </c>
      <c r="BY112">
        <v>10</v>
      </c>
      <c r="BZ112">
        <v>10</v>
      </c>
      <c r="CA112">
        <v>2</v>
      </c>
      <c r="CB112">
        <v>3</v>
      </c>
      <c r="CC112">
        <v>12</v>
      </c>
      <c r="CD112">
        <v>5</v>
      </c>
      <c r="CE112">
        <v>4</v>
      </c>
      <c r="CF112">
        <v>12</v>
      </c>
      <c r="CG112">
        <v>13</v>
      </c>
      <c r="CH112">
        <v>6</v>
      </c>
      <c r="CI112">
        <v>5</v>
      </c>
      <c r="CJ112">
        <v>12</v>
      </c>
      <c r="CL112">
        <v>8</v>
      </c>
      <c r="CM112">
        <v>5</v>
      </c>
      <c r="CN112">
        <v>0</v>
      </c>
      <c r="CO112">
        <v>0</v>
      </c>
      <c r="CP112">
        <v>9</v>
      </c>
      <c r="CQ112">
        <v>5</v>
      </c>
      <c r="CR112">
        <v>2</v>
      </c>
      <c r="CS112">
        <v>2</v>
      </c>
      <c r="CT112">
        <v>10</v>
      </c>
      <c r="CU112">
        <v>0</v>
      </c>
      <c r="CV112">
        <v>2</v>
      </c>
      <c r="CW112">
        <v>9</v>
      </c>
      <c r="CX112">
        <v>9</v>
      </c>
      <c r="CY112">
        <v>0</v>
      </c>
      <c r="CZ112">
        <v>2</v>
      </c>
      <c r="DA112">
        <v>9</v>
      </c>
      <c r="DC112">
        <f>((10/17)*100)</f>
        <v>58.82352941176471</v>
      </c>
      <c r="DD112">
        <f>((7/17)*100)</f>
        <v>41.17647058823529</v>
      </c>
      <c r="DE112">
        <f>((8/17)*100)</f>
        <v>47.058823529411761</v>
      </c>
      <c r="DF112">
        <f>((10/10)*100)</f>
        <v>100</v>
      </c>
      <c r="DG112">
        <f>((2/10)*100)</f>
        <v>20</v>
      </c>
      <c r="DH112">
        <f>((3/10)*100)</f>
        <v>30</v>
      </c>
      <c r="DI112">
        <f>((5/12)*100)</f>
        <v>41.666666666666671</v>
      </c>
      <c r="DJ112">
        <f>((4/12)*100)</f>
        <v>33.333333333333329</v>
      </c>
      <c r="DK112">
        <f>((12/12)*100)</f>
        <v>100</v>
      </c>
      <c r="DL112">
        <f>((6/13)*100)</f>
        <v>46.153846153846153</v>
      </c>
      <c r="DM112">
        <f>((5/13)*100)</f>
        <v>38.461538461538467</v>
      </c>
      <c r="DN112">
        <f>((12/13)*100)</f>
        <v>92.307692307692307</v>
      </c>
      <c r="DP112">
        <f>((5/8)*100)</f>
        <v>62.5</v>
      </c>
      <c r="DQ112">
        <f>((0/8)*100)</f>
        <v>0</v>
      </c>
      <c r="DR112">
        <f>((0/8)*100)</f>
        <v>0</v>
      </c>
      <c r="DS112">
        <f>((5/9)*100)</f>
        <v>55.555555555555557</v>
      </c>
      <c r="DT112">
        <f>((2/9)*100)</f>
        <v>22.222222222222221</v>
      </c>
      <c r="DU112">
        <f>((2/9)*100)</f>
        <v>22.222222222222221</v>
      </c>
      <c r="DV112">
        <f>((0/10)*100)</f>
        <v>0</v>
      </c>
      <c r="DW112">
        <f>((2/10)*100)</f>
        <v>20</v>
      </c>
      <c r="DX112">
        <f>((9/10)*100)</f>
        <v>90</v>
      </c>
      <c r="DY112">
        <f>((0/9)*100)</f>
        <v>0</v>
      </c>
      <c r="DZ112">
        <f>((2/9)*100)</f>
        <v>22.222222222222221</v>
      </c>
      <c r="EA112">
        <f>((9/9)*100)</f>
        <v>100</v>
      </c>
    </row>
    <row r="113" spans="1:131" x14ac:dyDescent="0.25">
      <c r="A113">
        <v>200.132834</v>
      </c>
      <c r="B113">
        <v>7.0428870000000003</v>
      </c>
      <c r="C113">
        <v>202.27247499999999</v>
      </c>
      <c r="D113">
        <v>9.1381440000000005</v>
      </c>
      <c r="E113">
        <v>199.23277899999999</v>
      </c>
      <c r="F113">
        <v>6.1104640000000003</v>
      </c>
      <c r="G113">
        <v>198.72334900000001</v>
      </c>
      <c r="H113">
        <v>10.869897999999999</v>
      </c>
      <c r="K113">
        <f>(14/200)</f>
        <v>7.0000000000000007E-2</v>
      </c>
      <c r="L113">
        <f>(11/200)</f>
        <v>5.5E-2</v>
      </c>
      <c r="M113">
        <f>(13/200)</f>
        <v>6.5000000000000002E-2</v>
      </c>
      <c r="N113">
        <f>(13/200)</f>
        <v>6.5000000000000002E-2</v>
      </c>
      <c r="P113">
        <f>(7/200)</f>
        <v>3.5000000000000003E-2</v>
      </c>
      <c r="Q113">
        <f>(8/200)</f>
        <v>0.04</v>
      </c>
      <c r="R113">
        <f>(8/200)</f>
        <v>0.04</v>
      </c>
      <c r="S113">
        <f>(8/200)</f>
        <v>0.04</v>
      </c>
      <c r="U113">
        <f>0.07+0.035</f>
        <v>0.10500000000000001</v>
      </c>
      <c r="V113">
        <f>0.055+0.04</f>
        <v>9.5000000000000001E-2</v>
      </c>
      <c r="W113">
        <f>0.065+0.04</f>
        <v>0.10500000000000001</v>
      </c>
      <c r="X113">
        <f>0.065+0.04</f>
        <v>0.10500000000000001</v>
      </c>
      <c r="Z113">
        <f>SQRT((ABS($A$114-$A$113)^2+(ABS($B$114-$B$113)^2)))</f>
        <v>26.082314634568409</v>
      </c>
      <c r="AA113">
        <f>SQRT((ABS($C$114-$C$113)^2+(ABS($D$114-$D$113)^2)))</f>
        <v>23.547279082440944</v>
      </c>
      <c r="AB113">
        <f>SQRT((ABS($E$114-$E$113)^2+(ABS($F$114-$F$113)^2)))</f>
        <v>26.417764941822835</v>
      </c>
      <c r="AC113">
        <f>SQRT((ABS($G$114-$G$113)^2+(ABS($H$114-$H$113)^2)))</f>
        <v>25.613029105073171</v>
      </c>
      <c r="AJ113">
        <f>1/0.105</f>
        <v>9.5238095238095237</v>
      </c>
      <c r="AK113">
        <f>1/0.095</f>
        <v>10.526315789473685</v>
      </c>
      <c r="AL113">
        <f>1/0.105</f>
        <v>9.5238095238095237</v>
      </c>
      <c r="AM113">
        <f>1/0.105</f>
        <v>9.5238095238095237</v>
      </c>
      <c r="AO113">
        <f t="shared" si="50"/>
        <v>248.40299651969912</v>
      </c>
      <c r="AP113">
        <f t="shared" si="51"/>
        <v>247.86609560464152</v>
      </c>
      <c r="AQ113">
        <f t="shared" si="52"/>
        <v>251.59776135069364</v>
      </c>
      <c r="AR113">
        <f t="shared" si="53"/>
        <v>243.93361052450638</v>
      </c>
      <c r="AV113">
        <f>((0.07/0.105)*100)</f>
        <v>66.666666666666671</v>
      </c>
      <c r="AW113">
        <f>((0.055/0.095)*100)</f>
        <v>57.894736842105267</v>
      </c>
      <c r="AX113">
        <f>((0.065/0.105)*100)</f>
        <v>61.904761904761905</v>
      </c>
      <c r="AY113">
        <f>((0.065/0.105)*100)</f>
        <v>61.904761904761905</v>
      </c>
      <c r="BA113">
        <f>((0.035/0.105)*100)</f>
        <v>33.333333333333336</v>
      </c>
      <c r="BB113">
        <f>((0.04/0.095)*100)</f>
        <v>42.105263157894733</v>
      </c>
      <c r="BC113">
        <f>((0.04/0.105)*100)</f>
        <v>38.095238095238102</v>
      </c>
      <c r="BD113">
        <f>((0.04/0.105)*100)</f>
        <v>38.095238095238102</v>
      </c>
      <c r="BF113">
        <f>ABS($B$113-$D$113)</f>
        <v>2.0952570000000001</v>
      </c>
      <c r="BG113">
        <f>ABS($F$113-$H$113)</f>
        <v>4.7594339999999988</v>
      </c>
      <c r="BL113">
        <f>SQRT((ABS($A$113-$E$113)^2+(ABS($B$113-$F$113)^2)))</f>
        <v>1.2959597424125551</v>
      </c>
      <c r="BM113">
        <f>SQRT((ABS($C$113-$G$113)^2+(ABS($D$113-$H$113)^2)))</f>
        <v>3.949084359746168</v>
      </c>
      <c r="BO113">
        <f>SQRT((ABS($A$113-$G$113)^2+(ABS($B$113-$H$113)^2)))</f>
        <v>4.0783159710039589</v>
      </c>
      <c r="BP113">
        <f>SQRT((ABS($C$113-$E$113)^2+(ABS($D$113-$F$113)^2)))</f>
        <v>4.2902911270467357</v>
      </c>
      <c r="BU113">
        <v>14</v>
      </c>
      <c r="BV113">
        <v>9</v>
      </c>
      <c r="BW113">
        <v>6</v>
      </c>
      <c r="BX113">
        <v>6</v>
      </c>
      <c r="BY113">
        <v>11</v>
      </c>
      <c r="BZ113">
        <v>9</v>
      </c>
      <c r="CA113">
        <v>3</v>
      </c>
      <c r="CB113">
        <v>3</v>
      </c>
      <c r="CC113">
        <v>13</v>
      </c>
      <c r="CD113">
        <v>6</v>
      </c>
      <c r="CE113">
        <v>4</v>
      </c>
      <c r="CF113">
        <v>13</v>
      </c>
      <c r="CG113">
        <v>13</v>
      </c>
      <c r="CH113">
        <v>6</v>
      </c>
      <c r="CI113">
        <v>4</v>
      </c>
      <c r="CJ113">
        <v>13</v>
      </c>
      <c r="CL113">
        <v>7</v>
      </c>
      <c r="CM113">
        <v>5</v>
      </c>
      <c r="CN113">
        <v>0</v>
      </c>
      <c r="CO113">
        <v>0</v>
      </c>
      <c r="CP113">
        <v>8</v>
      </c>
      <c r="CQ113">
        <v>5</v>
      </c>
      <c r="CR113">
        <v>0</v>
      </c>
      <c r="CS113">
        <v>0</v>
      </c>
      <c r="CT113">
        <v>8</v>
      </c>
      <c r="CU113">
        <v>0</v>
      </c>
      <c r="CV113">
        <v>0</v>
      </c>
      <c r="CW113">
        <v>8</v>
      </c>
      <c r="CX113">
        <v>8</v>
      </c>
      <c r="CY113">
        <v>0</v>
      </c>
      <c r="CZ113">
        <v>0</v>
      </c>
      <c r="DA113">
        <v>8</v>
      </c>
      <c r="DC113">
        <f>((9/14)*100)</f>
        <v>64.285714285714292</v>
      </c>
      <c r="DD113">
        <f>((6/14)*100)</f>
        <v>42.857142857142854</v>
      </c>
      <c r="DE113">
        <f>((6/14)*100)</f>
        <v>42.857142857142854</v>
      </c>
      <c r="DF113">
        <f>((9/11)*100)</f>
        <v>81.818181818181827</v>
      </c>
      <c r="DG113">
        <f>((3/11)*100)</f>
        <v>27.27272727272727</v>
      </c>
      <c r="DH113">
        <f>((3/11)*100)</f>
        <v>27.27272727272727</v>
      </c>
      <c r="DI113">
        <f>((6/13)*100)</f>
        <v>46.153846153846153</v>
      </c>
      <c r="DJ113">
        <f>((4/13)*100)</f>
        <v>30.76923076923077</v>
      </c>
      <c r="DK113">
        <f>((13/13)*100)</f>
        <v>100</v>
      </c>
      <c r="DL113">
        <f>((6/13)*100)</f>
        <v>46.153846153846153</v>
      </c>
      <c r="DM113">
        <f>((4/13)*100)</f>
        <v>30.76923076923077</v>
      </c>
      <c r="DN113">
        <f>((13/13)*100)</f>
        <v>100</v>
      </c>
      <c r="DP113">
        <f>((5/7)*100)</f>
        <v>71.428571428571431</v>
      </c>
      <c r="DQ113">
        <f t="shared" ref="DQ113:DR115" si="54">((0/7)*100)</f>
        <v>0</v>
      </c>
      <c r="DR113">
        <f t="shared" si="54"/>
        <v>0</v>
      </c>
      <c r="DS113">
        <f>((5/8)*100)</f>
        <v>62.5</v>
      </c>
      <c r="DT113">
        <f>((0/8)*100)</f>
        <v>0</v>
      </c>
      <c r="DU113">
        <f>((0/8)*100)</f>
        <v>0</v>
      </c>
      <c r="DV113">
        <f>((0/8)*100)</f>
        <v>0</v>
      </c>
      <c r="DW113">
        <f>((0/8)*100)</f>
        <v>0</v>
      </c>
      <c r="DX113">
        <f>((8/8)*100)</f>
        <v>100</v>
      </c>
      <c r="DY113">
        <f>((0/8)*100)</f>
        <v>0</v>
      </c>
      <c r="DZ113">
        <f>((0/8)*100)</f>
        <v>0</v>
      </c>
      <c r="EA113">
        <f>((8/8)*100)</f>
        <v>100</v>
      </c>
    </row>
    <row r="114" spans="1:131" x14ac:dyDescent="0.25">
      <c r="A114">
        <v>174.06582299999999</v>
      </c>
      <c r="B114">
        <v>6.1495369999999996</v>
      </c>
      <c r="C114">
        <v>178.75087400000001</v>
      </c>
      <c r="D114">
        <v>8.0387629999999994</v>
      </c>
      <c r="E114">
        <v>172.83381300000002</v>
      </c>
      <c r="F114">
        <v>5.1140210000000002</v>
      </c>
      <c r="G114">
        <v>173.145464</v>
      </c>
      <c r="H114">
        <v>9.5286080000000002</v>
      </c>
      <c r="K114">
        <f>(13/200)</f>
        <v>6.5000000000000002E-2</v>
      </c>
      <c r="L114">
        <f>(10/200)</f>
        <v>0.05</v>
      </c>
      <c r="M114">
        <f>(12/200)</f>
        <v>0.06</v>
      </c>
      <c r="N114">
        <f>(12/200)</f>
        <v>0.06</v>
      </c>
      <c r="P114">
        <f>(7/200)</f>
        <v>3.5000000000000003E-2</v>
      </c>
      <c r="Q114">
        <f>(9/200)</f>
        <v>4.4999999999999998E-2</v>
      </c>
      <c r="R114">
        <f>(8/200)</f>
        <v>0.04</v>
      </c>
      <c r="S114">
        <f>(8/200)</f>
        <v>0.04</v>
      </c>
      <c r="U114">
        <f>0.065+0.035</f>
        <v>0.1</v>
      </c>
      <c r="V114">
        <f>0.05+0.045</f>
        <v>9.5000000000000001E-2</v>
      </c>
      <c r="W114">
        <f>0.06+0.04</f>
        <v>0.1</v>
      </c>
      <c r="X114">
        <f>0.06+0.04</f>
        <v>0.1</v>
      </c>
      <c r="Z114">
        <f>SQRT((ABS($A$115-$A$114)^2+(ABS($B$115-$B$114)^2)))</f>
        <v>20.826949675911752</v>
      </c>
      <c r="AA114">
        <f>SQRT((ABS($C$115-$C$114)^2+(ABS($D$115-$D$114)^2)))</f>
        <v>21.437208706777568</v>
      </c>
      <c r="AB114">
        <f>SQRT((ABS($E$115-$E$114)^2+(ABS($F$115-$F$114)^2)))</f>
        <v>20.868343701984092</v>
      </c>
      <c r="AC114">
        <f>SQRT((ABS($G$115-$G$114)^2+(ABS($H$115-$H$114)^2)))</f>
        <v>20.269851958615678</v>
      </c>
      <c r="AJ114">
        <f>1/0.1</f>
        <v>10</v>
      </c>
      <c r="AK114">
        <f>1/0.095</f>
        <v>10.526315789473685</v>
      </c>
      <c r="AL114">
        <f>1/0.1</f>
        <v>10</v>
      </c>
      <c r="AM114">
        <f>1/0.1</f>
        <v>10</v>
      </c>
      <c r="AO114">
        <f t="shared" si="50"/>
        <v>208.26949675911752</v>
      </c>
      <c r="AP114">
        <f t="shared" si="51"/>
        <v>225.65482849239544</v>
      </c>
      <c r="AQ114">
        <f t="shared" si="52"/>
        <v>208.68343701984091</v>
      </c>
      <c r="AR114">
        <f t="shared" si="53"/>
        <v>202.69851958615678</v>
      </c>
      <c r="AV114">
        <f>((0.065/0.1)*100)</f>
        <v>65</v>
      </c>
      <c r="AW114">
        <f>((0.05/0.095)*100)</f>
        <v>52.631578947368418</v>
      </c>
      <c r="AX114">
        <f>((0.06/0.1)*100)</f>
        <v>60</v>
      </c>
      <c r="AY114">
        <f>((0.06/0.1)*100)</f>
        <v>60</v>
      </c>
      <c r="BA114">
        <f>((0.035/0.1)*100)</f>
        <v>35</v>
      </c>
      <c r="BB114">
        <f>((0.045/0.095)*100)</f>
        <v>47.368421052631575</v>
      </c>
      <c r="BC114">
        <f>((0.04/0.1)*100)</f>
        <v>40</v>
      </c>
      <c r="BD114">
        <f>((0.04/0.1)*100)</f>
        <v>40</v>
      </c>
      <c r="BF114">
        <f>ABS($B$114-$D$114)</f>
        <v>1.8892259999999998</v>
      </c>
      <c r="BG114">
        <f>ABS($F$114-$H$114)</f>
        <v>4.414587</v>
      </c>
      <c r="BL114">
        <f>SQRT((ABS($A$114-$E$114)^2+(ABS($B$114-$F$114)^2)))</f>
        <v>1.6093918187799809</v>
      </c>
      <c r="BM114">
        <f>SQRT((ABS($C$114-$G$114)^2+(ABS($D$114-$H$114)^2)))</f>
        <v>5.8000223613469863</v>
      </c>
      <c r="BO114">
        <f>SQRT((ABS($A$114-$G$114)^2+(ABS($B$114-$H$114)^2)))</f>
        <v>3.502168115885071</v>
      </c>
      <c r="BP114">
        <f>SQRT((ABS($C$114-$E$114)^2+(ABS($D$114-$F$114)^2)))</f>
        <v>6.6004338224305279</v>
      </c>
      <c r="BU114">
        <v>13</v>
      </c>
      <c r="BV114">
        <v>7</v>
      </c>
      <c r="BW114">
        <v>5</v>
      </c>
      <c r="BX114">
        <v>5</v>
      </c>
      <c r="BY114">
        <v>10</v>
      </c>
      <c r="BZ114">
        <v>7</v>
      </c>
      <c r="CA114">
        <v>3</v>
      </c>
      <c r="CB114">
        <v>3</v>
      </c>
      <c r="CC114">
        <v>12</v>
      </c>
      <c r="CD114">
        <v>5</v>
      </c>
      <c r="CE114">
        <v>4</v>
      </c>
      <c r="CF114">
        <v>12</v>
      </c>
      <c r="CG114">
        <v>12</v>
      </c>
      <c r="CH114">
        <v>5</v>
      </c>
      <c r="CI114">
        <v>4</v>
      </c>
      <c r="CJ114">
        <v>12</v>
      </c>
      <c r="CL114">
        <v>7</v>
      </c>
      <c r="CM114">
        <v>4</v>
      </c>
      <c r="CN114">
        <v>0</v>
      </c>
      <c r="CO114">
        <v>0</v>
      </c>
      <c r="CP114">
        <v>9</v>
      </c>
      <c r="CQ114">
        <v>4</v>
      </c>
      <c r="CR114">
        <v>0</v>
      </c>
      <c r="CS114">
        <v>0</v>
      </c>
      <c r="CT114">
        <v>8</v>
      </c>
      <c r="CU114">
        <v>0</v>
      </c>
      <c r="CV114">
        <v>1</v>
      </c>
      <c r="CW114">
        <v>8</v>
      </c>
      <c r="CX114">
        <v>8</v>
      </c>
      <c r="CY114">
        <v>0</v>
      </c>
      <c r="CZ114">
        <v>1</v>
      </c>
      <c r="DA114">
        <v>8</v>
      </c>
      <c r="DC114">
        <f>((7/13)*100)</f>
        <v>53.846153846153847</v>
      </c>
      <c r="DD114">
        <f>((5/13)*100)</f>
        <v>38.461538461538467</v>
      </c>
      <c r="DE114">
        <f>((5/13)*100)</f>
        <v>38.461538461538467</v>
      </c>
      <c r="DF114">
        <f>((7/10)*100)</f>
        <v>70</v>
      </c>
      <c r="DG114">
        <f>((3/10)*100)</f>
        <v>30</v>
      </c>
      <c r="DH114">
        <f>((3/10)*100)</f>
        <v>30</v>
      </c>
      <c r="DI114">
        <f>((5/12)*100)</f>
        <v>41.666666666666671</v>
      </c>
      <c r="DJ114">
        <f>((4/12)*100)</f>
        <v>33.333333333333329</v>
      </c>
      <c r="DK114">
        <f>((12/12)*100)</f>
        <v>100</v>
      </c>
      <c r="DL114">
        <f>((5/12)*100)</f>
        <v>41.666666666666671</v>
      </c>
      <c r="DM114">
        <f>((4/12)*100)</f>
        <v>33.333333333333329</v>
      </c>
      <c r="DN114">
        <f>((12/12)*100)</f>
        <v>100</v>
      </c>
      <c r="DP114">
        <f>((4/7)*100)</f>
        <v>57.142857142857139</v>
      </c>
      <c r="DQ114">
        <f t="shared" si="54"/>
        <v>0</v>
      </c>
      <c r="DR114">
        <f t="shared" si="54"/>
        <v>0</v>
      </c>
      <c r="DS114">
        <f>((4/9)*100)</f>
        <v>44.444444444444443</v>
      </c>
      <c r="DT114">
        <f>((0/9)*100)</f>
        <v>0</v>
      </c>
      <c r="DU114">
        <f>((0/9)*100)</f>
        <v>0</v>
      </c>
      <c r="DV114">
        <f>((0/8)*100)</f>
        <v>0</v>
      </c>
      <c r="DW114">
        <f>((1/8)*100)</f>
        <v>12.5</v>
      </c>
      <c r="DX114">
        <f>((8/8)*100)</f>
        <v>100</v>
      </c>
      <c r="DY114">
        <f>((0/8)*100)</f>
        <v>0</v>
      </c>
      <c r="DZ114">
        <f>((1/8)*100)</f>
        <v>12.5</v>
      </c>
      <c r="EA114">
        <f>((8/8)*100)</f>
        <v>100</v>
      </c>
    </row>
    <row r="115" spans="1:131" x14ac:dyDescent="0.25">
      <c r="A115">
        <v>153.251958</v>
      </c>
      <c r="B115">
        <v>6.8876809999999997</v>
      </c>
      <c r="C115">
        <v>157.31603000000001</v>
      </c>
      <c r="D115">
        <v>8.3571650000000002</v>
      </c>
      <c r="E115">
        <v>151.97535999999999</v>
      </c>
      <c r="F115">
        <v>5.7564440000000001</v>
      </c>
      <c r="G115">
        <v>152.87613400000001</v>
      </c>
      <c r="H115">
        <v>9.6740720000000007</v>
      </c>
      <c r="K115">
        <f>(15/200)</f>
        <v>7.4999999999999997E-2</v>
      </c>
      <c r="L115">
        <f>(13/200)</f>
        <v>6.5000000000000002E-2</v>
      </c>
      <c r="M115">
        <f>(13/200)</f>
        <v>6.5000000000000002E-2</v>
      </c>
      <c r="N115">
        <f>(13/200)</f>
        <v>6.5000000000000002E-2</v>
      </c>
      <c r="P115">
        <f>(7/200)</f>
        <v>3.5000000000000003E-2</v>
      </c>
      <c r="Q115">
        <f>(9/200)</f>
        <v>4.4999999999999998E-2</v>
      </c>
      <c r="R115">
        <f>(9/200)</f>
        <v>4.4999999999999998E-2</v>
      </c>
      <c r="S115">
        <f>(8/200)</f>
        <v>0.04</v>
      </c>
      <c r="U115">
        <f>0.075+0.035</f>
        <v>0.11</v>
      </c>
      <c r="V115">
        <f>0.065+0.045</f>
        <v>0.11</v>
      </c>
      <c r="W115">
        <f>0.065+0.045</f>
        <v>0.11</v>
      </c>
      <c r="X115">
        <f>0.065+0.04</f>
        <v>0.10500000000000001</v>
      </c>
      <c r="Z115">
        <f>SQRT((ABS($A$116-$A$115)^2+(ABS($B$116-$B$115)^2)))</f>
        <v>35.313210227179887</v>
      </c>
      <c r="AA115">
        <f>SQRT((ABS($C$116-$C$115)^2+(ABS($D$116-$D$115)^2)))</f>
        <v>34.340935240907463</v>
      </c>
      <c r="AB115">
        <f>SQRT((ABS($E$116-$E$115)^2+(ABS($F$116-$F$115)^2)))</f>
        <v>35.555773866939084</v>
      </c>
      <c r="AC115">
        <f>SQRT((ABS($G$116-$G$115)^2+(ABS($H$116-$H$115)^2)))</f>
        <v>34.860222724188745</v>
      </c>
      <c r="AJ115">
        <f>1/0.11</f>
        <v>9.0909090909090917</v>
      </c>
      <c r="AK115">
        <f>1/0.11</f>
        <v>9.0909090909090917</v>
      </c>
      <c r="AL115">
        <f>1/0.11</f>
        <v>9.0909090909090917</v>
      </c>
      <c r="AM115">
        <f>1/0.105</f>
        <v>9.5238095238095237</v>
      </c>
      <c r="AO115">
        <f t="shared" si="50"/>
        <v>321.02918388345353</v>
      </c>
      <c r="AP115">
        <f t="shared" si="51"/>
        <v>312.190320371886</v>
      </c>
      <c r="AQ115">
        <f t="shared" si="52"/>
        <v>323.23430788126439</v>
      </c>
      <c r="AR115">
        <f t="shared" si="53"/>
        <v>332.00212118274993</v>
      </c>
      <c r="AV115">
        <f>((0.075/0.11)*100)</f>
        <v>68.181818181818173</v>
      </c>
      <c r="AW115">
        <f>((0.065/0.11)*100)</f>
        <v>59.090909090909093</v>
      </c>
      <c r="AX115">
        <f>((0.065/0.11)*100)</f>
        <v>59.090909090909093</v>
      </c>
      <c r="AY115">
        <f>((0.065/0.105)*100)</f>
        <v>61.904761904761905</v>
      </c>
      <c r="BA115">
        <f>((0.035/0.11)*100)</f>
        <v>31.818181818181824</v>
      </c>
      <c r="BB115">
        <f>((0.045/0.11)*100)</f>
        <v>40.909090909090907</v>
      </c>
      <c r="BC115">
        <f>((0.045/0.11)*100)</f>
        <v>40.909090909090907</v>
      </c>
      <c r="BD115">
        <f>((0.04/0.105)*100)</f>
        <v>38.095238095238102</v>
      </c>
      <c r="BF115">
        <f>ABS($B$115-$D$115)</f>
        <v>1.4694840000000005</v>
      </c>
      <c r="BG115">
        <f>ABS($F$115-$H$115)</f>
        <v>3.9176280000000006</v>
      </c>
      <c r="BL115">
        <f>SQRT((ABS($A$115-$E$115)^2+(ABS($B$115-$F$115)^2)))</f>
        <v>1.7056962225944621</v>
      </c>
      <c r="BM115">
        <f>SQRT((ABS($C$115-$G$115)^2+(ABS($D$115-$H$115)^2)))</f>
        <v>4.6310820050464496</v>
      </c>
      <c r="BO115">
        <f>SQRT((ABS($A$115-$G$115)^2+(ABS($B$115-$H$115)^2)))</f>
        <v>2.8116220378736898</v>
      </c>
      <c r="BP115">
        <f>SQRT((ABS($C$115-$E$115)^2+(ABS($D$115-$F$115)^2)))</f>
        <v>5.9402445882927406</v>
      </c>
      <c r="BU115">
        <v>15</v>
      </c>
      <c r="BV115">
        <v>9</v>
      </c>
      <c r="BW115">
        <v>6</v>
      </c>
      <c r="BX115">
        <v>7</v>
      </c>
      <c r="BY115">
        <v>13</v>
      </c>
      <c r="BZ115">
        <v>9</v>
      </c>
      <c r="CA115">
        <v>4</v>
      </c>
      <c r="CB115">
        <v>5</v>
      </c>
      <c r="CC115">
        <v>13</v>
      </c>
      <c r="CD115">
        <v>7</v>
      </c>
      <c r="CE115">
        <v>4</v>
      </c>
      <c r="CF115">
        <v>12</v>
      </c>
      <c r="CG115">
        <v>13</v>
      </c>
      <c r="CH115">
        <v>7</v>
      </c>
      <c r="CI115">
        <v>4</v>
      </c>
      <c r="CJ115">
        <v>12</v>
      </c>
      <c r="CL115">
        <v>7</v>
      </c>
      <c r="CM115">
        <v>3</v>
      </c>
      <c r="CN115">
        <v>0</v>
      </c>
      <c r="CO115">
        <v>0</v>
      </c>
      <c r="CP115">
        <v>9</v>
      </c>
      <c r="CQ115">
        <v>3</v>
      </c>
      <c r="CR115">
        <v>1</v>
      </c>
      <c r="CS115">
        <v>1</v>
      </c>
      <c r="CT115">
        <v>9</v>
      </c>
      <c r="CU115">
        <v>0</v>
      </c>
      <c r="CV115">
        <v>0</v>
      </c>
      <c r="CW115">
        <v>8</v>
      </c>
      <c r="CX115">
        <v>8</v>
      </c>
      <c r="CY115">
        <v>0</v>
      </c>
      <c r="CZ115">
        <v>0</v>
      </c>
      <c r="DA115">
        <v>8</v>
      </c>
      <c r="DC115">
        <f>((9/15)*100)</f>
        <v>60</v>
      </c>
      <c r="DD115">
        <f>((6/15)*100)</f>
        <v>40</v>
      </c>
      <c r="DE115">
        <f>((7/15)*100)</f>
        <v>46.666666666666664</v>
      </c>
      <c r="DF115">
        <f>((9/13)*100)</f>
        <v>69.230769230769226</v>
      </c>
      <c r="DG115">
        <f>((4/13)*100)</f>
        <v>30.76923076923077</v>
      </c>
      <c r="DH115">
        <f>((5/13)*100)</f>
        <v>38.461538461538467</v>
      </c>
      <c r="DI115">
        <f>((7/13)*100)</f>
        <v>53.846153846153847</v>
      </c>
      <c r="DJ115">
        <f>((4/13)*100)</f>
        <v>30.76923076923077</v>
      </c>
      <c r="DK115">
        <f>((12/13)*100)</f>
        <v>92.307692307692307</v>
      </c>
      <c r="DL115">
        <f>((7/13)*100)</f>
        <v>53.846153846153847</v>
      </c>
      <c r="DM115">
        <f>((4/13)*100)</f>
        <v>30.76923076923077</v>
      </c>
      <c r="DN115">
        <f>((12/13)*100)</f>
        <v>92.307692307692307</v>
      </c>
      <c r="DP115">
        <f>((3/7)*100)</f>
        <v>42.857142857142854</v>
      </c>
      <c r="DQ115">
        <f t="shared" si="54"/>
        <v>0</v>
      </c>
      <c r="DR115">
        <f t="shared" si="54"/>
        <v>0</v>
      </c>
      <c r="DS115">
        <f>((3/9)*100)</f>
        <v>33.333333333333329</v>
      </c>
      <c r="DT115">
        <f>((1/9)*100)</f>
        <v>11.111111111111111</v>
      </c>
      <c r="DU115">
        <f>((1/9)*100)</f>
        <v>11.111111111111111</v>
      </c>
      <c r="DV115">
        <f>((0/9)*100)</f>
        <v>0</v>
      </c>
      <c r="DW115">
        <f>((0/9)*100)</f>
        <v>0</v>
      </c>
      <c r="DX115">
        <f>((8/9)*100)</f>
        <v>88.888888888888886</v>
      </c>
      <c r="DY115">
        <f>((0/8)*100)</f>
        <v>0</v>
      </c>
      <c r="DZ115">
        <f>((0/8)*100)</f>
        <v>0</v>
      </c>
      <c r="EA115">
        <f>((8/8)*100)</f>
        <v>100</v>
      </c>
    </row>
    <row r="116" spans="1:131" x14ac:dyDescent="0.25">
      <c r="A116">
        <v>117.942869</v>
      </c>
      <c r="B116">
        <v>6.3481899999999998</v>
      </c>
      <c r="C116">
        <v>122.97822000000001</v>
      </c>
      <c r="D116">
        <v>7.8938750000000004</v>
      </c>
      <c r="E116">
        <v>116.42193</v>
      </c>
      <c r="F116">
        <v>5.3481909999999999</v>
      </c>
      <c r="G116">
        <v>118.015928</v>
      </c>
      <c r="H116">
        <v>9.7082189999999997</v>
      </c>
      <c r="K116">
        <f>(14/200)</f>
        <v>7.0000000000000007E-2</v>
      </c>
      <c r="L116">
        <f>(12/200)</f>
        <v>0.06</v>
      </c>
      <c r="M116">
        <f>(13/200)</f>
        <v>6.5000000000000002E-2</v>
      </c>
      <c r="N116">
        <f>(12/200)</f>
        <v>0.06</v>
      </c>
      <c r="P116">
        <f>(6/200)</f>
        <v>0.03</v>
      </c>
      <c r="Q116">
        <f>(9/200)</f>
        <v>4.4999999999999998E-2</v>
      </c>
      <c r="R116">
        <f>(7/200)</f>
        <v>3.5000000000000003E-2</v>
      </c>
      <c r="S116">
        <f>(8/200)</f>
        <v>0.04</v>
      </c>
      <c r="U116">
        <f>0.07+0.03</f>
        <v>0.1</v>
      </c>
      <c r="V116">
        <f>0.06+0.045</f>
        <v>0.105</v>
      </c>
      <c r="W116">
        <f>0.065+0.035</f>
        <v>0.1</v>
      </c>
      <c r="X116">
        <f>0.06+0.04</f>
        <v>0.1</v>
      </c>
      <c r="Z116">
        <f>SQRT((ABS($A$117-$A$116)^2+(ABS($B$117-$B$116)^2)))</f>
        <v>26.666525373020043</v>
      </c>
      <c r="AA116">
        <f>SQRT((ABS($C$117-$C$116)^2+(ABS($D$117-$D$116)^2)))</f>
        <v>26.287723269970495</v>
      </c>
      <c r="AB116">
        <f>SQRT((ABS($E$117-$E$116)^2+(ABS($F$117-$F$116)^2)))</f>
        <v>26.272114582895156</v>
      </c>
      <c r="AC116">
        <f>SQRT((ABS($G$117-$G$116)^2+(ABS($H$117-$H$116)^2)))</f>
        <v>26.932795730358645</v>
      </c>
      <c r="AJ116">
        <f>1/0.1</f>
        <v>10</v>
      </c>
      <c r="AK116">
        <f>1/0.105</f>
        <v>9.5238095238095237</v>
      </c>
      <c r="AL116">
        <f>1/0.1</f>
        <v>10</v>
      </c>
      <c r="AM116">
        <f>1/0.1</f>
        <v>10</v>
      </c>
      <c r="AO116">
        <f t="shared" si="50"/>
        <v>266.66525373020039</v>
      </c>
      <c r="AP116">
        <f t="shared" si="51"/>
        <v>250.35926923781426</v>
      </c>
      <c r="AQ116">
        <f t="shared" si="52"/>
        <v>262.72114582895153</v>
      </c>
      <c r="AR116">
        <f t="shared" si="53"/>
        <v>269.32795730358646</v>
      </c>
      <c r="AV116">
        <f>((0.07/0.1)*100)</f>
        <v>70</v>
      </c>
      <c r="AW116">
        <f>((0.06/0.105)*100)</f>
        <v>57.142857142857139</v>
      </c>
      <c r="AX116">
        <f>((0.065/0.1)*100)</f>
        <v>65</v>
      </c>
      <c r="AY116">
        <f>((0.06/0.1)*100)</f>
        <v>60</v>
      </c>
      <c r="BA116">
        <f>((0.03/0.1)*100)</f>
        <v>30</v>
      </c>
      <c r="BB116">
        <f>((0.045/0.105)*100)</f>
        <v>42.857142857142854</v>
      </c>
      <c r="BC116">
        <f>((0.035/0.1)*100)</f>
        <v>35</v>
      </c>
      <c r="BD116">
        <f>((0.04/0.1)*100)</f>
        <v>40</v>
      </c>
      <c r="BF116">
        <f>ABS($B$116-$D$116)</f>
        <v>1.5456850000000006</v>
      </c>
      <c r="BG116">
        <f>ABS($F$116-$H$116)</f>
        <v>4.3600279999999998</v>
      </c>
      <c r="BL116">
        <f>SQRT((ABS($A$116-$E$116)^2+(ABS($B$116-$F$116)^2)))</f>
        <v>1.8202344469111651</v>
      </c>
      <c r="BM116">
        <f>SQRT((ABS($C$116-$G$116)^2+(ABS($D$116-$H$116)^2)))</f>
        <v>5.2835770121765089</v>
      </c>
      <c r="BO116">
        <f>SQRT((ABS($A$116-$G$116)^2+(ABS($B$116-$H$116)^2)))</f>
        <v>3.3608231876018113</v>
      </c>
      <c r="BP116">
        <f>SQRT((ABS($C$116-$E$116)^2+(ABS($D$116-$F$116)^2)))</f>
        <v>7.0331675361785644</v>
      </c>
      <c r="BU116">
        <v>14</v>
      </c>
      <c r="BV116">
        <v>9</v>
      </c>
      <c r="BW116">
        <v>7</v>
      </c>
      <c r="BX116">
        <v>6</v>
      </c>
      <c r="BY116">
        <v>12</v>
      </c>
      <c r="BZ116">
        <v>9</v>
      </c>
      <c r="CA116">
        <v>5</v>
      </c>
      <c r="CB116">
        <v>4</v>
      </c>
      <c r="CC116">
        <v>13</v>
      </c>
      <c r="CD116">
        <v>6</v>
      </c>
      <c r="CE116">
        <v>5</v>
      </c>
      <c r="CF116">
        <v>12</v>
      </c>
      <c r="CG116">
        <v>12</v>
      </c>
      <c r="CH116">
        <v>6</v>
      </c>
      <c r="CI116">
        <v>4</v>
      </c>
      <c r="CJ116">
        <v>12</v>
      </c>
      <c r="CL116">
        <v>6</v>
      </c>
      <c r="CM116">
        <v>3</v>
      </c>
      <c r="CN116">
        <v>0</v>
      </c>
      <c r="CO116">
        <v>0</v>
      </c>
      <c r="CP116">
        <v>9</v>
      </c>
      <c r="CQ116">
        <v>3</v>
      </c>
      <c r="CR116">
        <v>0</v>
      </c>
      <c r="CS116">
        <v>0</v>
      </c>
      <c r="CT116">
        <v>7</v>
      </c>
      <c r="CU116">
        <v>0</v>
      </c>
      <c r="CV116">
        <v>0</v>
      </c>
      <c r="CW116">
        <v>7</v>
      </c>
      <c r="CX116">
        <v>8</v>
      </c>
      <c r="CY116">
        <v>0</v>
      </c>
      <c r="CZ116">
        <v>0</v>
      </c>
      <c r="DA116">
        <v>7</v>
      </c>
      <c r="DC116">
        <f>((9/14)*100)</f>
        <v>64.285714285714292</v>
      </c>
      <c r="DD116">
        <f>((7/14)*100)</f>
        <v>50</v>
      </c>
      <c r="DE116">
        <f>((6/14)*100)</f>
        <v>42.857142857142854</v>
      </c>
      <c r="DF116">
        <f>((9/12)*100)</f>
        <v>75</v>
      </c>
      <c r="DG116">
        <f>((5/12)*100)</f>
        <v>41.666666666666671</v>
      </c>
      <c r="DH116">
        <f>((4/12)*100)</f>
        <v>33.333333333333329</v>
      </c>
      <c r="DI116">
        <f>((6/13)*100)</f>
        <v>46.153846153846153</v>
      </c>
      <c r="DJ116">
        <f>((5/13)*100)</f>
        <v>38.461538461538467</v>
      </c>
      <c r="DK116">
        <f>((12/13)*100)</f>
        <v>92.307692307692307</v>
      </c>
      <c r="DL116">
        <f>((6/12)*100)</f>
        <v>50</v>
      </c>
      <c r="DM116">
        <f>((4/12)*100)</f>
        <v>33.333333333333329</v>
      </c>
      <c r="DN116">
        <f>((12/12)*100)</f>
        <v>100</v>
      </c>
      <c r="DP116">
        <f>((3/6)*100)</f>
        <v>50</v>
      </c>
      <c r="DQ116">
        <f>((0/6)*100)</f>
        <v>0</v>
      </c>
      <c r="DR116">
        <f>((0/6)*100)</f>
        <v>0</v>
      </c>
      <c r="DS116">
        <f>((3/9)*100)</f>
        <v>33.333333333333329</v>
      </c>
      <c r="DT116">
        <f>((0/9)*100)</f>
        <v>0</v>
      </c>
      <c r="DU116">
        <f>((0/9)*100)</f>
        <v>0</v>
      </c>
      <c r="DV116">
        <f>((0/7)*100)</f>
        <v>0</v>
      </c>
      <c r="DW116">
        <f>((0/7)*100)</f>
        <v>0</v>
      </c>
      <c r="DX116">
        <f>((7/7)*100)</f>
        <v>100</v>
      </c>
      <c r="DY116">
        <f>((0/8)*100)</f>
        <v>0</v>
      </c>
      <c r="DZ116">
        <f>((0/8)*100)</f>
        <v>0</v>
      </c>
      <c r="EA116">
        <f>((7/8)*100)</f>
        <v>87.5</v>
      </c>
    </row>
    <row r="117" spans="1:131" x14ac:dyDescent="0.25">
      <c r="A117">
        <v>91.277628000000007</v>
      </c>
      <c r="B117">
        <v>6.6099110000000003</v>
      </c>
      <c r="C117">
        <v>96.693928</v>
      </c>
      <c r="D117">
        <v>8.3185970000000005</v>
      </c>
      <c r="E117">
        <v>90.149828000000014</v>
      </c>
      <c r="F117">
        <v>5.3224780000000003</v>
      </c>
      <c r="G117">
        <v>91.083403000000004</v>
      </c>
      <c r="H117">
        <v>9.8289790000000004</v>
      </c>
      <c r="K117">
        <f>(12/200)</f>
        <v>0.06</v>
      </c>
      <c r="L117">
        <f>(11/200)</f>
        <v>5.5E-2</v>
      </c>
      <c r="M117">
        <f>(11/200)</f>
        <v>5.5E-2</v>
      </c>
      <c r="N117">
        <f>(13/200)</f>
        <v>6.5000000000000002E-2</v>
      </c>
      <c r="P117">
        <f>(7/200)</f>
        <v>3.5000000000000003E-2</v>
      </c>
      <c r="Q117">
        <f>(8/200)</f>
        <v>0.04</v>
      </c>
      <c r="R117">
        <f>(9/200)</f>
        <v>4.4999999999999998E-2</v>
      </c>
      <c r="S117">
        <f>(8/200)</f>
        <v>0.04</v>
      </c>
      <c r="U117">
        <f>0.06+0.035</f>
        <v>9.5000000000000001E-2</v>
      </c>
      <c r="V117">
        <f>0.055+0.04</f>
        <v>9.5000000000000001E-2</v>
      </c>
      <c r="W117">
        <f>0.055+0.045</f>
        <v>0.1</v>
      </c>
      <c r="X117">
        <f>0.065+0.04</f>
        <v>0.10500000000000001</v>
      </c>
      <c r="Z117">
        <f>SQRT((ABS($A$118-$A$117)^2+(ABS($B$118-$B$117)^2)))</f>
        <v>19.709420783313071</v>
      </c>
      <c r="AA117">
        <f>SQRT((ABS($C$118-$C$117)^2+(ABS($D$118-$D$117)^2)))</f>
        <v>21.606247833919628</v>
      </c>
      <c r="AB117">
        <f>SQRT((ABS($E$118-$E$117)^2+(ABS($F$118-$F$117)^2)))</f>
        <v>21.235566328185879</v>
      </c>
      <c r="AC117">
        <f>SQRT((ABS($G$118-$G$117)^2+(ABS($H$118-$H$117)^2)))</f>
        <v>20.022751287265322</v>
      </c>
      <c r="AJ117">
        <f>1/0.095</f>
        <v>10.526315789473685</v>
      </c>
      <c r="AK117">
        <f>1/0.095</f>
        <v>10.526315789473685</v>
      </c>
      <c r="AL117">
        <f>1/0.1</f>
        <v>10</v>
      </c>
      <c r="AM117">
        <f>1/0.105</f>
        <v>9.5238095238095237</v>
      </c>
      <c r="AO117">
        <f t="shared" si="50"/>
        <v>207.46758719276917</v>
      </c>
      <c r="AP117">
        <f t="shared" si="51"/>
        <v>227.43418772546977</v>
      </c>
      <c r="AQ117">
        <f t="shared" si="52"/>
        <v>212.35566328185877</v>
      </c>
      <c r="AR117">
        <f t="shared" si="53"/>
        <v>190.69286940252687</v>
      </c>
      <c r="AV117">
        <f>((0.06/0.095)*100)</f>
        <v>63.157894736842103</v>
      </c>
      <c r="AW117">
        <f>((0.055/0.095)*100)</f>
        <v>57.894736842105267</v>
      </c>
      <c r="AX117">
        <f>((0.055/0.1)*100)</f>
        <v>54.999999999999993</v>
      </c>
      <c r="AY117">
        <f>((0.065/0.105)*100)</f>
        <v>61.904761904761905</v>
      </c>
      <c r="BA117">
        <f>((0.035/0.095)*100)</f>
        <v>36.842105263157897</v>
      </c>
      <c r="BB117">
        <f>((0.04/0.095)*100)</f>
        <v>42.105263157894733</v>
      </c>
      <c r="BC117">
        <f>((0.045/0.1)*100)</f>
        <v>44.999999999999993</v>
      </c>
      <c r="BD117">
        <f>((0.04/0.105)*100)</f>
        <v>38.095238095238102</v>
      </c>
      <c r="BF117">
        <f>ABS($B$117-$D$117)</f>
        <v>1.7086860000000001</v>
      </c>
      <c r="BG117">
        <f>ABS($F$117-$H$117)</f>
        <v>4.5065010000000001</v>
      </c>
      <c r="BL117">
        <f>SQRT((ABS($A$117-$E$117)^2+(ABS($B$117-$F$117)^2)))</f>
        <v>1.7115538465058544</v>
      </c>
      <c r="BM117">
        <f>SQRT((ABS($C$117-$G$117)^2+(ABS($D$117-$H$117)^2)))</f>
        <v>5.8102706100102557</v>
      </c>
      <c r="BO117">
        <f>SQRT((ABS($A$117-$G$117)^2+(ABS($B$117-$H$117)^2)))</f>
        <v>3.2249220361504869</v>
      </c>
      <c r="BP117">
        <f>SQRT((ABS($C$117-$E$117)^2+(ABS($D$117-$F$117)^2)))</f>
        <v>7.197358812242225</v>
      </c>
      <c r="BU117">
        <v>12</v>
      </c>
      <c r="BV117">
        <v>7</v>
      </c>
      <c r="BW117">
        <v>3</v>
      </c>
      <c r="BX117">
        <v>5</v>
      </c>
      <c r="BY117">
        <v>11</v>
      </c>
      <c r="BZ117">
        <v>7</v>
      </c>
      <c r="CA117">
        <v>4</v>
      </c>
      <c r="CB117">
        <v>3</v>
      </c>
      <c r="CC117">
        <v>11</v>
      </c>
      <c r="CD117">
        <v>3</v>
      </c>
      <c r="CE117">
        <v>4</v>
      </c>
      <c r="CF117">
        <v>11</v>
      </c>
      <c r="CG117">
        <v>13</v>
      </c>
      <c r="CH117">
        <v>5</v>
      </c>
      <c r="CI117">
        <v>4</v>
      </c>
      <c r="CJ117">
        <v>11</v>
      </c>
      <c r="CL117">
        <v>7</v>
      </c>
      <c r="CM117">
        <v>3</v>
      </c>
      <c r="CN117">
        <v>0</v>
      </c>
      <c r="CO117">
        <v>1</v>
      </c>
      <c r="CP117">
        <v>8</v>
      </c>
      <c r="CQ117">
        <v>3</v>
      </c>
      <c r="CR117">
        <v>0</v>
      </c>
      <c r="CS117">
        <v>0</v>
      </c>
      <c r="CT117">
        <v>9</v>
      </c>
      <c r="CU117">
        <v>0</v>
      </c>
      <c r="CV117">
        <v>2</v>
      </c>
      <c r="CW117">
        <v>7</v>
      </c>
      <c r="CX117">
        <v>8</v>
      </c>
      <c r="CY117">
        <v>1</v>
      </c>
      <c r="CZ117">
        <v>0</v>
      </c>
      <c r="DA117">
        <v>7</v>
      </c>
      <c r="DC117">
        <f>((7/12)*100)</f>
        <v>58.333333333333336</v>
      </c>
      <c r="DD117">
        <f>((3/12)*100)</f>
        <v>25</v>
      </c>
      <c r="DE117">
        <f>((5/12)*100)</f>
        <v>41.666666666666671</v>
      </c>
      <c r="DF117">
        <f>((7/11)*100)</f>
        <v>63.636363636363633</v>
      </c>
      <c r="DG117">
        <f>((4/11)*100)</f>
        <v>36.363636363636367</v>
      </c>
      <c r="DH117">
        <f>((3/11)*100)</f>
        <v>27.27272727272727</v>
      </c>
      <c r="DI117">
        <f>((3/11)*100)</f>
        <v>27.27272727272727</v>
      </c>
      <c r="DJ117">
        <f>((4/11)*100)</f>
        <v>36.363636363636367</v>
      </c>
      <c r="DK117">
        <f>((11/11)*100)</f>
        <v>100</v>
      </c>
      <c r="DL117">
        <f>((5/13)*100)</f>
        <v>38.461538461538467</v>
      </c>
      <c r="DM117">
        <f>((4/13)*100)</f>
        <v>30.76923076923077</v>
      </c>
      <c r="DN117">
        <f>((11/13)*100)</f>
        <v>84.615384615384613</v>
      </c>
      <c r="DP117">
        <f>((3/7)*100)</f>
        <v>42.857142857142854</v>
      </c>
      <c r="DQ117">
        <f>((0/7)*100)</f>
        <v>0</v>
      </c>
      <c r="DR117">
        <f>((1/7)*100)</f>
        <v>14.285714285714285</v>
      </c>
      <c r="DS117">
        <f>((3/8)*100)</f>
        <v>37.5</v>
      </c>
      <c r="DT117">
        <f>((0/8)*100)</f>
        <v>0</v>
      </c>
      <c r="DU117">
        <f>((0/8)*100)</f>
        <v>0</v>
      </c>
      <c r="DV117">
        <f>((0/9)*100)</f>
        <v>0</v>
      </c>
      <c r="DW117">
        <f>((2/9)*100)</f>
        <v>22.222222222222221</v>
      </c>
      <c r="DX117">
        <f>((7/9)*100)</f>
        <v>77.777777777777786</v>
      </c>
      <c r="DY117">
        <f>((1/8)*100)</f>
        <v>12.5</v>
      </c>
      <c r="DZ117">
        <f>((0/8)*100)</f>
        <v>0</v>
      </c>
      <c r="EA117">
        <f>((7/8)*100)</f>
        <v>87.5</v>
      </c>
    </row>
    <row r="118" spans="1:131" x14ac:dyDescent="0.25">
      <c r="A118">
        <v>71.574471000000003</v>
      </c>
      <c r="B118">
        <v>6.1130490000000002</v>
      </c>
      <c r="C118">
        <v>75.091839000000007</v>
      </c>
      <c r="D118">
        <v>7.8946909999999999</v>
      </c>
      <c r="E118">
        <v>68.926718999999991</v>
      </c>
      <c r="F118">
        <v>4.5952080000000004</v>
      </c>
      <c r="G118">
        <v>71.089292</v>
      </c>
      <c r="H118">
        <v>8.7584210000000002</v>
      </c>
      <c r="K118">
        <f>(13/200)</f>
        <v>6.5000000000000002E-2</v>
      </c>
      <c r="L118">
        <f>(12/200)</f>
        <v>0.06</v>
      </c>
      <c r="M118">
        <f>(12/200)</f>
        <v>0.06</v>
      </c>
      <c r="N118">
        <f>(13/200)</f>
        <v>6.5000000000000002E-2</v>
      </c>
      <c r="P118">
        <f>(8/200)</f>
        <v>0.04</v>
      </c>
      <c r="Q118">
        <f>(9/200)</f>
        <v>4.4999999999999998E-2</v>
      </c>
      <c r="R118">
        <f>(9/200)</f>
        <v>4.4999999999999998E-2</v>
      </c>
      <c r="S118">
        <f>(8/200)</f>
        <v>0.04</v>
      </c>
      <c r="U118">
        <f>0.065+0.04</f>
        <v>0.10500000000000001</v>
      </c>
      <c r="V118">
        <f>0.06+0.045</f>
        <v>0.105</v>
      </c>
      <c r="W118">
        <f>0.06+0.045</f>
        <v>0.105</v>
      </c>
      <c r="X118">
        <f>0.065+0.04</f>
        <v>0.10500000000000001</v>
      </c>
      <c r="Z118">
        <f>SQRT((ABS($A$119-$A$118)^2+(ABS($B$119-$B$118)^2)))</f>
        <v>24.077663829013353</v>
      </c>
      <c r="AA118">
        <f>SQRT((ABS($C$119-$C$118)^2+(ABS($D$119-$D$118)^2)))</f>
        <v>22.334387549537354</v>
      </c>
      <c r="AB118">
        <f>SQRT((ABS($E$119-$E$118)^2+(ABS($F$119-$F$118)^2)))</f>
        <v>24.103318135067163</v>
      </c>
      <c r="AC118">
        <f>SQRT((ABS($G$119-$G$118)^2+(ABS($H$119-$H$118)^2)))</f>
        <v>24.564275534420002</v>
      </c>
      <c r="AJ118">
        <f>1/0.105</f>
        <v>9.5238095238095237</v>
      </c>
      <c r="AK118">
        <f>1/0.105</f>
        <v>9.5238095238095237</v>
      </c>
      <c r="AL118">
        <f>1/0.105</f>
        <v>9.5238095238095237</v>
      </c>
      <c r="AM118">
        <f>1/0.105</f>
        <v>9.5238095238095237</v>
      </c>
      <c r="AO118">
        <f t="shared" si="50"/>
        <v>229.31108408584143</v>
      </c>
      <c r="AP118">
        <f t="shared" si="51"/>
        <v>212.70845285273671</v>
      </c>
      <c r="AQ118">
        <f t="shared" si="52"/>
        <v>229.55541081016347</v>
      </c>
      <c r="AR118">
        <f t="shared" si="53"/>
        <v>233.94548128019048</v>
      </c>
      <c r="AV118">
        <f>((0.065/0.105)*100)</f>
        <v>61.904761904761905</v>
      </c>
      <c r="AW118">
        <f>((0.06/0.105)*100)</f>
        <v>57.142857142857139</v>
      </c>
      <c r="AX118">
        <f>((0.06/0.105)*100)</f>
        <v>57.142857142857139</v>
      </c>
      <c r="AY118">
        <f>((0.065/0.105)*100)</f>
        <v>61.904761904761905</v>
      </c>
      <c r="BA118">
        <f>((0.04/0.105)*100)</f>
        <v>38.095238095238102</v>
      </c>
      <c r="BB118">
        <f>((0.045/0.105)*100)</f>
        <v>42.857142857142854</v>
      </c>
      <c r="BC118">
        <f>((0.045/0.105)*100)</f>
        <v>42.857142857142854</v>
      </c>
      <c r="BD118">
        <f>((0.04/0.105)*100)</f>
        <v>38.095238095238102</v>
      </c>
      <c r="BF118">
        <f>ABS($B$118-$D$118)</f>
        <v>1.7816419999999997</v>
      </c>
      <c r="BG118">
        <f>ABS($F$118-$H$118)</f>
        <v>4.1632129999999998</v>
      </c>
      <c r="BL118">
        <f>SQRT((ABS($A$118-$E$118)^2+(ABS($B$118-$F$118)^2)))</f>
        <v>3.051955431323508</v>
      </c>
      <c r="BM118">
        <f>SQRT((ABS($C$118-$G$118)^2+(ABS($D$118-$H$118)^2)))</f>
        <v>4.0946809399645607</v>
      </c>
      <c r="BO118">
        <f>SQRT((ABS($A$118-$G$118)^2+(ABS($B$118-$H$118)^2)))</f>
        <v>2.6894965477622392</v>
      </c>
      <c r="BP118">
        <f>SQRT((ABS($C$118-$E$118)^2+(ABS($D$118-$F$118)^2)))</f>
        <v>6.9925169060710317</v>
      </c>
      <c r="BU118">
        <v>13</v>
      </c>
      <c r="BV118">
        <v>8</v>
      </c>
      <c r="BW118">
        <v>4</v>
      </c>
      <c r="BX118">
        <v>5</v>
      </c>
      <c r="BY118">
        <v>12</v>
      </c>
      <c r="BZ118">
        <v>8</v>
      </c>
      <c r="CA118">
        <v>4</v>
      </c>
      <c r="CB118">
        <v>4</v>
      </c>
      <c r="CC118">
        <v>12</v>
      </c>
      <c r="CD118">
        <v>4</v>
      </c>
      <c r="CE118">
        <v>5</v>
      </c>
      <c r="CF118">
        <v>12</v>
      </c>
      <c r="CG118">
        <v>13</v>
      </c>
      <c r="CH118">
        <v>5</v>
      </c>
      <c r="CI118">
        <v>5</v>
      </c>
      <c r="CJ118">
        <v>12</v>
      </c>
      <c r="CL118">
        <v>8</v>
      </c>
      <c r="CM118">
        <v>4</v>
      </c>
      <c r="CN118">
        <v>0</v>
      </c>
      <c r="CO118">
        <v>0</v>
      </c>
      <c r="CP118">
        <v>9</v>
      </c>
      <c r="CQ118">
        <v>4</v>
      </c>
      <c r="CR118">
        <v>2</v>
      </c>
      <c r="CS118">
        <v>0</v>
      </c>
      <c r="CT118">
        <v>9</v>
      </c>
      <c r="CU118">
        <v>0</v>
      </c>
      <c r="CV118">
        <v>1</v>
      </c>
      <c r="CW118">
        <v>8</v>
      </c>
      <c r="CX118">
        <v>8</v>
      </c>
      <c r="CY118">
        <v>0</v>
      </c>
      <c r="CZ118">
        <v>0</v>
      </c>
      <c r="DA118">
        <v>8</v>
      </c>
      <c r="DC118">
        <f>((8/13)*100)</f>
        <v>61.53846153846154</v>
      </c>
      <c r="DD118">
        <f>((4/13)*100)</f>
        <v>30.76923076923077</v>
      </c>
      <c r="DE118">
        <f>((5/13)*100)</f>
        <v>38.461538461538467</v>
      </c>
      <c r="DF118">
        <f>((8/12)*100)</f>
        <v>66.666666666666657</v>
      </c>
      <c r="DG118">
        <f>((4/12)*100)</f>
        <v>33.333333333333329</v>
      </c>
      <c r="DH118">
        <f>((4/12)*100)</f>
        <v>33.333333333333329</v>
      </c>
      <c r="DI118">
        <f>((4/12)*100)</f>
        <v>33.333333333333329</v>
      </c>
      <c r="DJ118">
        <f>((5/12)*100)</f>
        <v>41.666666666666671</v>
      </c>
      <c r="DK118">
        <f>((12/12)*100)</f>
        <v>100</v>
      </c>
      <c r="DL118">
        <f>((5/13)*100)</f>
        <v>38.461538461538467</v>
      </c>
      <c r="DM118">
        <f>((5/13)*100)</f>
        <v>38.461538461538467</v>
      </c>
      <c r="DN118">
        <f>((12/13)*100)</f>
        <v>92.307692307692307</v>
      </c>
      <c r="DP118">
        <f>((4/8)*100)</f>
        <v>50</v>
      </c>
      <c r="DQ118">
        <f>((0/8)*100)</f>
        <v>0</v>
      </c>
      <c r="DR118">
        <f>((0/8)*100)</f>
        <v>0</v>
      </c>
      <c r="DS118">
        <f>((4/9)*100)</f>
        <v>44.444444444444443</v>
      </c>
      <c r="DT118">
        <f>((2/9)*100)</f>
        <v>22.222222222222221</v>
      </c>
      <c r="DU118">
        <f>((0/9)*100)</f>
        <v>0</v>
      </c>
      <c r="DV118">
        <f>((0/9)*100)</f>
        <v>0</v>
      </c>
      <c r="DW118">
        <f>((1/9)*100)</f>
        <v>11.111111111111111</v>
      </c>
      <c r="DX118">
        <f>((8/9)*100)</f>
        <v>88.888888888888886</v>
      </c>
      <c r="DY118">
        <f>((0/8)*100)</f>
        <v>0</v>
      </c>
      <c r="DZ118">
        <f>((0/8)*100)</f>
        <v>0</v>
      </c>
      <c r="EA118">
        <f>((8/8)*100)</f>
        <v>100</v>
      </c>
    </row>
    <row r="119" spans="1:131" x14ac:dyDescent="0.25">
      <c r="A119">
        <v>47.498744000000002</v>
      </c>
      <c r="B119">
        <v>5.8076559999999997</v>
      </c>
      <c r="C119">
        <v>52.757862000000003</v>
      </c>
      <c r="D119">
        <v>7.759271</v>
      </c>
      <c r="E119">
        <v>44.823486000000003</v>
      </c>
      <c r="F119">
        <v>4.6592710000000004</v>
      </c>
      <c r="G119">
        <v>46.526508</v>
      </c>
      <c r="H119">
        <v>9.0291139999999999</v>
      </c>
      <c r="K119">
        <f>(13/200)</f>
        <v>6.5000000000000002E-2</v>
      </c>
      <c r="L119">
        <f>(11/200)</f>
        <v>5.5E-2</v>
      </c>
      <c r="N119">
        <f>(12/200)</f>
        <v>0.06</v>
      </c>
      <c r="P119">
        <f>(8/200)</f>
        <v>0.04</v>
      </c>
      <c r="Q119">
        <f>(8/200)</f>
        <v>0.04</v>
      </c>
      <c r="R119">
        <f>(10/200)</f>
        <v>0.05</v>
      </c>
      <c r="S119">
        <f>(8/200)</f>
        <v>0.04</v>
      </c>
      <c r="U119">
        <f>0.065+0.04</f>
        <v>0.10500000000000001</v>
      </c>
      <c r="V119">
        <f>0.055+0.04</f>
        <v>9.5000000000000001E-2</v>
      </c>
      <c r="X119">
        <f>0.06+0.04</f>
        <v>0.1</v>
      </c>
      <c r="Z119">
        <f>SQRT((ABS($A$120-$A$119)^2+(ABS($B$120-$B$119)^2)))</f>
        <v>23.695833513307122</v>
      </c>
      <c r="AA119">
        <f>SQRT((ABS($C$120-$C$119)^2+(ABS($D$120-$D$119)^2)))</f>
        <v>23.480987506001743</v>
      </c>
      <c r="AC119">
        <f>SQRT((ABS($G$120-$G$119)^2+(ABS($H$120-$H$119)^2)))</f>
        <v>21.755609327675213</v>
      </c>
      <c r="AJ119">
        <f>1/0.105</f>
        <v>9.5238095238095237</v>
      </c>
      <c r="AK119">
        <f>1/0.095</f>
        <v>10.526315789473685</v>
      </c>
      <c r="AM119">
        <f>1/0.1</f>
        <v>10</v>
      </c>
      <c r="AO119">
        <f t="shared" si="50"/>
        <v>225.67460488863924</v>
      </c>
      <c r="AP119">
        <f t="shared" si="51"/>
        <v>247.16828953686044</v>
      </c>
      <c r="AR119">
        <f t="shared" si="53"/>
        <v>217.55609327675211</v>
      </c>
      <c r="AV119">
        <f>((0.065/0.105)*100)</f>
        <v>61.904761904761905</v>
      </c>
      <c r="AW119">
        <f>((0.055/0.095)*100)</f>
        <v>57.894736842105267</v>
      </c>
      <c r="AY119">
        <f>((0.06/0.1)*100)</f>
        <v>60</v>
      </c>
      <c r="BA119">
        <f>((0.04/0.105)*100)</f>
        <v>38.095238095238102</v>
      </c>
      <c r="BB119">
        <f>((0.04/0.095)*100)</f>
        <v>42.105263157894733</v>
      </c>
      <c r="BD119">
        <f>((0.04/0.1)*100)</f>
        <v>40</v>
      </c>
      <c r="BF119">
        <f>ABS($B$119-$D$119)</f>
        <v>1.9516150000000003</v>
      </c>
      <c r="BG119">
        <f>ABS($F$119-$H$119)</f>
        <v>4.3698429999999995</v>
      </c>
      <c r="BL119">
        <f>SQRT((ABS($A$119-$E$119)^2+(ABS($B$119-$F$119)^2)))</f>
        <v>2.9113216027757902</v>
      </c>
      <c r="BM119">
        <f>SQRT((ABS($C$119-$G$119)^2+(ABS($D$119-$H$119)^2)))</f>
        <v>6.359424024073645</v>
      </c>
      <c r="BO119">
        <f>SQRT((ABS($A$119-$G$119)^2+(ABS($B$119-$H$119)^2)))</f>
        <v>3.3649716916283268</v>
      </c>
      <c r="BP119">
        <f>SQRT((ABS($C$119-$E$119)^2+(ABS($D$119-$F$119)^2)))</f>
        <v>8.5184694933641687</v>
      </c>
      <c r="BU119">
        <v>13</v>
      </c>
      <c r="BV119">
        <v>6</v>
      </c>
      <c r="BW119">
        <v>3</v>
      </c>
      <c r="BX119">
        <v>5</v>
      </c>
      <c r="BY119">
        <v>11</v>
      </c>
      <c r="BZ119">
        <v>6</v>
      </c>
      <c r="CA119">
        <v>5</v>
      </c>
      <c r="CB119">
        <v>5</v>
      </c>
      <c r="CG119">
        <v>12</v>
      </c>
      <c r="CH119">
        <v>5</v>
      </c>
      <c r="CI119">
        <v>4</v>
      </c>
      <c r="CJ119">
        <v>10</v>
      </c>
      <c r="CL119">
        <v>8</v>
      </c>
      <c r="CM119">
        <v>3</v>
      </c>
      <c r="CN119">
        <v>0</v>
      </c>
      <c r="CO119">
        <v>0</v>
      </c>
      <c r="CP119">
        <v>8</v>
      </c>
      <c r="CQ119">
        <v>3</v>
      </c>
      <c r="CR119">
        <v>1</v>
      </c>
      <c r="CS119">
        <v>0</v>
      </c>
      <c r="CT119">
        <v>10</v>
      </c>
      <c r="CU119">
        <v>0</v>
      </c>
      <c r="CV119">
        <v>4</v>
      </c>
      <c r="CW119">
        <v>8</v>
      </c>
      <c r="CX119">
        <v>8</v>
      </c>
      <c r="CY119">
        <v>0</v>
      </c>
      <c r="CZ119">
        <v>2</v>
      </c>
      <c r="DA119">
        <v>8</v>
      </c>
      <c r="DC119">
        <f>((6/13)*100)</f>
        <v>46.153846153846153</v>
      </c>
      <c r="DD119">
        <f>((3/13)*100)</f>
        <v>23.076923076923077</v>
      </c>
      <c r="DE119">
        <f>((5/13)*100)</f>
        <v>38.461538461538467</v>
      </c>
      <c r="DF119">
        <f>((6/11)*100)</f>
        <v>54.54545454545454</v>
      </c>
      <c r="DG119">
        <f>((5/11)*100)</f>
        <v>45.454545454545453</v>
      </c>
      <c r="DH119">
        <f>((5/11)*100)</f>
        <v>45.454545454545453</v>
      </c>
      <c r="DL119">
        <f>((5/12)*100)</f>
        <v>41.666666666666671</v>
      </c>
      <c r="DM119">
        <f>((4/12)*100)</f>
        <v>33.333333333333329</v>
      </c>
      <c r="DN119">
        <f>((10/12)*100)</f>
        <v>83.333333333333343</v>
      </c>
      <c r="DP119">
        <f>((3/8)*100)</f>
        <v>37.5</v>
      </c>
      <c r="DQ119">
        <f>((0/8)*100)</f>
        <v>0</v>
      </c>
      <c r="DR119">
        <f>((0/8)*100)</f>
        <v>0</v>
      </c>
      <c r="DS119">
        <f>((3/8)*100)</f>
        <v>37.5</v>
      </c>
      <c r="DT119">
        <f>((1/8)*100)</f>
        <v>12.5</v>
      </c>
      <c r="DU119">
        <f>((0/8)*100)</f>
        <v>0</v>
      </c>
      <c r="DV119">
        <f>((0/10)*100)</f>
        <v>0</v>
      </c>
      <c r="DW119">
        <f>((4/10)*100)</f>
        <v>40</v>
      </c>
      <c r="DX119">
        <f>((8/10)*100)</f>
        <v>80</v>
      </c>
      <c r="DY119">
        <f>((0/8)*100)</f>
        <v>0</v>
      </c>
      <c r="DZ119">
        <f>((2/8)*100)</f>
        <v>25</v>
      </c>
      <c r="EA119">
        <f>((8/8)*100)</f>
        <v>100</v>
      </c>
    </row>
    <row r="120" spans="1:131" x14ac:dyDescent="0.25">
      <c r="A120">
        <v>23.821924000000003</v>
      </c>
      <c r="B120">
        <v>6.7567190000000004</v>
      </c>
      <c r="C120">
        <v>29.283123000000003</v>
      </c>
      <c r="D120">
        <v>8.3009380000000004</v>
      </c>
      <c r="G120">
        <v>24.790935000000005</v>
      </c>
      <c r="H120">
        <v>9.9626040000000007</v>
      </c>
      <c r="P120">
        <f>(8/200)</f>
        <v>0.04</v>
      </c>
      <c r="Q120">
        <f>(10/200)</f>
        <v>0.05</v>
      </c>
      <c r="BF120">
        <f>ABS($B$120-$D$120)</f>
        <v>1.544219</v>
      </c>
      <c r="BI120">
        <v>1.5807065000000002</v>
      </c>
      <c r="BJ120">
        <v>1.9447634999999996</v>
      </c>
      <c r="BO120">
        <f>SQRT((ABS($A$120-$G$120)^2+(ABS($B$120-$H$120)^2)))</f>
        <v>3.3491313726615752</v>
      </c>
      <c r="CL120">
        <v>8</v>
      </c>
      <c r="CM120">
        <v>3</v>
      </c>
      <c r="CN120">
        <v>0</v>
      </c>
      <c r="CO120">
        <v>1</v>
      </c>
      <c r="CP120">
        <v>10</v>
      </c>
      <c r="CQ120">
        <v>3</v>
      </c>
      <c r="CR120">
        <v>4</v>
      </c>
      <c r="CS120">
        <v>2</v>
      </c>
      <c r="DP120">
        <f>((3/8)*100)</f>
        <v>37.5</v>
      </c>
      <c r="DQ120">
        <f>((0/8)*100)</f>
        <v>0</v>
      </c>
      <c r="DR120">
        <f>((1/8)*100)</f>
        <v>12.5</v>
      </c>
      <c r="DS120">
        <f>((3/10)*100)</f>
        <v>30</v>
      </c>
      <c r="DT120">
        <f>((4/10)*100)</f>
        <v>40</v>
      </c>
      <c r="DU120">
        <f>((2/10)*100)</f>
        <v>20</v>
      </c>
    </row>
    <row r="121" spans="1:131" x14ac:dyDescent="0.25">
      <c r="A121" t="s">
        <v>22</v>
      </c>
      <c r="B121" t="s">
        <v>22</v>
      </c>
      <c r="C121" t="s">
        <v>22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CF2E-16D8-4C39-A0F4-37AB8E6230BF}">
  <dimension ref="A1:CB2227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1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310</v>
      </c>
      <c r="BQ1" t="s">
        <v>311</v>
      </c>
      <c r="BR1" t="s">
        <v>312</v>
      </c>
      <c r="BS1" t="s">
        <v>313</v>
      </c>
      <c r="BT1" t="s">
        <v>314</v>
      </c>
      <c r="BU1" t="s">
        <v>315</v>
      </c>
      <c r="BV1" t="s">
        <v>316</v>
      </c>
      <c r="BW1" t="s">
        <v>317</v>
      </c>
      <c r="BX1" t="s">
        <v>318</v>
      </c>
      <c r="BY1" t="s">
        <v>319</v>
      </c>
      <c r="BZ1" t="s">
        <v>320</v>
      </c>
      <c r="CA1" t="s">
        <v>321</v>
      </c>
      <c r="CB1" t="s">
        <v>322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294</v>
      </c>
      <c r="U2">
        <v>389</v>
      </c>
      <c r="X2" t="s">
        <v>283</v>
      </c>
      <c r="Y2" t="s">
        <v>259</v>
      </c>
      <c r="Z2">
        <f>(Z$6/Z$4)*100</f>
        <v>91.25964010282776</v>
      </c>
      <c r="AD2">
        <f>(AD$6/AD$4)*100</f>
        <v>96.682464454976298</v>
      </c>
      <c r="AF2">
        <f>(AF$8/AF$6)*100</f>
        <v>100</v>
      </c>
      <c r="AI2" t="s">
        <v>206</v>
      </c>
      <c r="AJ2">
        <f>COUNTIF($P:$P,0)</f>
        <v>60</v>
      </c>
      <c r="AK2">
        <f>(AJ2/AJ7)*100</f>
        <v>2.7372262773722631</v>
      </c>
      <c r="AL2">
        <f>(60/200)</f>
        <v>0.3</v>
      </c>
      <c r="AN2">
        <v>19</v>
      </c>
      <c r="AO2">
        <v>4</v>
      </c>
      <c r="AP2">
        <v>6</v>
      </c>
      <c r="AQ2">
        <v>19</v>
      </c>
      <c r="AR2">
        <v>3</v>
      </c>
      <c r="AT2">
        <f>(($AO$3-$AN$2)/($AN$3-$AN$2))</f>
        <v>0.5</v>
      </c>
      <c r="AU2">
        <f>(($AP$3-$AN$2)/($AN$3-$AN$2))</f>
        <v>0.53846153846153844</v>
      </c>
      <c r="AV2">
        <f>(($AQ$2-$AN$2)/($AN$3-$AN$2))</f>
        <v>0</v>
      </c>
      <c r="AW2">
        <f>(($AN$2-$AO$2)/($AO$3-$AO$2))</f>
        <v>0.5357142857142857</v>
      </c>
      <c r="AX2">
        <f>(($AP$2-$AO$2)/($AO$3-$AO$2))</f>
        <v>7.1428571428571425E-2</v>
      </c>
      <c r="AY2">
        <f>(($AQ$2-$AO$2)/($AO$3-$AO$2))</f>
        <v>0.5357142857142857</v>
      </c>
      <c r="AZ2">
        <f>(($AN$2-$AP$2)/($AP$3-$AP$2))</f>
        <v>0.48148148148148145</v>
      </c>
      <c r="BA2">
        <f>(($AO$3-$AP$2)/($AP$3-$AP$2))</f>
        <v>0.96296296296296291</v>
      </c>
      <c r="BB2">
        <f>(($AQ$2-$AP$2)/($AP$3-$AP$2))</f>
        <v>0.48148148148148145</v>
      </c>
      <c r="BC2">
        <f>(($AN$2-$AQ$2)/($AQ$3-$AQ$2))</f>
        <v>0</v>
      </c>
      <c r="BD2">
        <f>(($AO$3-$AQ$2)/($AQ$3-$AQ$2))</f>
        <v>0.52</v>
      </c>
      <c r="BE2">
        <f>(($AP$3-$AQ$2)/($AQ$3-$AQ$2))</f>
        <v>0.56000000000000005</v>
      </c>
      <c r="BG2" t="s">
        <v>22</v>
      </c>
      <c r="BH2">
        <v>3</v>
      </c>
      <c r="BI2">
        <f>($BH$6-$BH$3)/200</f>
        <v>7.4999999999999997E-2</v>
      </c>
      <c r="BJ2">
        <f>($BH$42-$BH$2)/200</f>
        <v>1.02</v>
      </c>
      <c r="BK2">
        <f>SUM($BJ:$BJ)</f>
        <v>11.015000000000001</v>
      </c>
      <c r="BL2" t="s">
        <v>30</v>
      </c>
      <c r="BM2">
        <f>AVERAGE($BI:$BI)</f>
        <v>7.9074550128534704E-2</v>
      </c>
      <c r="BN2">
        <f>BK4/BK2</f>
        <v>35.315478892419428</v>
      </c>
      <c r="BQ2">
        <f>(($AO$3-$AN$2)/($AN$3-$AN$2))</f>
        <v>0.5</v>
      </c>
      <c r="BR2">
        <f>1-(($AP$3-$AN$2)/($AN$3-$AN$2))</f>
        <v>0.46153846153846156</v>
      </c>
      <c r="BS2">
        <f>(($AQ$2-$AN$2)/($AN$3-$AN$2))</f>
        <v>0</v>
      </c>
      <c r="BT2">
        <f>1-(($AN$2-$AO$2)/($AO$3-$AO$2))</f>
        <v>0.4642857142857143</v>
      </c>
      <c r="BU2">
        <f>(($AP$2-$AO$2)/($AO$3-$AO$2))</f>
        <v>7.1428571428571425E-2</v>
      </c>
      <c r="BV2">
        <f>1-(($AQ$2-$AO$2)/($AO$3-$AO$2))</f>
        <v>0.4642857142857143</v>
      </c>
      <c r="BW2">
        <f>(($AN$2-$AP$2)/($AP$3-$AP$2))</f>
        <v>0.48148148148148145</v>
      </c>
      <c r="BX2">
        <f>1-(($AO$3-$AP$2)/($AP$3-$AP$2))</f>
        <v>3.703703703703709E-2</v>
      </c>
      <c r="BY2">
        <f>(($AQ$2-$AP$2)/($AP$3-$AP$2))</f>
        <v>0.48148148148148145</v>
      </c>
      <c r="BZ2">
        <f>(($AN$2-$AQ$2)/($AQ$3-$AQ$2))</f>
        <v>0</v>
      </c>
      <c r="CA2">
        <f>1-(($AO$3-$AQ$2)/($AQ$3-$AQ$2))</f>
        <v>0.48</v>
      </c>
      <c r="CB2">
        <f>1-(($AP$3-$AQ$2)/($AQ$3-$AQ$2))</f>
        <v>0.43999999999999995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288</v>
      </c>
      <c r="U3">
        <v>65</v>
      </c>
      <c r="V3">
        <f t="shared" ref="V3:V9" si="1" xml:space="preserve"> (U3/U$2)*100</f>
        <v>16.709511568123396</v>
      </c>
      <c r="X3" t="s">
        <v>283</v>
      </c>
      <c r="Y3" t="s">
        <v>260</v>
      </c>
      <c r="Z3" t="s">
        <v>247</v>
      </c>
      <c r="AB3" t="s">
        <v>283</v>
      </c>
      <c r="AC3" t="str">
        <f>CONCATENATE($R3,$R4,$R5,$R6)</f>
        <v>2314</v>
      </c>
      <c r="AD3" t="s">
        <v>247</v>
      </c>
      <c r="AF3" t="s">
        <v>249</v>
      </c>
      <c r="AI3" t="s">
        <v>207</v>
      </c>
      <c r="AJ3">
        <f>COUNTIF($P:$P,1)</f>
        <v>845</v>
      </c>
      <c r="AK3">
        <f>(AJ3/AJ7)*100</f>
        <v>38.549270072992705</v>
      </c>
      <c r="AL3">
        <f>(845/200)</f>
        <v>4.2249999999999996</v>
      </c>
      <c r="AN3">
        <v>45</v>
      </c>
      <c r="AO3">
        <v>32</v>
      </c>
      <c r="AP3">
        <v>33</v>
      </c>
      <c r="AQ3">
        <v>44</v>
      </c>
      <c r="AR3">
        <v>207</v>
      </c>
      <c r="AT3">
        <f>(($AO$4-$AN$3)/($AN$4-$AN$3))</f>
        <v>0.40909090909090912</v>
      </c>
      <c r="AU3">
        <f>(($AP$4-$AN$3)/($AN$4-$AN$3))</f>
        <v>0.59090909090909094</v>
      </c>
      <c r="AV3">
        <f>(($AQ$3-$AN$2)/($AN$3-$AN$2))</f>
        <v>0.96153846153846156</v>
      </c>
      <c r="AW3">
        <f>(($AN$3-$AO$3)/($AO$4-$AO$3))</f>
        <v>0.59090909090909094</v>
      </c>
      <c r="AX3">
        <f>(($AP$3-$AO$3)/($AO$4-$AO$3))</f>
        <v>4.5454545454545456E-2</v>
      </c>
      <c r="AY3">
        <f>(($AQ$3-$AO$3)/($AO$4-$AO$3))</f>
        <v>0.54545454545454541</v>
      </c>
      <c r="AZ3">
        <f>(($AN$3-$AP$3)/($AP$4-$AP$3))</f>
        <v>0.48</v>
      </c>
      <c r="BA3">
        <f>(($AO$4-$AP$3)/($AP$4-$AP$3))</f>
        <v>0.84</v>
      </c>
      <c r="BB3">
        <f>(($AQ$3-$AP$3)/($AP$4-$AP$3))</f>
        <v>0.44</v>
      </c>
      <c r="BC3">
        <f>(($AN$3-$AQ$3)/($AQ$4-$AQ$3))</f>
        <v>0.05</v>
      </c>
      <c r="BD3">
        <f>(($AO$4-$AQ$3)/($AQ$4-$AQ$3))</f>
        <v>0.5</v>
      </c>
      <c r="BE3">
        <f>(($AP$4-$AQ$3)/($AQ$4-$AQ$3))</f>
        <v>0.7</v>
      </c>
      <c r="BG3">
        <v>2</v>
      </c>
      <c r="BH3">
        <v>4</v>
      </c>
      <c r="BI3">
        <f>($BH$7-$BH$4)/200</f>
        <v>0.13</v>
      </c>
      <c r="BJ3">
        <f>($BH$80-$BH$43)/200</f>
        <v>0.9</v>
      </c>
      <c r="BK3" t="s">
        <v>247</v>
      </c>
      <c r="BL3" t="s">
        <v>31</v>
      </c>
      <c r="BM3">
        <f>STDEV($BI:$BI)</f>
        <v>1.7373759545297664E-2</v>
      </c>
      <c r="BQ3">
        <f>(($AO$4-$AN$3)/($AN$4-$AN$3))</f>
        <v>0.40909090909090912</v>
      </c>
      <c r="BR3">
        <f>1-(($AP$4-$AN$3)/($AN$4-$AN$3))</f>
        <v>0.40909090909090906</v>
      </c>
      <c r="BS3">
        <f>1-(($AQ$3-$AN$2)/($AN$3-$AN$2))</f>
        <v>3.8461538461538436E-2</v>
      </c>
      <c r="BT3">
        <f>1-(($AN$3-$AO$3)/($AO$4-$AO$3))</f>
        <v>0.40909090909090906</v>
      </c>
      <c r="BU3">
        <f>(($AP$3-$AO$3)/($AO$4-$AO$3))</f>
        <v>4.5454545454545456E-2</v>
      </c>
      <c r="BV3">
        <f>1-(($AQ$3-$AO$3)/($AO$4-$AO$3))</f>
        <v>0.45454545454545459</v>
      </c>
      <c r="BW3">
        <f>(($AN$3-$AP$3)/($AP$4-$AP$3))</f>
        <v>0.48</v>
      </c>
      <c r="BX3">
        <f>1-(($AO$4-$AP$3)/($AP$4-$AP$3))</f>
        <v>0.16000000000000003</v>
      </c>
      <c r="BY3">
        <f>(($AQ$3-$AP$3)/($AP$4-$AP$3))</f>
        <v>0.44</v>
      </c>
      <c r="BZ3">
        <f>(($AN$3-$AQ$3)/($AQ$4-$AQ$3))</f>
        <v>0.05</v>
      </c>
      <c r="CA3">
        <f>(($AO$4-$AQ$3)/($AQ$4-$AQ$3))</f>
        <v>0.5</v>
      </c>
      <c r="CB3">
        <f>1-(($AP$4-$AQ$3)/($AQ$4-$AQ$3))</f>
        <v>0.30000000000000004</v>
      </c>
    </row>
    <row r="4" spans="1:80" x14ac:dyDescent="0.25">
      <c r="A4">
        <v>3</v>
      </c>
      <c r="J4">
        <v>235.81717</v>
      </c>
      <c r="K4" t="s">
        <v>22</v>
      </c>
      <c r="Q4" t="str">
        <f t="shared" si="0"/>
        <v/>
      </c>
      <c r="R4">
        <v>3</v>
      </c>
      <c r="T4" t="s">
        <v>289</v>
      </c>
      <c r="U4">
        <v>0</v>
      </c>
      <c r="V4">
        <f t="shared" si="1"/>
        <v>0</v>
      </c>
      <c r="X4" t="s">
        <v>283</v>
      </c>
      <c r="Y4" t="s">
        <v>261</v>
      </c>
      <c r="Z4">
        <v>389</v>
      </c>
      <c r="AD4">
        <f>COUNTIF($R:$R,"1")+COUNTIF($R:$R,"2")+COUNTIF($R:$R,"3")+COUNTIF($R:$R,"4")+COUNTIF($R:$R,"3D")+COUNTIF($R:$R,"4D")</f>
        <v>422</v>
      </c>
      <c r="AF4">
        <f>(AF$10/(AF$8+AF$10))*100</f>
        <v>0</v>
      </c>
      <c r="AI4" t="s">
        <v>208</v>
      </c>
      <c r="AJ4">
        <f>COUNTIF($P:$P,2)</f>
        <v>1226</v>
      </c>
      <c r="AK4">
        <f>(AJ4/AJ7)*100</f>
        <v>55.930656934306569</v>
      </c>
      <c r="AL4">
        <f>(1226/200)</f>
        <v>6.13</v>
      </c>
      <c r="AN4">
        <v>67</v>
      </c>
      <c r="AO4">
        <v>54</v>
      </c>
      <c r="AP4">
        <v>58</v>
      </c>
      <c r="AQ4">
        <v>64</v>
      </c>
      <c r="AR4">
        <v>209</v>
      </c>
      <c r="AT4">
        <f>(($AO$5-$AN$4)/($AN$5-$AN$4))</f>
        <v>0.375</v>
      </c>
      <c r="AU4">
        <f>(($AP$5-$AN$4)/($AN$5-$AN$4))</f>
        <v>0.58333333333333337</v>
      </c>
      <c r="AV4">
        <f>(($AQ$4-$AN$3)/($AN$4-$AN$3))</f>
        <v>0.86363636363636365</v>
      </c>
      <c r="AW4">
        <f>(($AN$4-$AO$4)/($AO$5-$AO$4))</f>
        <v>0.59090909090909094</v>
      </c>
      <c r="AX4">
        <f>(($AP$4-$AO$4)/($AO$5-$AO$4))</f>
        <v>0.18181818181818182</v>
      </c>
      <c r="AY4">
        <f>(($AQ$4-$AO$4)/($AO$5-$AO$4))</f>
        <v>0.45454545454545453</v>
      </c>
      <c r="AZ4">
        <f>(($AN$4-$AP$4)/($AP$5-$AP$4))</f>
        <v>0.39130434782608697</v>
      </c>
      <c r="BA4">
        <f>(($AO$5-$AP$4)/($AP$5-$AP$4))</f>
        <v>0.78260869565217395</v>
      </c>
      <c r="BB4">
        <f>(($AQ$4-$AP$4)/($AP$5-$AP$4))</f>
        <v>0.2608695652173913</v>
      </c>
      <c r="BC4">
        <f>(($AN$4-$AQ$4)/($AQ$5-$AQ$4))</f>
        <v>0.15</v>
      </c>
      <c r="BD4">
        <f>(($AO$5-$AQ$4)/($AQ$5-$AQ$4))</f>
        <v>0.6</v>
      </c>
      <c r="BE4">
        <f>(($AP$5-$AQ$4)/($AQ$5-$AQ$4))</f>
        <v>0.85</v>
      </c>
      <c r="BG4">
        <v>3</v>
      </c>
      <c r="BH4">
        <v>6</v>
      </c>
      <c r="BI4">
        <f>($BH$8-$BH$5)/200</f>
        <v>7.0000000000000007E-2</v>
      </c>
      <c r="BJ4">
        <f>($BH$121-$BH$81)/200</f>
        <v>1.0049999999999999</v>
      </c>
      <c r="BK4">
        <f>COUNTA($Y:$Y)-1</f>
        <v>389</v>
      </c>
      <c r="BQ4">
        <f>(($AO$5-$AN$4)/($AN$5-$AN$4))</f>
        <v>0.375</v>
      </c>
      <c r="BR4">
        <f>1-(($AP$5-$AN$4)/($AN$5-$AN$4))</f>
        <v>0.41666666666666663</v>
      </c>
      <c r="BS4">
        <f>1-(($AQ$4-$AN$3)/($AN$4-$AN$3))</f>
        <v>0.13636363636363635</v>
      </c>
      <c r="BT4">
        <f>1-(($AN$4-$AO$4)/($AO$5-$AO$4))</f>
        <v>0.40909090909090906</v>
      </c>
      <c r="BU4">
        <f>(($AP$4-$AO$4)/($AO$5-$AO$4))</f>
        <v>0.18181818181818182</v>
      </c>
      <c r="BV4">
        <f>(($AQ$4-$AO$4)/($AO$5-$AO$4))</f>
        <v>0.45454545454545453</v>
      </c>
      <c r="BW4">
        <f>(($AN$4-$AP$4)/($AP$5-$AP$4))</f>
        <v>0.39130434782608697</v>
      </c>
      <c r="BX4">
        <f>1-(($AO$5-$AP$4)/($AP$5-$AP$4))</f>
        <v>0.21739130434782605</v>
      </c>
      <c r="BY4">
        <f>(($AQ$4-$AP$4)/($AP$5-$AP$4))</f>
        <v>0.2608695652173913</v>
      </c>
      <c r="BZ4">
        <f>(($AN$4-$AQ$4)/($AQ$5-$AQ$4))</f>
        <v>0.15</v>
      </c>
      <c r="CA4">
        <f>1-(($AO$5-$AQ$4)/($AQ$5-$AQ$4))</f>
        <v>0.4</v>
      </c>
      <c r="CB4">
        <f>1-(($AP$5-$AQ$4)/($AQ$5-$AQ$4))</f>
        <v>0.15000000000000002</v>
      </c>
    </row>
    <row r="5" spans="1:80" x14ac:dyDescent="0.25">
      <c r="A5">
        <v>4</v>
      </c>
      <c r="D5">
        <v>251.39656400000001</v>
      </c>
      <c r="E5" s="2">
        <v>2</v>
      </c>
      <c r="P5">
        <v>1</v>
      </c>
      <c r="Q5" t="str">
        <f t="shared" si="0"/>
        <v>2</v>
      </c>
      <c r="R5">
        <v>1</v>
      </c>
      <c r="T5" t="s">
        <v>290</v>
      </c>
      <c r="U5">
        <v>0</v>
      </c>
      <c r="V5">
        <f t="shared" si="1"/>
        <v>0</v>
      </c>
      <c r="X5" t="s">
        <v>284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59</v>
      </c>
      <c r="AK5">
        <f>(AJ5/AJ7)*100</f>
        <v>2.691605839416058</v>
      </c>
      <c r="AL5">
        <f>(59/200)</f>
        <v>0.29499999999999998</v>
      </c>
      <c r="AN5">
        <v>91</v>
      </c>
      <c r="AO5">
        <v>76</v>
      </c>
      <c r="AP5">
        <v>81</v>
      </c>
      <c r="AQ5">
        <v>84</v>
      </c>
      <c r="AR5">
        <v>389</v>
      </c>
      <c r="AT5">
        <f>(($AO$6-$AN$5)/($AN$6-$AN$5))</f>
        <v>0.2857142857142857</v>
      </c>
      <c r="AU5">
        <f>(($AP$6-$AN$5)/($AN$6-$AN$5))</f>
        <v>0.5714285714285714</v>
      </c>
      <c r="AV5">
        <f>(($AQ$5-$AN$4)/($AN$5-$AN$4))</f>
        <v>0.70833333333333337</v>
      </c>
      <c r="AW5">
        <f>(($AN$5-$AO$5)/($AO$6-$AO$5))</f>
        <v>0.7142857142857143</v>
      </c>
      <c r="AX5">
        <f>(($AP$5-$AO$5)/($AO$6-$AO$5))</f>
        <v>0.23809523809523808</v>
      </c>
      <c r="AY5">
        <f>(($AQ$5-$AO$5)/($AO$6-$AO$5))</f>
        <v>0.38095238095238093</v>
      </c>
      <c r="AZ5">
        <f>(($AN$5-$AP$5)/($AP$6-$AP$5))</f>
        <v>0.45454545454545453</v>
      </c>
      <c r="BA5">
        <f>(($AO$6-$AP$5)/($AP$6-$AP$5))</f>
        <v>0.72727272727272729</v>
      </c>
      <c r="BB5">
        <f>(($AQ$5-$AP$5)/($AP$6-$AP$5))</f>
        <v>0.13636363636363635</v>
      </c>
      <c r="BC5">
        <f>(($AN$5-$AQ$5)/($AQ$6-$AQ$5))</f>
        <v>0.36842105263157893</v>
      </c>
      <c r="BD5">
        <f>(($AO$6-$AQ$5)/($AQ$6-$AQ$5))</f>
        <v>0.68421052631578949</v>
      </c>
      <c r="BE5">
        <f>(($AP$6-$AQ$6)/($AQ$7-$AQ$6))</f>
        <v>0</v>
      </c>
      <c r="BG5">
        <v>1</v>
      </c>
      <c r="BH5">
        <v>19</v>
      </c>
      <c r="BI5">
        <f>($BH$9-$BH$6)/200</f>
        <v>0.125</v>
      </c>
      <c r="BJ5">
        <f>($BH$159-$BH$122)/200</f>
        <v>0.89500000000000002</v>
      </c>
      <c r="BQ5">
        <f>(($AO$6-$AN$5)/($AN$6-$AN$5))</f>
        <v>0.2857142857142857</v>
      </c>
      <c r="BR5">
        <f>1-(($AP$6-$AN$5)/($AN$6-$AN$5))</f>
        <v>0.4285714285714286</v>
      </c>
      <c r="BS5">
        <f>1-(($AQ$5-$AN$4)/($AN$5-$AN$4))</f>
        <v>0.29166666666666663</v>
      </c>
      <c r="BT5">
        <f>1-(($AN$5-$AO$5)/($AO$6-$AO$5))</f>
        <v>0.2857142857142857</v>
      </c>
      <c r="BU5">
        <f>(($AP$5-$AO$5)/($AO$6-$AO$5))</f>
        <v>0.23809523809523808</v>
      </c>
      <c r="BV5">
        <f>(($AQ$5-$AO$5)/($AO$6-$AO$5))</f>
        <v>0.38095238095238093</v>
      </c>
      <c r="BW5">
        <f>(($AN$5-$AP$5)/($AP$6-$AP$5))</f>
        <v>0.45454545454545453</v>
      </c>
      <c r="BX5">
        <f>1-(($AO$6-$AP$5)/($AP$6-$AP$5))</f>
        <v>0.27272727272727271</v>
      </c>
      <c r="BY5">
        <f>(($AQ$5-$AP$5)/($AP$6-$AP$5))</f>
        <v>0.13636363636363635</v>
      </c>
      <c r="BZ5">
        <f>(($AN$5-$AQ$5)/($AQ$6-$AQ$5))</f>
        <v>0.36842105263157893</v>
      </c>
      <c r="CA5">
        <f>1-(($AO$6-$AQ$5)/($AQ$6-$AQ$5))</f>
        <v>0.31578947368421051</v>
      </c>
      <c r="CB5">
        <f>(($AP$6-$AQ$6)/($AQ$7-$AQ$6))</f>
        <v>0</v>
      </c>
    </row>
    <row r="6" spans="1:80" x14ac:dyDescent="0.25">
      <c r="A6">
        <v>5</v>
      </c>
      <c r="D6">
        <v>251.38302899999999</v>
      </c>
      <c r="E6" s="2">
        <v>2</v>
      </c>
      <c r="P6">
        <v>1</v>
      </c>
      <c r="Q6" t="str">
        <f t="shared" si="0"/>
        <v>2</v>
      </c>
      <c r="R6">
        <v>4</v>
      </c>
      <c r="T6" t="s">
        <v>291</v>
      </c>
      <c r="U6">
        <v>172</v>
      </c>
      <c r="V6">
        <f t="shared" si="1"/>
        <v>44.2159383033419</v>
      </c>
      <c r="X6" t="s">
        <v>285</v>
      </c>
      <c r="Y6" t="s">
        <v>263</v>
      </c>
      <c r="Z6">
        <v>355</v>
      </c>
      <c r="AD6">
        <v>408</v>
      </c>
      <c r="AF6">
        <f>COUNTIF($R:$R,1)+COUNTIF($R:$R,2)</f>
        <v>211</v>
      </c>
      <c r="AI6" t="s">
        <v>210</v>
      </c>
      <c r="AJ6">
        <f>COUNTIF($P:$P,4)</f>
        <v>2</v>
      </c>
      <c r="AK6">
        <f>(AJ6/AJ7)*100</f>
        <v>9.1240875912408759E-2</v>
      </c>
      <c r="AL6">
        <f>(2/200)</f>
        <v>0.01</v>
      </c>
      <c r="AN6">
        <v>112</v>
      </c>
      <c r="AO6">
        <v>97</v>
      </c>
      <c r="AP6">
        <v>103</v>
      </c>
      <c r="AQ6">
        <v>103</v>
      </c>
      <c r="AR6">
        <v>391</v>
      </c>
      <c r="AT6">
        <f>(($AO$7-$AN$6)/($AN$7-$AN$6))</f>
        <v>0.17391304347826086</v>
      </c>
      <c r="AU6">
        <f>(($AP$7-$AN$6)/($AN$7-$AN$6))</f>
        <v>0.47826086956521741</v>
      </c>
      <c r="AV6">
        <f>(($AQ$6-$AN$5)/($AN$6-$AN$5))</f>
        <v>0.5714285714285714</v>
      </c>
      <c r="AW6">
        <f>(($AN$6-$AO$6)/($AO$7-$AO$6))</f>
        <v>0.78947368421052633</v>
      </c>
      <c r="AX6">
        <f>(($AP$6-$AO$6)/($AO$7-$AO$6))</f>
        <v>0.31578947368421051</v>
      </c>
      <c r="AY6">
        <f>(($AQ$6-$AO$6)/($AO$7-$AO$6))</f>
        <v>0.31578947368421051</v>
      </c>
      <c r="AZ6">
        <f>(($AN$6-$AP$6)/($AP$7-$AP$6))</f>
        <v>0.45</v>
      </c>
      <c r="BA6">
        <f>(($AO$7-$AP$6)/($AP$7-$AP$6))</f>
        <v>0.65</v>
      </c>
      <c r="BB6">
        <f>(($AQ$6-$AP$6)/($AP$7-$AP$6))</f>
        <v>0</v>
      </c>
      <c r="BC6">
        <f>(($AN$6-$AQ$6)/($AQ$7-$AQ$6))</f>
        <v>0.45</v>
      </c>
      <c r="BD6">
        <f>(($AO$7-$AQ$6)/($AQ$7-$AQ$6))</f>
        <v>0.65</v>
      </c>
      <c r="BE6">
        <f>(($AP$7-$AQ$7)/($AQ$8-$AQ$7))</f>
        <v>0</v>
      </c>
      <c r="BG6">
        <v>4</v>
      </c>
      <c r="BH6">
        <v>19</v>
      </c>
      <c r="BI6">
        <f>($BH$10-$BH$7)/200</f>
        <v>6.5000000000000002E-2</v>
      </c>
      <c r="BJ6">
        <f>($BH$202-$BH$160)/200</f>
        <v>1.095</v>
      </c>
      <c r="BQ6">
        <f>(($AO$7-$AN$6)/($AN$7-$AN$6))</f>
        <v>0.17391304347826086</v>
      </c>
      <c r="BR6">
        <f>(($AP$7-$AN$6)/($AN$7-$AN$6))</f>
        <v>0.47826086956521741</v>
      </c>
      <c r="BS6">
        <f>1-(($AQ$6-$AN$5)/($AN$6-$AN$5))</f>
        <v>0.4285714285714286</v>
      </c>
      <c r="BT6">
        <f>1-(($AN$6-$AO$6)/($AO$7-$AO$6))</f>
        <v>0.21052631578947367</v>
      </c>
      <c r="BU6">
        <f>(($AP$6-$AO$6)/($AO$7-$AO$6))</f>
        <v>0.31578947368421051</v>
      </c>
      <c r="BV6">
        <f>(($AQ$6-$AO$6)/($AO$7-$AO$6))</f>
        <v>0.31578947368421051</v>
      </c>
      <c r="BW6">
        <f>(($AN$6-$AP$6)/($AP$7-$AP$6))</f>
        <v>0.45</v>
      </c>
      <c r="BX6">
        <f>1-(($AO$7-$AP$6)/($AP$7-$AP$6))</f>
        <v>0.35</v>
      </c>
      <c r="BY6">
        <f>(($AQ$6-$AP$6)/($AP$7-$AP$6))</f>
        <v>0</v>
      </c>
      <c r="BZ6">
        <f>(($AN$6-$AQ$6)/($AQ$7-$AQ$6))</f>
        <v>0.45</v>
      </c>
      <c r="CA6">
        <f>1-(($AO$7-$AQ$6)/($AQ$7-$AQ$6))</f>
        <v>0.35</v>
      </c>
      <c r="CB6">
        <f>(($AP$7-$AQ$7)/($AQ$8-$AQ$7))</f>
        <v>0</v>
      </c>
    </row>
    <row r="7" spans="1:80" x14ac:dyDescent="0.25">
      <c r="A7">
        <v>6</v>
      </c>
      <c r="D7">
        <v>251.38146499999999</v>
      </c>
      <c r="E7" s="2">
        <v>2</v>
      </c>
      <c r="F7">
        <v>260.02974599999999</v>
      </c>
      <c r="G7" s="3">
        <v>3</v>
      </c>
      <c r="P7">
        <v>2</v>
      </c>
      <c r="Q7" t="str">
        <f t="shared" si="0"/>
        <v>23</v>
      </c>
      <c r="R7">
        <v>2</v>
      </c>
      <c r="T7" t="s">
        <v>292</v>
      </c>
      <c r="U7">
        <v>18</v>
      </c>
      <c r="V7">
        <f t="shared" si="1"/>
        <v>4.6272493573264777</v>
      </c>
      <c r="X7" t="s">
        <v>285</v>
      </c>
      <c r="Y7" t="s">
        <v>264</v>
      </c>
      <c r="AB7" t="s">
        <v>285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2192</v>
      </c>
      <c r="AN7">
        <v>135</v>
      </c>
      <c r="AO7">
        <v>116</v>
      </c>
      <c r="AP7">
        <v>123</v>
      </c>
      <c r="AQ7">
        <v>123</v>
      </c>
      <c r="AR7">
        <v>592</v>
      </c>
      <c r="AT7">
        <f>(($AO$8-$AN$7)/($AN$8-$AN$7))</f>
        <v>0.16666666666666666</v>
      </c>
      <c r="AU7">
        <f>(($AP$8-$AN$7)/($AN$8-$AN$7))</f>
        <v>0.55555555555555558</v>
      </c>
      <c r="AV7">
        <f>(($AQ$7-$AN$6)/($AN$7-$AN$6))</f>
        <v>0.47826086956521741</v>
      </c>
      <c r="AW7">
        <f>(($AN$7-$AO$7)/($AO$8-$AO$7))</f>
        <v>0.86363636363636365</v>
      </c>
      <c r="AX7">
        <f>(($AP$7-$AO$7)/($AO$8-$AO$7))</f>
        <v>0.31818181818181818</v>
      </c>
      <c r="AY7">
        <f>(($AQ$7-$AO$7)/($AO$8-$AO$7))</f>
        <v>0.31818181818181818</v>
      </c>
      <c r="AZ7">
        <f>(($AN$7-$AP$7)/($AP$8-$AP$7))</f>
        <v>0.54545454545454541</v>
      </c>
      <c r="BA7">
        <f>(($AO$8-$AP$7)/($AP$8-$AP$7))</f>
        <v>0.68181818181818177</v>
      </c>
      <c r="BB7">
        <f>(($AQ$7-$AP$7)/($AP$8-$AP$7))</f>
        <v>0</v>
      </c>
      <c r="BC7">
        <f>(($AN$7-$AQ$7)/($AQ$8-$AQ$7))</f>
        <v>0.54545454545454541</v>
      </c>
      <c r="BD7">
        <f>(($AO$8-$AQ$7)/($AQ$8-$AQ$7))</f>
        <v>0.68181818181818177</v>
      </c>
      <c r="BE7">
        <f>(($AP$8-$AQ$8)/($AQ$9-$AQ$8))</f>
        <v>0</v>
      </c>
      <c r="BG7">
        <v>2</v>
      </c>
      <c r="BH7">
        <v>32</v>
      </c>
      <c r="BI7">
        <f>($BH$11-$BH$8)/200</f>
        <v>0.105</v>
      </c>
      <c r="BJ7">
        <f>($BH$241-$BH$203)/200</f>
        <v>0.995</v>
      </c>
      <c r="BQ7">
        <f>(($AO$8-$AN$7)/($AN$8-$AN$7))</f>
        <v>0.16666666666666666</v>
      </c>
      <c r="BR7">
        <f>1-(($AP$8-$AN$7)/($AN$8-$AN$7))</f>
        <v>0.44444444444444442</v>
      </c>
      <c r="BS7">
        <f>(($AQ$7-$AN$6)/($AN$7-$AN$6))</f>
        <v>0.47826086956521741</v>
      </c>
      <c r="BT7">
        <f>1-(($AN$7-$AO$7)/($AO$8-$AO$7))</f>
        <v>0.13636363636363635</v>
      </c>
      <c r="BU7">
        <f>(($AP$7-$AO$7)/($AO$8-$AO$7))</f>
        <v>0.31818181818181818</v>
      </c>
      <c r="BV7">
        <f>(($AQ$7-$AO$7)/($AO$8-$AO$7))</f>
        <v>0.31818181818181818</v>
      </c>
      <c r="BW7">
        <f>1-(($AN$7-$AP$7)/($AP$8-$AP$7))</f>
        <v>0.45454545454545459</v>
      </c>
      <c r="BX7">
        <f>1-(($AO$8-$AP$7)/($AP$8-$AP$7))</f>
        <v>0.31818181818181823</v>
      </c>
      <c r="BY7">
        <f>(($AQ$7-$AP$7)/($AP$8-$AP$7))</f>
        <v>0</v>
      </c>
      <c r="BZ7">
        <f>1-(($AN$7-$AQ$7)/($AQ$8-$AQ$7))</f>
        <v>0.45454545454545459</v>
      </c>
      <c r="CA7">
        <f>1-(($AO$8-$AQ$7)/($AQ$8-$AQ$7))</f>
        <v>0.31818181818181823</v>
      </c>
      <c r="CB7">
        <f>(($AP$8-$AQ$8)/($AQ$9-$AQ$8))</f>
        <v>0</v>
      </c>
    </row>
    <row r="8" spans="1:80" x14ac:dyDescent="0.25">
      <c r="A8">
        <v>7</v>
      </c>
      <c r="D8">
        <v>251.36293000000001</v>
      </c>
      <c r="E8" s="2">
        <v>2</v>
      </c>
      <c r="F8">
        <v>260.07444299999997</v>
      </c>
      <c r="G8" s="3">
        <v>3</v>
      </c>
      <c r="P8">
        <v>2</v>
      </c>
      <c r="Q8" t="str">
        <f t="shared" si="0"/>
        <v>23</v>
      </c>
      <c r="R8">
        <v>3</v>
      </c>
      <c r="T8" t="s">
        <v>293</v>
      </c>
      <c r="U8">
        <v>100</v>
      </c>
      <c r="V8">
        <f t="shared" si="1"/>
        <v>25.70694087403599</v>
      </c>
      <c r="X8" t="s">
        <v>285</v>
      </c>
      <c r="Y8" t="s">
        <v>265</v>
      </c>
      <c r="AF8">
        <f>COUNTIF($R:$R,3)+COUNTIF($R:$R,4)</f>
        <v>211</v>
      </c>
      <c r="AN8">
        <v>153</v>
      </c>
      <c r="AO8">
        <v>138</v>
      </c>
      <c r="AP8">
        <v>145</v>
      </c>
      <c r="AQ8">
        <v>145</v>
      </c>
      <c r="AR8">
        <v>594</v>
      </c>
      <c r="AT8">
        <f>(($AO$9-$AN$8)/($AN$9-$AN$8))</f>
        <v>0.27777777777777779</v>
      </c>
      <c r="AU8">
        <f>(($AP$9-$AN$8)/($AN$9-$AN$8))</f>
        <v>0.66666666666666663</v>
      </c>
      <c r="AV8">
        <f>(($AQ$8-$AN$7)/($AN$8-$AN$7))</f>
        <v>0.55555555555555558</v>
      </c>
      <c r="AW8">
        <f>(($AN$8-$AO$8)/($AO$9-$AO$8))</f>
        <v>0.75</v>
      </c>
      <c r="AX8">
        <f>(($AP$8-$AO$8)/($AO$9-$AO$8))</f>
        <v>0.35</v>
      </c>
      <c r="AY8">
        <f>(($AQ$8-$AO$8)/($AO$9-$AO$8))</f>
        <v>0.35</v>
      </c>
      <c r="AZ8">
        <f>(($AN$8-$AP$8)/($AP$9-$AP$8))</f>
        <v>0.4</v>
      </c>
      <c r="BA8">
        <f>(($AO$9-$AP$8)/($AP$9-$AP$8))</f>
        <v>0.65</v>
      </c>
      <c r="BB8">
        <f>(($AQ$8-$AP$8)/($AP$9-$AP$8))</f>
        <v>0</v>
      </c>
      <c r="BC8">
        <f>(($AN$8-$AQ$8)/($AQ$9-$AQ$8))</f>
        <v>0.4</v>
      </c>
      <c r="BD8">
        <f>(($AO$9-$AQ$8)/($AQ$9-$AQ$8))</f>
        <v>0.65</v>
      </c>
      <c r="BE8">
        <f>(($AP$9-$AQ$9)/($AQ$10-$AQ$9))</f>
        <v>0</v>
      </c>
      <c r="BG8">
        <v>3</v>
      </c>
      <c r="BH8">
        <v>33</v>
      </c>
      <c r="BI8">
        <f>($BH$12-$BH$9)/200</f>
        <v>7.0000000000000007E-2</v>
      </c>
      <c r="BJ8">
        <f>($BH$281-$BH$242)/200</f>
        <v>0.95499999999999996</v>
      </c>
      <c r="BQ8">
        <f>(($AO$9-$AN$8)/($AN$9-$AN$8))</f>
        <v>0.27777777777777779</v>
      </c>
      <c r="BR8">
        <f>1-(($AP$9-$AN$8)/($AN$9-$AN$8))</f>
        <v>0.33333333333333337</v>
      </c>
      <c r="BS8">
        <f>1-(($AQ$8-$AN$7)/($AN$8-$AN$7))</f>
        <v>0.44444444444444442</v>
      </c>
      <c r="BT8">
        <f>1-(($AN$8-$AO$8)/($AO$9-$AO$8))</f>
        <v>0.25</v>
      </c>
      <c r="BU8">
        <f>(($AP$8-$AO$8)/($AO$9-$AO$8))</f>
        <v>0.35</v>
      </c>
      <c r="BV8">
        <f>(($AQ$8-$AO$8)/($AO$9-$AO$8))</f>
        <v>0.35</v>
      </c>
      <c r="BW8">
        <f>(($AN$8-$AP$8)/($AP$9-$AP$8))</f>
        <v>0.4</v>
      </c>
      <c r="BX8">
        <f>1-(($AO$9-$AP$8)/($AP$9-$AP$8))</f>
        <v>0.35</v>
      </c>
      <c r="BY8">
        <f>(($AQ$8-$AP$8)/($AP$9-$AP$8))</f>
        <v>0</v>
      </c>
      <c r="BZ8">
        <f>(($AN$8-$AQ$8)/($AQ$9-$AQ$8))</f>
        <v>0.4</v>
      </c>
      <c r="CA8">
        <f>1-(($AO$9-$AQ$8)/($AQ$9-$AQ$8))</f>
        <v>0.35</v>
      </c>
      <c r="CB8">
        <f>(($AP$9-$AQ$9)/($AQ$10-$AQ$9))</f>
        <v>0</v>
      </c>
    </row>
    <row r="9" spans="1:80" x14ac:dyDescent="0.25">
      <c r="A9">
        <v>8</v>
      </c>
      <c r="D9">
        <v>251.38610799999998</v>
      </c>
      <c r="E9" s="2">
        <v>2</v>
      </c>
      <c r="F9">
        <v>260.063129</v>
      </c>
      <c r="G9" s="3">
        <v>3</v>
      </c>
      <c r="P9">
        <v>2</v>
      </c>
      <c r="Q9" t="str">
        <f t="shared" si="0"/>
        <v>23</v>
      </c>
      <c r="R9">
        <v>4</v>
      </c>
      <c r="T9" t="s">
        <v>284</v>
      </c>
      <c r="U9">
        <v>34</v>
      </c>
      <c r="V9">
        <f t="shared" si="1"/>
        <v>8.7403598971722367</v>
      </c>
      <c r="X9" t="s">
        <v>285</v>
      </c>
      <c r="Y9" t="s">
        <v>266</v>
      </c>
      <c r="AF9" t="s">
        <v>252</v>
      </c>
      <c r="AN9">
        <v>171</v>
      </c>
      <c r="AO9">
        <v>158</v>
      </c>
      <c r="AP9">
        <v>165</v>
      </c>
      <c r="AQ9">
        <v>165</v>
      </c>
      <c r="AR9">
        <v>773</v>
      </c>
      <c r="AT9">
        <f>(($AO$10-$AN$9)/($AN$10-$AN$9))</f>
        <v>0.31578947368421051</v>
      </c>
      <c r="AU9">
        <f>(($AP$10-$AN$9)/($AN$10-$AN$9))</f>
        <v>0.73684210526315785</v>
      </c>
      <c r="AV9">
        <f>(($AQ$9-$AN$8)/($AN$9-$AN$8))</f>
        <v>0.66666666666666663</v>
      </c>
      <c r="AW9">
        <f>(($AN$9-$AO$9)/($AO$10-$AO$9))</f>
        <v>0.68421052631578949</v>
      </c>
      <c r="AX9">
        <f>(($AP$9-$AO$9)/($AO$10-$AO$9))</f>
        <v>0.36842105263157893</v>
      </c>
      <c r="AY9">
        <f>(($AQ$9-$AO$9)/($AO$10-$AO$9))</f>
        <v>0.36842105263157893</v>
      </c>
      <c r="AZ9">
        <f>(($AN$9-$AP$9)/($AP$10-$AP$9))</f>
        <v>0.3</v>
      </c>
      <c r="BA9">
        <f>(($AO$10-$AP$9)/($AP$10-$AP$9))</f>
        <v>0.6</v>
      </c>
      <c r="BB9">
        <f>(($AQ$9-$AP$9)/($AP$10-$AP$9))</f>
        <v>0</v>
      </c>
      <c r="BC9">
        <f>(($AN$9-$AQ$9)/($AQ$10-$AQ$9))</f>
        <v>0.2857142857142857</v>
      </c>
      <c r="BD9">
        <f>(($AO$10-$AQ$9)/($AQ$10-$AQ$9))</f>
        <v>0.5714285714285714</v>
      </c>
      <c r="BE9">
        <f>(($AP$10-$AQ$9)/($AQ$10-$AQ$9))</f>
        <v>0.95238095238095233</v>
      </c>
      <c r="BG9">
        <v>4</v>
      </c>
      <c r="BH9">
        <v>44</v>
      </c>
      <c r="BI9">
        <f>($BH$13-$BH$10)/200</f>
        <v>9.5000000000000001E-2</v>
      </c>
      <c r="BJ9">
        <f>($BH$326-$BH$282)/200</f>
        <v>1.2250000000000001</v>
      </c>
      <c r="BQ9">
        <f>(($AO$10-$AN$9)/($AN$10-$AN$9))</f>
        <v>0.31578947368421051</v>
      </c>
      <c r="BR9">
        <f>1-(($AP$10-$AN$9)/($AN$10-$AN$9))</f>
        <v>0.26315789473684215</v>
      </c>
      <c r="BS9">
        <f>1-(($AQ$9-$AN$8)/($AN$9-$AN$8))</f>
        <v>0.33333333333333337</v>
      </c>
      <c r="BT9">
        <f>1-(($AN$9-$AO$9)/($AO$10-$AO$9))</f>
        <v>0.31578947368421051</v>
      </c>
      <c r="BU9">
        <f>(($AP$9-$AO$9)/($AO$10-$AO$9))</f>
        <v>0.36842105263157893</v>
      </c>
      <c r="BV9">
        <f>(($AQ$9-$AO$9)/($AO$10-$AO$9))</f>
        <v>0.36842105263157893</v>
      </c>
      <c r="BW9">
        <f>(($AN$9-$AP$9)/($AP$10-$AP$9))</f>
        <v>0.3</v>
      </c>
      <c r="BX9">
        <f>1-(($AO$10-$AP$9)/($AP$10-$AP$9))</f>
        <v>0.4</v>
      </c>
      <c r="BY9">
        <f>(($AQ$9-$AP$9)/($AP$10-$AP$9))</f>
        <v>0</v>
      </c>
      <c r="BZ9">
        <f>(($AN$9-$AQ$9)/($AQ$10-$AQ$9))</f>
        <v>0.2857142857142857</v>
      </c>
      <c r="CA9">
        <f>1-(($AO$10-$AQ$9)/($AQ$10-$AQ$9))</f>
        <v>0.4285714285714286</v>
      </c>
      <c r="CB9">
        <f>1-(($AP$10-$AQ$9)/($AQ$10-$AQ$9))</f>
        <v>4.7619047619047672E-2</v>
      </c>
    </row>
    <row r="10" spans="1:80" x14ac:dyDescent="0.25">
      <c r="A10">
        <v>9</v>
      </c>
      <c r="D10">
        <v>251.35126</v>
      </c>
      <c r="E10" s="2">
        <v>2</v>
      </c>
      <c r="F10">
        <v>260.03211899999997</v>
      </c>
      <c r="G10" s="3">
        <v>3</v>
      </c>
      <c r="P10">
        <v>2</v>
      </c>
      <c r="Q10" t="str">
        <f t="shared" si="0"/>
        <v>23</v>
      </c>
      <c r="R10">
        <v>1</v>
      </c>
      <c r="X10" t="s">
        <v>285</v>
      </c>
      <c r="Y10" t="s">
        <v>263</v>
      </c>
      <c r="AF10">
        <v>0</v>
      </c>
      <c r="AN10">
        <v>190</v>
      </c>
      <c r="AO10">
        <v>177</v>
      </c>
      <c r="AP10">
        <v>185</v>
      </c>
      <c r="AQ10">
        <v>186</v>
      </c>
      <c r="AR10">
        <v>775</v>
      </c>
      <c r="AV10">
        <f>(($AQ$10-$AN$9)/($AN$10-$AN$9))</f>
        <v>0.78947368421052633</v>
      </c>
      <c r="AW10">
        <f>(($AN$10-$AO$10)/($AO$11-$AO$10))</f>
        <v>0.68421052631578949</v>
      </c>
      <c r="AX10">
        <f>(($AP$10-$AO$10)/($AO$11-$AO$10))</f>
        <v>0.42105263157894735</v>
      </c>
      <c r="AY10">
        <f>(($AQ$10-$AO$10)/($AO$11-$AO$10))</f>
        <v>0.47368421052631576</v>
      </c>
      <c r="AZ10">
        <f>(($AN$10-$AP$10)/($AP$11-$AP$10))</f>
        <v>0.23809523809523808</v>
      </c>
      <c r="BA10">
        <f>(($AO$11-$AP$10)/($AP$11-$AP$10))</f>
        <v>0.52380952380952384</v>
      </c>
      <c r="BB10">
        <f>(($AQ$10-$AP$10)/($AP$11-$AP$10))</f>
        <v>4.7619047619047616E-2</v>
      </c>
      <c r="BC10">
        <f>(($AN$10-$AQ$10)/($AQ$11-$AQ$10))</f>
        <v>0.2</v>
      </c>
      <c r="BD10">
        <f>(($AO$11-$AQ$10)/($AQ$11-$AQ$10))</f>
        <v>0.5</v>
      </c>
      <c r="BG10">
        <v>1</v>
      </c>
      <c r="BH10">
        <v>45</v>
      </c>
      <c r="BI10">
        <f>($BH$14-$BH$11)/200</f>
        <v>6.5000000000000002E-2</v>
      </c>
      <c r="BJ10">
        <f>($BH$364-$BH$327)/200</f>
        <v>0.93500000000000005</v>
      </c>
      <c r="BS10">
        <f>1-(($AQ$10-$AN$9)/($AN$10-$AN$9))</f>
        <v>0.21052631578947367</v>
      </c>
      <c r="BT10">
        <f>1-(($AN$10-$AO$10)/($AO$11-$AO$10))</f>
        <v>0.31578947368421051</v>
      </c>
      <c r="BU10">
        <f>(($AP$10-$AO$10)/($AO$11-$AO$10))</f>
        <v>0.42105263157894735</v>
      </c>
      <c r="BV10">
        <f>(($AQ$10-$AO$10)/($AO$11-$AO$10))</f>
        <v>0.47368421052631576</v>
      </c>
      <c r="BW10">
        <f>(($AN$10-$AP$10)/($AP$11-$AP$10))</f>
        <v>0.23809523809523808</v>
      </c>
      <c r="BX10">
        <f>1-(($AO$11-$AP$10)/($AP$11-$AP$10))</f>
        <v>0.47619047619047616</v>
      </c>
      <c r="BY10">
        <f>(($AQ$10-$AP$10)/($AP$11-$AP$10))</f>
        <v>4.7619047619047616E-2</v>
      </c>
      <c r="BZ10">
        <f>(($AN$10-$AQ$10)/($AQ$11-$AQ$10))</f>
        <v>0.2</v>
      </c>
      <c r="CA10">
        <f>(($AO$11-$AQ$10)/($AQ$11-$AQ$10))</f>
        <v>0.5</v>
      </c>
    </row>
    <row r="11" spans="1:80" x14ac:dyDescent="0.25">
      <c r="A11">
        <v>10</v>
      </c>
      <c r="D11">
        <v>251.335151</v>
      </c>
      <c r="E11" s="2">
        <v>2</v>
      </c>
      <c r="F11">
        <v>260.06762200000003</v>
      </c>
      <c r="G11" s="3">
        <v>3</v>
      </c>
      <c r="P11">
        <v>2</v>
      </c>
      <c r="Q11" t="str">
        <f t="shared" si="0"/>
        <v>23</v>
      </c>
      <c r="R11">
        <v>2</v>
      </c>
      <c r="X11" t="s">
        <v>285</v>
      </c>
      <c r="Y11" t="s">
        <v>264</v>
      </c>
      <c r="AB11" t="s">
        <v>285</v>
      </c>
      <c r="AC11" t="str">
        <f>CONCATENATE($R11,$R12,$R13,$R14)</f>
        <v>2341</v>
      </c>
      <c r="AF11" t="s">
        <v>253</v>
      </c>
      <c r="AN11">
        <v>210</v>
      </c>
      <c r="AO11">
        <v>196</v>
      </c>
      <c r="AP11">
        <v>206</v>
      </c>
      <c r="AQ11">
        <v>206</v>
      </c>
      <c r="AR11">
        <v>994</v>
      </c>
      <c r="BG11">
        <v>2</v>
      </c>
      <c r="BH11">
        <v>54</v>
      </c>
      <c r="BI11">
        <f>($BH$15-$BH$12)/200</f>
        <v>0.09</v>
      </c>
      <c r="BJ11">
        <f>($BH$403-$BH$365)/200</f>
        <v>0.96499999999999997</v>
      </c>
    </row>
    <row r="12" spans="1:80" x14ac:dyDescent="0.25">
      <c r="A12">
        <v>11</v>
      </c>
      <c r="D12">
        <v>251.35201999999998</v>
      </c>
      <c r="E12" s="2">
        <v>2</v>
      </c>
      <c r="F12">
        <v>260.07494700000001</v>
      </c>
      <c r="G12" s="3">
        <v>3</v>
      </c>
      <c r="P12">
        <v>2</v>
      </c>
      <c r="Q12" t="str">
        <f t="shared" si="0"/>
        <v>23</v>
      </c>
      <c r="R12">
        <v>3</v>
      </c>
      <c r="X12" t="s">
        <v>285</v>
      </c>
      <c r="Y12" t="s">
        <v>265</v>
      </c>
      <c r="AF12">
        <v>0</v>
      </c>
      <c r="AN12">
        <v>233</v>
      </c>
      <c r="AO12">
        <v>226</v>
      </c>
      <c r="AP12">
        <v>221</v>
      </c>
      <c r="AQ12">
        <v>215</v>
      </c>
      <c r="AR12">
        <v>996</v>
      </c>
      <c r="BG12">
        <v>3</v>
      </c>
      <c r="BH12">
        <v>58</v>
      </c>
      <c r="BI12">
        <f>($BH$16-$BH$13)/200</f>
        <v>8.5000000000000006E-2</v>
      </c>
      <c r="BJ12">
        <f>($BH$445-$BH$404)/200</f>
        <v>1.0249999999999999</v>
      </c>
    </row>
    <row r="13" spans="1:80" x14ac:dyDescent="0.25">
      <c r="A13">
        <v>12</v>
      </c>
      <c r="D13">
        <v>251.377273</v>
      </c>
      <c r="E13" s="2">
        <v>2</v>
      </c>
      <c r="F13">
        <v>260.07479799999999</v>
      </c>
      <c r="G13" s="3">
        <v>3</v>
      </c>
      <c r="P13">
        <v>2</v>
      </c>
      <c r="Q13" t="str">
        <f t="shared" si="0"/>
        <v>23</v>
      </c>
      <c r="R13">
        <v>4</v>
      </c>
      <c r="X13" t="s">
        <v>285</v>
      </c>
      <c r="Y13" t="s">
        <v>266</v>
      </c>
      <c r="AF13" t="s">
        <v>254</v>
      </c>
      <c r="AN13">
        <v>254</v>
      </c>
      <c r="AO13">
        <v>249</v>
      </c>
      <c r="AP13">
        <v>239</v>
      </c>
      <c r="AQ13">
        <v>239</v>
      </c>
      <c r="AR13">
        <v>1195</v>
      </c>
      <c r="AT13">
        <f>(($AO$12-$AN$11)/($AN$12-$AN$11))</f>
        <v>0.69565217391304346</v>
      </c>
      <c r="AU13">
        <f>(($AP$12-$AN$11)/($AN$12-$AN$11))</f>
        <v>0.47826086956521741</v>
      </c>
      <c r="AV13">
        <f>(($AQ$12-$AN$11)/($AN$12-$AN$11))</f>
        <v>0.21739130434782608</v>
      </c>
      <c r="AW13">
        <f>(($AN$12-$AO$12)/($AO$13-$AO$12))</f>
        <v>0.30434782608695654</v>
      </c>
      <c r="AX13">
        <f>(($AP$13-$AO$12)/($AO$13-$AO$12))</f>
        <v>0.56521739130434778</v>
      </c>
      <c r="AY13">
        <f>(($AQ$13-$AO$12)/($AO$13-$AO$12))</f>
        <v>0.56521739130434778</v>
      </c>
      <c r="AZ13">
        <f>(($AN$12-$AP$12)/($AP$13-$AP$12))</f>
        <v>0.66666666666666663</v>
      </c>
      <c r="BA13">
        <f>(($AO$12-$AP$12)/($AP$13-$AP$12))</f>
        <v>0.27777777777777779</v>
      </c>
      <c r="BB13">
        <f>(($AQ$13-$AP$13)/($AP$14-$AP$13))</f>
        <v>0</v>
      </c>
      <c r="BC13">
        <f>(($AN$12-$AQ$12)/($AQ$13-$AQ$12))</f>
        <v>0.75</v>
      </c>
      <c r="BD13">
        <f>(($AO$12-$AQ$12)/($AQ$13-$AQ$12))</f>
        <v>0.45833333333333331</v>
      </c>
      <c r="BE13">
        <f>(($AP$12-$AQ$12)/($AQ$13-$AQ$12))</f>
        <v>0.25</v>
      </c>
      <c r="BG13">
        <v>4</v>
      </c>
      <c r="BH13">
        <v>64</v>
      </c>
      <c r="BI13">
        <f>($BH$17-$BH$14)/200</f>
        <v>8.5000000000000006E-2</v>
      </c>
      <c r="BQ13">
        <f>1-(($AO$12-$AN$11)/($AN$12-$AN$11))</f>
        <v>0.30434782608695654</v>
      </c>
      <c r="BR13">
        <f>(($AP$12-$AN$11)/($AN$12-$AN$11))</f>
        <v>0.47826086956521741</v>
      </c>
      <c r="BS13">
        <f>(($AQ$12-$AN$11)/($AN$12-$AN$11))</f>
        <v>0.21739130434782608</v>
      </c>
      <c r="BT13">
        <f>(($AN$12-$AO$12)/($AO$13-$AO$12))</f>
        <v>0.30434782608695654</v>
      </c>
      <c r="BU13">
        <f>1-(($AP$13-$AO$12)/($AO$13-$AO$12))</f>
        <v>0.43478260869565222</v>
      </c>
      <c r="BV13">
        <f>1-(($AQ$13-$AO$12)/($AO$13-$AO$12))</f>
        <v>0.43478260869565222</v>
      </c>
      <c r="BW13">
        <f>1-(($AN$12-$AP$12)/($AP$13-$AP$12))</f>
        <v>0.33333333333333337</v>
      </c>
      <c r="BX13">
        <f>(($AO$12-$AP$12)/($AP$13-$AP$12))</f>
        <v>0.27777777777777779</v>
      </c>
      <c r="BY13">
        <f>(($AQ$13-$AP$13)/($AP$14-$AP$13))</f>
        <v>0</v>
      </c>
      <c r="BZ13">
        <f>1-(($AN$12-$AQ$12)/($AQ$13-$AQ$12))</f>
        <v>0.25</v>
      </c>
      <c r="CA13">
        <f>(($AO$12-$AQ$12)/($AQ$13-$AQ$12))</f>
        <v>0.45833333333333331</v>
      </c>
      <c r="CB13">
        <f>(($AP$12-$AQ$12)/($AQ$13-$AQ$12))</f>
        <v>0.25</v>
      </c>
    </row>
    <row r="14" spans="1:80" x14ac:dyDescent="0.25">
      <c r="A14">
        <v>13</v>
      </c>
      <c r="D14">
        <v>251.34131200000002</v>
      </c>
      <c r="E14" s="2">
        <v>2</v>
      </c>
      <c r="F14">
        <v>260.08424300000001</v>
      </c>
      <c r="G14" s="3">
        <v>3</v>
      </c>
      <c r="P14">
        <v>2</v>
      </c>
      <c r="Q14" t="str">
        <f t="shared" si="0"/>
        <v>23</v>
      </c>
      <c r="R14">
        <v>1</v>
      </c>
      <c r="X14" t="s">
        <v>285</v>
      </c>
      <c r="Y14" t="s">
        <v>263</v>
      </c>
      <c r="AF14">
        <v>0</v>
      </c>
      <c r="AN14">
        <v>274</v>
      </c>
      <c r="AO14">
        <v>269</v>
      </c>
      <c r="AP14">
        <v>260</v>
      </c>
      <c r="AQ14">
        <v>259</v>
      </c>
      <c r="AR14">
        <v>1197</v>
      </c>
      <c r="AT14">
        <f>(($AO$13-$AN$12)/($AN$13-$AN$12))</f>
        <v>0.76190476190476186</v>
      </c>
      <c r="AU14">
        <f>(($AP$13-$AN$12)/($AN$13-$AN$12))</f>
        <v>0.2857142857142857</v>
      </c>
      <c r="AV14">
        <f>(($AQ$13-$AN$12)/($AN$13-$AN$12))</f>
        <v>0.2857142857142857</v>
      </c>
      <c r="AW14">
        <f>(($AN$13-$AO$13)/($AO$14-$AO$13))</f>
        <v>0.25</v>
      </c>
      <c r="AX14">
        <f>(($AP$14-$AO$13)/($AO$14-$AO$13))</f>
        <v>0.55000000000000004</v>
      </c>
      <c r="AY14">
        <f>(($AQ$14-$AO$13)/($AO$14-$AO$13))</f>
        <v>0.5</v>
      </c>
      <c r="AZ14">
        <f>(($AN$13-$AP$13)/($AP$14-$AP$13))</f>
        <v>0.7142857142857143</v>
      </c>
      <c r="BA14">
        <f>(($AO$13-$AP$13)/($AP$14-$AP$13))</f>
        <v>0.47619047619047616</v>
      </c>
      <c r="BB14">
        <f>(($AQ$14-$AP$13)/($AP$14-$AP$13))</f>
        <v>0.95238095238095233</v>
      </c>
      <c r="BC14">
        <f>(($AN$13-$AQ$13)/($AQ$14-$AQ$13))</f>
        <v>0.75</v>
      </c>
      <c r="BD14">
        <f>(($AO$13-$AQ$13)/($AQ$14-$AQ$13))</f>
        <v>0.5</v>
      </c>
      <c r="BE14">
        <f>(($AP$13-$AQ$13)/($AQ$14-$AQ$13))</f>
        <v>0</v>
      </c>
      <c r="BG14">
        <v>1</v>
      </c>
      <c r="BH14">
        <v>67</v>
      </c>
      <c r="BI14">
        <f>($BH$18-$BH$15)/200</f>
        <v>7.4999999999999997E-2</v>
      </c>
      <c r="BQ14">
        <f>1-(($AO$13-$AN$12)/($AN$13-$AN$12))</f>
        <v>0.23809523809523814</v>
      </c>
      <c r="BR14">
        <f>(($AP$13-$AN$12)/($AN$13-$AN$12))</f>
        <v>0.2857142857142857</v>
      </c>
      <c r="BS14">
        <f>(($AQ$13-$AN$12)/($AN$13-$AN$12))</f>
        <v>0.2857142857142857</v>
      </c>
      <c r="BT14">
        <f>(($AN$13-$AO$13)/($AO$14-$AO$13))</f>
        <v>0.25</v>
      </c>
      <c r="BU14">
        <f>1-(($AP$14-$AO$13)/($AO$14-$AO$13))</f>
        <v>0.44999999999999996</v>
      </c>
      <c r="BV14">
        <f>(($AQ$14-$AO$13)/($AO$14-$AO$13))</f>
        <v>0.5</v>
      </c>
      <c r="BW14">
        <f>1-(($AN$13-$AP$13)/($AP$14-$AP$13))</f>
        <v>0.2857142857142857</v>
      </c>
      <c r="BX14">
        <f>(($AO$13-$AP$13)/($AP$14-$AP$13))</f>
        <v>0.47619047619047616</v>
      </c>
      <c r="BY14">
        <f>1-(($AQ$14-$AP$13)/($AP$14-$AP$13))</f>
        <v>4.7619047619047672E-2</v>
      </c>
      <c r="BZ14">
        <f>1-(($AN$13-$AQ$13)/($AQ$14-$AQ$13))</f>
        <v>0.25</v>
      </c>
      <c r="CA14">
        <f>(($AO$13-$AQ$13)/($AQ$14-$AQ$13))</f>
        <v>0.5</v>
      </c>
      <c r="CB14">
        <f>(($AP$13-$AQ$13)/($AQ$14-$AQ$13))</f>
        <v>0</v>
      </c>
    </row>
    <row r="15" spans="1:80" x14ac:dyDescent="0.25">
      <c r="A15">
        <v>14</v>
      </c>
      <c r="D15">
        <v>251.34969599999999</v>
      </c>
      <c r="E15" s="2">
        <v>2</v>
      </c>
      <c r="F15">
        <v>260.14671599999997</v>
      </c>
      <c r="G15" s="3">
        <v>3</v>
      </c>
      <c r="P15">
        <v>2</v>
      </c>
      <c r="Q15" t="str">
        <f t="shared" si="0"/>
        <v>23</v>
      </c>
      <c r="R15">
        <v>2</v>
      </c>
      <c r="X15" t="s">
        <v>285</v>
      </c>
      <c r="Y15" t="s">
        <v>264</v>
      </c>
      <c r="AB15" t="s">
        <v>285</v>
      </c>
      <c r="AC15" t="str">
        <f>CONCATENATE($R15,$R16,$R17,$R18)</f>
        <v>2341</v>
      </c>
      <c r="AF15" t="s">
        <v>255</v>
      </c>
      <c r="AN15">
        <v>292</v>
      </c>
      <c r="AO15">
        <v>287</v>
      </c>
      <c r="AP15">
        <v>281</v>
      </c>
      <c r="AQ15">
        <v>280</v>
      </c>
      <c r="AR15">
        <v>1388</v>
      </c>
      <c r="AT15">
        <f>(($AO$14-$AN$13)/($AN$14-$AN$13))</f>
        <v>0.75</v>
      </c>
      <c r="AU15">
        <f>(($AP$14-$AN$13)/($AN$14-$AN$13))</f>
        <v>0.3</v>
      </c>
      <c r="AV15">
        <f>(($AQ$14-$AN$13)/($AN$14-$AN$13))</f>
        <v>0.25</v>
      </c>
      <c r="AW15">
        <f>(($AN$14-$AO$14)/($AO$15-$AO$14))</f>
        <v>0.27777777777777779</v>
      </c>
      <c r="AX15">
        <f>(($AP$15-$AO$14)/($AO$15-$AO$14))</f>
        <v>0.66666666666666663</v>
      </c>
      <c r="AY15">
        <f>(($AQ$15-$AO$14)/($AO$15-$AO$14))</f>
        <v>0.61111111111111116</v>
      </c>
      <c r="AZ15">
        <f>(($AN$14-$AP$14)/($AP$15-$AP$14))</f>
        <v>0.66666666666666663</v>
      </c>
      <c r="BA15">
        <f>(($AO$14-$AP$14)/($AP$15-$AP$14))</f>
        <v>0.42857142857142855</v>
      </c>
      <c r="BB15">
        <f>(($AQ$15-$AP$14)/($AP$15-$AP$14))</f>
        <v>0.95238095238095233</v>
      </c>
      <c r="BC15">
        <f>(($AN$14-$AQ$14)/($AQ$15-$AQ$14))</f>
        <v>0.7142857142857143</v>
      </c>
      <c r="BD15">
        <f>(($AO$14-$AQ$14)/($AQ$15-$AQ$14))</f>
        <v>0.47619047619047616</v>
      </c>
      <c r="BE15">
        <f>(($AP$14-$AQ$14)/($AQ$15-$AQ$14))</f>
        <v>4.7619047619047616E-2</v>
      </c>
      <c r="BG15">
        <v>2</v>
      </c>
      <c r="BH15">
        <v>76</v>
      </c>
      <c r="BI15">
        <f>($BH$19-$BH$16)/200</f>
        <v>0.08</v>
      </c>
      <c r="BQ15">
        <f>1-(($AO$14-$AN$13)/($AN$14-$AN$13))</f>
        <v>0.25</v>
      </c>
      <c r="BR15">
        <f>(($AP$14-$AN$13)/($AN$14-$AN$13))</f>
        <v>0.3</v>
      </c>
      <c r="BS15">
        <f>(($AQ$14-$AN$13)/($AN$14-$AN$13))</f>
        <v>0.25</v>
      </c>
      <c r="BT15">
        <f>(($AN$14-$AO$14)/($AO$15-$AO$14))</f>
        <v>0.27777777777777779</v>
      </c>
      <c r="BU15">
        <f>1-(($AP$15-$AO$14)/($AO$15-$AO$14))</f>
        <v>0.33333333333333337</v>
      </c>
      <c r="BV15">
        <f>1-(($AQ$15-$AO$14)/($AO$15-$AO$14))</f>
        <v>0.38888888888888884</v>
      </c>
      <c r="BW15">
        <f>1-(($AN$14-$AP$14)/($AP$15-$AP$14))</f>
        <v>0.33333333333333337</v>
      </c>
      <c r="BX15">
        <f>(($AO$14-$AP$14)/($AP$15-$AP$14))</f>
        <v>0.42857142857142855</v>
      </c>
      <c r="BY15">
        <f>1-(($AQ$15-$AP$14)/($AP$15-$AP$14))</f>
        <v>4.7619047619047672E-2</v>
      </c>
      <c r="BZ15">
        <f>1-(($AN$14-$AQ$14)/($AQ$15-$AQ$14))</f>
        <v>0.2857142857142857</v>
      </c>
      <c r="CA15">
        <f>(($AO$14-$AQ$14)/($AQ$15-$AQ$14))</f>
        <v>0.47619047619047616</v>
      </c>
      <c r="CB15">
        <f>(($AP$14-$AQ$14)/($AQ$15-$AQ$14))</f>
        <v>4.7619047619047616E-2</v>
      </c>
    </row>
    <row r="16" spans="1:80" x14ac:dyDescent="0.25">
      <c r="A16">
        <v>15</v>
      </c>
      <c r="D16">
        <v>251.36519900000002</v>
      </c>
      <c r="E16" s="2">
        <v>2</v>
      </c>
      <c r="F16">
        <v>260.14312699999999</v>
      </c>
      <c r="G16" s="3">
        <v>3</v>
      </c>
      <c r="P16">
        <v>2</v>
      </c>
      <c r="Q16" t="str">
        <f t="shared" si="0"/>
        <v>23</v>
      </c>
      <c r="R16">
        <v>3</v>
      </c>
      <c r="X16" t="s">
        <v>285</v>
      </c>
      <c r="Y16" t="s">
        <v>265</v>
      </c>
      <c r="AF16">
        <v>0</v>
      </c>
      <c r="AN16">
        <v>313</v>
      </c>
      <c r="AO16">
        <v>308</v>
      </c>
      <c r="AP16">
        <v>297</v>
      </c>
      <c r="AQ16">
        <v>298</v>
      </c>
      <c r="AR16">
        <v>1390</v>
      </c>
      <c r="AT16">
        <f>(($AO$15-$AN$14)/($AN$15-$AN$14))</f>
        <v>0.72222222222222221</v>
      </c>
      <c r="AU16">
        <f>(($AP$15-$AN$14)/($AN$15-$AN$14))</f>
        <v>0.3888888888888889</v>
      </c>
      <c r="AV16">
        <f>(($AQ$15-$AN$14)/($AN$15-$AN$14))</f>
        <v>0.33333333333333331</v>
      </c>
      <c r="AW16">
        <f>(($AN$15-$AO$15)/($AO$16-$AO$15))</f>
        <v>0.23809523809523808</v>
      </c>
      <c r="AX16">
        <f>(($AP$16-$AO$15)/($AO$16-$AO$15))</f>
        <v>0.47619047619047616</v>
      </c>
      <c r="AY16">
        <f>(($AQ$16-$AO$15)/($AO$16-$AO$15))</f>
        <v>0.52380952380952384</v>
      </c>
      <c r="AZ16">
        <f>(($AN$15-$AP$15)/($AP$16-$AP$15))</f>
        <v>0.6875</v>
      </c>
      <c r="BA16">
        <f>(($AO$15-$AP$15)/($AP$16-$AP$15))</f>
        <v>0.375</v>
      </c>
      <c r="BB16">
        <f>(($AQ$16-$AP$16)/($AP$17-$AP$16))</f>
        <v>4.3478260869565216E-2</v>
      </c>
      <c r="BC16">
        <f>(($AN$15-$AQ$15)/($AQ$16-$AQ$15))</f>
        <v>0.66666666666666663</v>
      </c>
      <c r="BD16">
        <f>(($AO$15-$AQ$15)/($AQ$16-$AQ$15))</f>
        <v>0.3888888888888889</v>
      </c>
      <c r="BE16">
        <f>(($AP$15-$AQ$15)/($AQ$16-$AQ$15))</f>
        <v>5.5555555555555552E-2</v>
      </c>
      <c r="BG16">
        <v>3</v>
      </c>
      <c r="BH16">
        <v>81</v>
      </c>
      <c r="BI16">
        <f>($BH$20-$BH$17)/200</f>
        <v>9.5000000000000001E-2</v>
      </c>
      <c r="BQ16">
        <f>1-(($AO$15-$AN$14)/($AN$15-$AN$14))</f>
        <v>0.27777777777777779</v>
      </c>
      <c r="BR16">
        <f>(($AP$15-$AN$14)/($AN$15-$AN$14))</f>
        <v>0.3888888888888889</v>
      </c>
      <c r="BS16">
        <f>(($AQ$15-$AN$14)/($AN$15-$AN$14))</f>
        <v>0.33333333333333331</v>
      </c>
      <c r="BT16">
        <f>(($AN$15-$AO$15)/($AO$16-$AO$15))</f>
        <v>0.23809523809523808</v>
      </c>
      <c r="BU16">
        <f>(($AP$16-$AO$15)/($AO$16-$AO$15))</f>
        <v>0.47619047619047616</v>
      </c>
      <c r="BV16">
        <f>1-(($AQ$16-$AO$15)/($AO$16-$AO$15))</f>
        <v>0.47619047619047616</v>
      </c>
      <c r="BW16">
        <f>1-(($AN$15-$AP$15)/($AP$16-$AP$15))</f>
        <v>0.3125</v>
      </c>
      <c r="BX16">
        <f>(($AO$15-$AP$15)/($AP$16-$AP$15))</f>
        <v>0.375</v>
      </c>
      <c r="BY16">
        <f>(($AQ$16-$AP$16)/($AP$17-$AP$16))</f>
        <v>4.3478260869565216E-2</v>
      </c>
      <c r="BZ16">
        <f>1-(($AN$15-$AQ$15)/($AQ$16-$AQ$15))</f>
        <v>0.33333333333333337</v>
      </c>
      <c r="CA16">
        <f>(($AO$15-$AQ$15)/($AQ$16-$AQ$15))</f>
        <v>0.3888888888888889</v>
      </c>
      <c r="CB16">
        <f>(($AP$15-$AQ$15)/($AQ$16-$AQ$15))</f>
        <v>5.5555555555555552E-2</v>
      </c>
    </row>
    <row r="17" spans="1:80" x14ac:dyDescent="0.25">
      <c r="A17">
        <v>16</v>
      </c>
      <c r="D17">
        <v>251.39656400000001</v>
      </c>
      <c r="E17" s="2">
        <v>2</v>
      </c>
      <c r="F17">
        <v>260.14832999999999</v>
      </c>
      <c r="G17" s="3">
        <v>3</v>
      </c>
      <c r="P17">
        <v>2</v>
      </c>
      <c r="Q17" t="str">
        <f t="shared" si="0"/>
        <v>23</v>
      </c>
      <c r="R17">
        <v>4</v>
      </c>
      <c r="X17" t="s">
        <v>285</v>
      </c>
      <c r="Y17" t="s">
        <v>266</v>
      </c>
      <c r="AF17" t="s">
        <v>256</v>
      </c>
      <c r="AN17">
        <v>332</v>
      </c>
      <c r="AO17">
        <v>327</v>
      </c>
      <c r="AP17">
        <v>320</v>
      </c>
      <c r="AQ17">
        <v>319</v>
      </c>
      <c r="AR17">
        <v>1635</v>
      </c>
      <c r="AT17">
        <f>(($AO$16-$AN$15)/($AN$16-$AN$15))</f>
        <v>0.76190476190476186</v>
      </c>
      <c r="AU17">
        <f>(($AP$16-$AN$15)/($AN$16-$AN$15))</f>
        <v>0.23809523809523808</v>
      </c>
      <c r="AV17">
        <f>(($AQ$16-$AN$15)/($AN$16-$AN$15))</f>
        <v>0.2857142857142857</v>
      </c>
      <c r="AW17">
        <f>(($AN$16-$AO$16)/($AO$17-$AO$16))</f>
        <v>0.26315789473684209</v>
      </c>
      <c r="AX17">
        <f>(($AP$17-$AO$16)/($AO$17-$AO$16))</f>
        <v>0.63157894736842102</v>
      </c>
      <c r="AY17">
        <f>(($AQ$17-$AO$16)/($AO$17-$AO$16))</f>
        <v>0.57894736842105265</v>
      </c>
      <c r="AZ17">
        <f>(($AN$16-$AP$16)/($AP$17-$AP$16))</f>
        <v>0.69565217391304346</v>
      </c>
      <c r="BA17">
        <f>(($AO$16-$AP$16)/($AP$17-$AP$16))</f>
        <v>0.47826086956521741</v>
      </c>
      <c r="BB17">
        <f>(($AQ$17-$AP$16)/($AP$17-$AP$16))</f>
        <v>0.95652173913043481</v>
      </c>
      <c r="BC17">
        <f>(($AN$16-$AQ$16)/($AQ$17-$AQ$16))</f>
        <v>0.7142857142857143</v>
      </c>
      <c r="BD17">
        <f>(($AO$16-$AQ$16)/($AQ$17-$AQ$16))</f>
        <v>0.47619047619047616</v>
      </c>
      <c r="BE17">
        <f>(($AP$16-$AQ$15)/($AQ$16-$AQ$15))</f>
        <v>0.94444444444444442</v>
      </c>
      <c r="BG17">
        <v>4</v>
      </c>
      <c r="BH17">
        <v>84</v>
      </c>
      <c r="BI17">
        <f>($BH$21-$BH$18)/200</f>
        <v>0.06</v>
      </c>
      <c r="BQ17">
        <f>1-(($AO$16-$AN$15)/($AN$16-$AN$15))</f>
        <v>0.23809523809523814</v>
      </c>
      <c r="BR17">
        <f>(($AP$16-$AN$15)/($AN$16-$AN$15))</f>
        <v>0.23809523809523808</v>
      </c>
      <c r="BS17">
        <f>(($AQ$16-$AN$15)/($AN$16-$AN$15))</f>
        <v>0.2857142857142857</v>
      </c>
      <c r="BT17">
        <f>(($AN$16-$AO$16)/($AO$17-$AO$16))</f>
        <v>0.26315789473684209</v>
      </c>
      <c r="BU17">
        <f>1-(($AP$17-$AO$16)/($AO$17-$AO$16))</f>
        <v>0.36842105263157898</v>
      </c>
      <c r="BV17">
        <f>1-(($AQ$17-$AO$16)/($AO$17-$AO$16))</f>
        <v>0.42105263157894735</v>
      </c>
      <c r="BW17">
        <f>1-(($AN$16-$AP$16)/($AP$17-$AP$16))</f>
        <v>0.30434782608695654</v>
      </c>
      <c r="BX17">
        <f>(($AO$16-$AP$16)/($AP$17-$AP$16))</f>
        <v>0.47826086956521741</v>
      </c>
      <c r="BY17">
        <f>1-(($AQ$17-$AP$16)/($AP$17-$AP$16))</f>
        <v>4.3478260869565188E-2</v>
      </c>
      <c r="BZ17">
        <f>1-(($AN$16-$AQ$16)/($AQ$17-$AQ$16))</f>
        <v>0.2857142857142857</v>
      </c>
      <c r="CA17">
        <f>(($AO$16-$AQ$16)/($AQ$17-$AQ$16))</f>
        <v>0.47619047619047616</v>
      </c>
      <c r="CB17">
        <f>1-(($AP$16-$AQ$15)/($AQ$16-$AQ$15))</f>
        <v>5.555555555555558E-2</v>
      </c>
    </row>
    <row r="18" spans="1:80" x14ac:dyDescent="0.25">
      <c r="A18">
        <v>17</v>
      </c>
      <c r="F18">
        <v>260.06247300000001</v>
      </c>
      <c r="G18" s="3">
        <v>3</v>
      </c>
      <c r="P18">
        <v>1</v>
      </c>
      <c r="Q18" t="str">
        <f t="shared" si="0"/>
        <v>3</v>
      </c>
      <c r="R18">
        <v>1</v>
      </c>
      <c r="X18" t="s">
        <v>285</v>
      </c>
      <c r="Y18" t="s">
        <v>263</v>
      </c>
      <c r="AF18">
        <v>0</v>
      </c>
      <c r="AN18">
        <v>351</v>
      </c>
      <c r="AO18">
        <v>346</v>
      </c>
      <c r="AP18">
        <v>340</v>
      </c>
      <c r="AQ18">
        <v>339</v>
      </c>
      <c r="AR18">
        <v>1637</v>
      </c>
      <c r="AT18">
        <f>(($AO$17-$AN$16)/($AN$17-$AN$16))</f>
        <v>0.73684210526315785</v>
      </c>
      <c r="AU18">
        <f>(($AP$17-$AN$16)/($AN$17-$AN$16))</f>
        <v>0.36842105263157893</v>
      </c>
      <c r="AV18">
        <f>(($AQ$17-$AN$16)/($AN$17-$AN$16))</f>
        <v>0.31578947368421051</v>
      </c>
      <c r="AW18">
        <f>(($AN$17-$AO$17)/($AO$18-$AO$17))</f>
        <v>0.26315789473684209</v>
      </c>
      <c r="AX18">
        <f>(($AP$18-$AO$17)/($AO$18-$AO$17))</f>
        <v>0.68421052631578949</v>
      </c>
      <c r="AY18">
        <f>(($AQ$18-$AO$17)/($AO$18-$AO$17))</f>
        <v>0.63157894736842102</v>
      </c>
      <c r="AZ18">
        <f>(($AN$17-$AP$17)/($AP$18-$AP$17))</f>
        <v>0.6</v>
      </c>
      <c r="BA18">
        <f>(($AO$17-$AP$17)/($AP$18-$AP$17))</f>
        <v>0.35</v>
      </c>
      <c r="BB18">
        <f>(($AQ$18-$AP$17)/($AP$18-$AP$17))</f>
        <v>0.95</v>
      </c>
      <c r="BC18">
        <f>(($AN$17-$AQ$17)/($AQ$18-$AQ$17))</f>
        <v>0.65</v>
      </c>
      <c r="BD18">
        <f>(($AO$17-$AQ$17)/($AQ$18-$AQ$17))</f>
        <v>0.4</v>
      </c>
      <c r="BE18">
        <f>(($AP$17-$AQ$17)/($AQ$18-$AQ$17))</f>
        <v>0.05</v>
      </c>
      <c r="BG18">
        <v>1</v>
      </c>
      <c r="BH18">
        <v>91</v>
      </c>
      <c r="BI18">
        <f>($BH$22-$BH$19)/200</f>
        <v>7.4999999999999997E-2</v>
      </c>
      <c r="BQ18">
        <f>1-(($AO$17-$AN$16)/($AN$17-$AN$16))</f>
        <v>0.26315789473684215</v>
      </c>
      <c r="BR18">
        <f>(($AP$17-$AN$16)/($AN$17-$AN$16))</f>
        <v>0.36842105263157893</v>
      </c>
      <c r="BS18">
        <f>(($AQ$17-$AN$16)/($AN$17-$AN$16))</f>
        <v>0.31578947368421051</v>
      </c>
      <c r="BT18">
        <f>(($AN$17-$AO$17)/($AO$18-$AO$17))</f>
        <v>0.26315789473684209</v>
      </c>
      <c r="BU18">
        <f>1-(($AP$18-$AO$17)/($AO$18-$AO$17))</f>
        <v>0.31578947368421051</v>
      </c>
      <c r="BV18">
        <f>1-(($AQ$18-$AO$17)/($AO$18-$AO$17))</f>
        <v>0.36842105263157898</v>
      </c>
      <c r="BW18">
        <f>1-(($AN$17-$AP$17)/($AP$18-$AP$17))</f>
        <v>0.4</v>
      </c>
      <c r="BX18">
        <f>(($AO$17-$AP$17)/($AP$18-$AP$17))</f>
        <v>0.35</v>
      </c>
      <c r="BY18">
        <f>1-(($AQ$18-$AP$17)/($AP$18-$AP$17))</f>
        <v>5.0000000000000044E-2</v>
      </c>
      <c r="BZ18">
        <f>1-(($AN$17-$AQ$17)/($AQ$18-$AQ$17))</f>
        <v>0.35</v>
      </c>
      <c r="CA18">
        <f>(($AO$17-$AQ$17)/($AQ$18-$AQ$17))</f>
        <v>0.4</v>
      </c>
      <c r="CB18">
        <f>(($AP$17-$AQ$17)/($AQ$18-$AQ$17))</f>
        <v>0.05</v>
      </c>
    </row>
    <row r="19" spans="1:80" x14ac:dyDescent="0.25">
      <c r="A19">
        <v>18</v>
      </c>
      <c r="F19">
        <v>260.02974599999999</v>
      </c>
      <c r="G19" s="3">
        <v>3</v>
      </c>
      <c r="P19">
        <v>1</v>
      </c>
      <c r="Q19" t="str">
        <f t="shared" si="0"/>
        <v>3</v>
      </c>
      <c r="R19">
        <v>2</v>
      </c>
      <c r="X19" t="s">
        <v>285</v>
      </c>
      <c r="Y19" t="s">
        <v>264</v>
      </c>
      <c r="AB19" t="s">
        <v>285</v>
      </c>
      <c r="AC19" t="str">
        <f>CONCATENATE($R19,$R20,$R21,$R22)</f>
        <v>2341</v>
      </c>
      <c r="AF19" t="s">
        <v>257</v>
      </c>
      <c r="AG19" t="s">
        <v>258</v>
      </c>
      <c r="AN19">
        <v>371</v>
      </c>
      <c r="AO19">
        <v>365</v>
      </c>
      <c r="AP19">
        <v>358</v>
      </c>
      <c r="AQ19">
        <v>357</v>
      </c>
      <c r="AR19">
        <v>1824</v>
      </c>
      <c r="AT19">
        <f>(($AO$18-$AN$17)/($AN$18-$AN$17))</f>
        <v>0.73684210526315785</v>
      </c>
      <c r="AU19">
        <f>(($AP$18-$AN$17)/($AN$18-$AN$17))</f>
        <v>0.42105263157894735</v>
      </c>
      <c r="AV19">
        <f>(($AQ$18-$AN$17)/($AN$18-$AN$17))</f>
        <v>0.36842105263157893</v>
      </c>
      <c r="AW19">
        <f>(($AN$18-$AO$18)/($AO$19-$AO$18))</f>
        <v>0.26315789473684209</v>
      </c>
      <c r="AX19">
        <f>(($AP$19-$AO$18)/($AO$19-$AO$18))</f>
        <v>0.63157894736842102</v>
      </c>
      <c r="AY19">
        <f>(($AQ$19-$AO$18)/($AO$19-$AO$18))</f>
        <v>0.57894736842105265</v>
      </c>
      <c r="AZ19">
        <f>(($AN$18-$AP$18)/($AP$19-$AP$18))</f>
        <v>0.61111111111111116</v>
      </c>
      <c r="BA19">
        <f>(($AO$18-$AP$18)/($AP$19-$AP$18))</f>
        <v>0.33333333333333331</v>
      </c>
      <c r="BB19">
        <f>(($AQ$19-$AP$18)/($AP$19-$AP$18))</f>
        <v>0.94444444444444442</v>
      </c>
      <c r="BC19">
        <f>(($AN$18-$AQ$18)/($AQ$19-$AQ$18))</f>
        <v>0.66666666666666663</v>
      </c>
      <c r="BD19">
        <f>(($AO$18-$AQ$18)/($AQ$19-$AQ$18))</f>
        <v>0.3888888888888889</v>
      </c>
      <c r="BE19">
        <f>(($AP$18-$AQ$18)/($AQ$19-$AQ$18))</f>
        <v>5.5555555555555552E-2</v>
      </c>
      <c r="BG19">
        <v>2</v>
      </c>
      <c r="BH19">
        <v>97</v>
      </c>
      <c r="BI19">
        <f>($BH$23-$BH$20)/200</f>
        <v>6.5000000000000002E-2</v>
      </c>
      <c r="BQ19">
        <f>1-(($AO$18-$AN$17)/($AN$18-$AN$17))</f>
        <v>0.26315789473684215</v>
      </c>
      <c r="BR19">
        <f>(($AP$18-$AN$17)/($AN$18-$AN$17))</f>
        <v>0.42105263157894735</v>
      </c>
      <c r="BS19">
        <f>(($AQ$18-$AN$17)/($AN$18-$AN$17))</f>
        <v>0.36842105263157893</v>
      </c>
      <c r="BT19">
        <f>(($AN$18-$AO$18)/($AO$19-$AO$18))</f>
        <v>0.26315789473684209</v>
      </c>
      <c r="BU19">
        <f>1-(($AP$19-$AO$18)/($AO$19-$AO$18))</f>
        <v>0.36842105263157898</v>
      </c>
      <c r="BV19">
        <f>1-(($AQ$19-$AO$18)/($AO$19-$AO$18))</f>
        <v>0.42105263157894735</v>
      </c>
      <c r="BW19">
        <f>1-(($AN$18-$AP$18)/($AP$19-$AP$18))</f>
        <v>0.38888888888888884</v>
      </c>
      <c r="BX19">
        <f>(($AO$18-$AP$18)/($AP$19-$AP$18))</f>
        <v>0.33333333333333331</v>
      </c>
      <c r="BY19">
        <f>1-(($AQ$19-$AP$18)/($AP$19-$AP$18))</f>
        <v>5.555555555555558E-2</v>
      </c>
      <c r="BZ19">
        <f>1-(($AN$18-$AQ$18)/($AQ$19-$AQ$18))</f>
        <v>0.33333333333333337</v>
      </c>
      <c r="CA19">
        <f>(($AO$18-$AQ$18)/($AQ$19-$AQ$18))</f>
        <v>0.3888888888888889</v>
      </c>
      <c r="CB19">
        <f>(($AP$18-$AQ$18)/($AQ$19-$AQ$18))</f>
        <v>5.5555555555555552E-2</v>
      </c>
    </row>
    <row r="20" spans="1:80" x14ac:dyDescent="0.25">
      <c r="A20">
        <v>19</v>
      </c>
      <c r="B20">
        <v>240.86803</v>
      </c>
      <c r="C20" s="4">
        <v>1</v>
      </c>
      <c r="H20">
        <v>251.42232100000001</v>
      </c>
      <c r="I20" s="5">
        <v>4</v>
      </c>
      <c r="P20">
        <v>2</v>
      </c>
      <c r="Q20" t="str">
        <f t="shared" si="0"/>
        <v>14</v>
      </c>
      <c r="R20">
        <v>3</v>
      </c>
      <c r="X20" t="s">
        <v>285</v>
      </c>
      <c r="Y20" t="s">
        <v>265</v>
      </c>
      <c r="AF20">
        <v>0</v>
      </c>
      <c r="AG20">
        <v>0</v>
      </c>
      <c r="AN20">
        <v>392</v>
      </c>
      <c r="AO20">
        <v>385</v>
      </c>
      <c r="AP20">
        <v>379</v>
      </c>
      <c r="AQ20">
        <v>378</v>
      </c>
      <c r="AR20">
        <v>1826</v>
      </c>
      <c r="AT20">
        <f>(($AO$19-$AN$18)/($AN$19-$AN$18))</f>
        <v>0.7</v>
      </c>
      <c r="AU20">
        <f>(($AP$19-$AN$18)/($AN$19-$AN$18))</f>
        <v>0.35</v>
      </c>
      <c r="AV20">
        <f>(($AQ$19-$AN$18)/($AN$19-$AN$18))</f>
        <v>0.3</v>
      </c>
      <c r="AW20">
        <f>(($AN$19-$AO$19)/($AO$20-$AO$19))</f>
        <v>0.3</v>
      </c>
      <c r="AX20">
        <f>(($AP$20-$AO$19)/($AO$20-$AO$19))</f>
        <v>0.7</v>
      </c>
      <c r="AY20">
        <f>(($AQ$20-$AO$19)/($AO$20-$AO$19))</f>
        <v>0.65</v>
      </c>
      <c r="AZ20">
        <f>(($AN$19-$AP$19)/($AP$20-$AP$19))</f>
        <v>0.61904761904761907</v>
      </c>
      <c r="BA20">
        <f>(($AO$19-$AP$19)/($AP$20-$AP$19))</f>
        <v>0.33333333333333331</v>
      </c>
      <c r="BB20">
        <f>(($AQ$20-$AP$19)/($AP$20-$AP$19))</f>
        <v>0.95238095238095233</v>
      </c>
      <c r="BC20">
        <f>(($AN$19-$AQ$19)/($AQ$20-$AQ$19))</f>
        <v>0.66666666666666663</v>
      </c>
      <c r="BD20">
        <f>(($AO$19-$AQ$19)/($AQ$20-$AQ$19))</f>
        <v>0.38095238095238093</v>
      </c>
      <c r="BE20">
        <f>(($AP$19-$AQ$19)/($AQ$20-$AQ$19))</f>
        <v>4.7619047619047616E-2</v>
      </c>
      <c r="BG20">
        <v>3</v>
      </c>
      <c r="BH20">
        <v>103</v>
      </c>
      <c r="BI20">
        <f>($BH$24-$BH$21)/200</f>
        <v>0.1</v>
      </c>
      <c r="BQ20">
        <f>1-(($AO$19-$AN$18)/($AN$19-$AN$18))</f>
        <v>0.30000000000000004</v>
      </c>
      <c r="BR20">
        <f>(($AP$19-$AN$18)/($AN$19-$AN$18))</f>
        <v>0.35</v>
      </c>
      <c r="BS20">
        <f>(($AQ$19-$AN$18)/($AN$19-$AN$18))</f>
        <v>0.3</v>
      </c>
      <c r="BT20">
        <f>(($AN$19-$AO$19)/($AO$20-$AO$19))</f>
        <v>0.3</v>
      </c>
      <c r="BU20">
        <f>1-(($AP$20-$AO$19)/($AO$20-$AO$19))</f>
        <v>0.30000000000000004</v>
      </c>
      <c r="BV20">
        <f>1-(($AQ$20-$AO$19)/($AO$20-$AO$19))</f>
        <v>0.35</v>
      </c>
      <c r="BW20">
        <f>1-(($AN$19-$AP$19)/($AP$20-$AP$19))</f>
        <v>0.38095238095238093</v>
      </c>
      <c r="BX20">
        <f>(($AO$19-$AP$19)/($AP$20-$AP$19))</f>
        <v>0.33333333333333331</v>
      </c>
      <c r="BY20">
        <f>1-(($AQ$20-$AP$19)/($AP$20-$AP$19))</f>
        <v>4.7619047619047672E-2</v>
      </c>
      <c r="BZ20">
        <f>1-(($AN$19-$AQ$19)/($AQ$20-$AQ$19))</f>
        <v>0.33333333333333337</v>
      </c>
      <c r="CA20">
        <f>(($AO$19-$AQ$19)/($AQ$20-$AQ$19))</f>
        <v>0.38095238095238093</v>
      </c>
      <c r="CB20">
        <f>(($AP$19-$AQ$19)/($AQ$20-$AQ$19))</f>
        <v>4.7619047619047616E-2</v>
      </c>
    </row>
    <row r="21" spans="1:80" x14ac:dyDescent="0.25">
      <c r="A21">
        <v>20</v>
      </c>
      <c r="B21">
        <v>240.859241</v>
      </c>
      <c r="C21" s="4">
        <v>1</v>
      </c>
      <c r="H21">
        <v>251.32979499999999</v>
      </c>
      <c r="I21" s="5">
        <v>4</v>
      </c>
      <c r="P21">
        <v>2</v>
      </c>
      <c r="Q21" t="str">
        <f t="shared" si="0"/>
        <v>14</v>
      </c>
      <c r="R21">
        <v>4</v>
      </c>
      <c r="X21" t="s">
        <v>285</v>
      </c>
      <c r="Y21" t="s">
        <v>266</v>
      </c>
      <c r="AF21">
        <v>0</v>
      </c>
      <c r="AG21">
        <v>0</v>
      </c>
      <c r="AN21">
        <v>418</v>
      </c>
      <c r="AO21">
        <v>405</v>
      </c>
      <c r="AP21">
        <v>405</v>
      </c>
      <c r="AQ21">
        <v>396</v>
      </c>
      <c r="AR21">
        <v>2019</v>
      </c>
      <c r="BG21">
        <v>4</v>
      </c>
      <c r="BH21">
        <v>103</v>
      </c>
      <c r="BI21">
        <f>($BH$25-$BH$22)/200</f>
        <v>5.5E-2</v>
      </c>
    </row>
    <row r="22" spans="1:80" x14ac:dyDescent="0.25">
      <c r="A22">
        <v>21</v>
      </c>
      <c r="B22">
        <v>240.88565599999998</v>
      </c>
      <c r="C22" s="4">
        <v>1</v>
      </c>
      <c r="H22">
        <v>251.36126300000001</v>
      </c>
      <c r="I22" s="5">
        <v>4</v>
      </c>
      <c r="P22">
        <v>2</v>
      </c>
      <c r="Q22" t="str">
        <f t="shared" si="0"/>
        <v>14</v>
      </c>
      <c r="R22">
        <v>1</v>
      </c>
      <c r="X22" t="s">
        <v>285</v>
      </c>
      <c r="Y22" t="s">
        <v>263</v>
      </c>
      <c r="AF22">
        <v>0</v>
      </c>
      <c r="AG22">
        <v>0</v>
      </c>
      <c r="AN22">
        <v>442</v>
      </c>
      <c r="AO22">
        <v>434</v>
      </c>
      <c r="AP22">
        <v>429</v>
      </c>
      <c r="AQ22">
        <v>420</v>
      </c>
      <c r="AR22">
        <v>2021</v>
      </c>
      <c r="BG22">
        <v>1</v>
      </c>
      <c r="BH22">
        <v>112</v>
      </c>
      <c r="BI22">
        <f>($BH$26-$BH$23)/200</f>
        <v>9.5000000000000001E-2</v>
      </c>
    </row>
    <row r="23" spans="1:80" x14ac:dyDescent="0.25">
      <c r="A23">
        <v>22</v>
      </c>
      <c r="B23">
        <v>240.855808</v>
      </c>
      <c r="C23" s="4">
        <v>1</v>
      </c>
      <c r="H23">
        <v>251.38110999999998</v>
      </c>
      <c r="I23" s="5">
        <v>4</v>
      </c>
      <c r="P23">
        <v>2</v>
      </c>
      <c r="Q23" t="str">
        <f t="shared" si="0"/>
        <v>14</v>
      </c>
      <c r="R23">
        <v>2</v>
      </c>
      <c r="X23" t="s">
        <v>285</v>
      </c>
      <c r="Y23" t="s">
        <v>264</v>
      </c>
      <c r="AB23" t="s">
        <v>285</v>
      </c>
      <c r="AC23" t="str">
        <f>CONCATENATE($R23,$R24,$R25,$R26)</f>
        <v>2341</v>
      </c>
      <c r="AF23">
        <v>0</v>
      </c>
      <c r="AG23">
        <v>0</v>
      </c>
      <c r="AN23">
        <v>463</v>
      </c>
      <c r="AO23">
        <v>457</v>
      </c>
      <c r="AP23">
        <v>449</v>
      </c>
      <c r="AQ23">
        <v>447</v>
      </c>
      <c r="AR23">
        <v>2226</v>
      </c>
      <c r="AT23">
        <f>(($AO$21-$AN$20)/($AN$21-$AN$20))</f>
        <v>0.5</v>
      </c>
      <c r="AU23">
        <f>(($AP$21-$AN$20)/($AN$21-$AN$20))</f>
        <v>0.5</v>
      </c>
      <c r="AV23">
        <f>(($AQ$21-$AN$20)/($AN$21-$AN$20))</f>
        <v>0.15384615384615385</v>
      </c>
      <c r="AW23">
        <f>(($AN$21-$AO$21)/($AO$22-$AO$21))</f>
        <v>0.44827586206896552</v>
      </c>
      <c r="AX23">
        <f>(($AP$21-$AO$21)/($AO$22-$AO$21))</f>
        <v>0</v>
      </c>
      <c r="AY23">
        <f>(($AQ$22-$AO$21)/($AO$22-$AO$21))</f>
        <v>0.51724137931034486</v>
      </c>
      <c r="AZ23">
        <f>(($AN$21-$AP$21)/($AP$22-$AP$21))</f>
        <v>0.54166666666666663</v>
      </c>
      <c r="BA23">
        <f>(($AO$21-$AP$21)/($AP$22-$AP$21))</f>
        <v>0</v>
      </c>
      <c r="BB23">
        <f>(($AQ$22-$AP$21)/($AP$22-$AP$21))</f>
        <v>0.625</v>
      </c>
      <c r="BC23">
        <f>(($AN$21-$AQ$21)/($AQ$22-$AQ$21))</f>
        <v>0.91666666666666663</v>
      </c>
      <c r="BD23">
        <f>(($AO$21-$AQ$21)/($AQ$22-$AQ$21))</f>
        <v>0.375</v>
      </c>
      <c r="BE23">
        <f>(($AP$21-$AQ$21)/($AQ$22-$AQ$21))</f>
        <v>0.375</v>
      </c>
      <c r="BG23">
        <v>2</v>
      </c>
      <c r="BH23">
        <v>116</v>
      </c>
      <c r="BI23">
        <f>($BH$27-$BH$24)/200</f>
        <v>7.4999999999999997E-2</v>
      </c>
      <c r="BQ23">
        <f>(($AO$21-$AN$20)/($AN$21-$AN$20))</f>
        <v>0.5</v>
      </c>
      <c r="BR23">
        <f>(($AP$21-$AN$20)/($AN$21-$AN$20))</f>
        <v>0.5</v>
      </c>
      <c r="BS23">
        <f>(($AQ$21-$AN$20)/($AN$21-$AN$20))</f>
        <v>0.15384615384615385</v>
      </c>
      <c r="BT23">
        <f>(($AN$21-$AO$21)/($AO$22-$AO$21))</f>
        <v>0.44827586206896552</v>
      </c>
      <c r="BU23">
        <f>(($AP$21-$AO$21)/($AO$22-$AO$21))</f>
        <v>0</v>
      </c>
      <c r="BV23">
        <f>1-(($AQ$22-$AO$21)/($AO$22-$AO$21))</f>
        <v>0.48275862068965514</v>
      </c>
      <c r="BW23">
        <f>1-(($AN$21-$AP$21)/($AP$22-$AP$21))</f>
        <v>0.45833333333333337</v>
      </c>
      <c r="BX23">
        <f>(($AO$21-$AP$21)/($AP$22-$AP$21))</f>
        <v>0</v>
      </c>
      <c r="BY23">
        <f>1-(($AQ$22-$AP$21)/($AP$22-$AP$21))</f>
        <v>0.375</v>
      </c>
      <c r="BZ23">
        <f>1-(($AN$21-$AQ$21)/($AQ$22-$AQ$21))</f>
        <v>8.333333333333337E-2</v>
      </c>
      <c r="CA23">
        <f>(($AO$21-$AQ$21)/($AQ$22-$AQ$21))</f>
        <v>0.375</v>
      </c>
      <c r="CB23">
        <f>(($AP$21-$AQ$21)/($AQ$22-$AQ$21))</f>
        <v>0.375</v>
      </c>
    </row>
    <row r="24" spans="1:80" x14ac:dyDescent="0.25">
      <c r="A24">
        <v>23</v>
      </c>
      <c r="B24">
        <v>240.88292799999999</v>
      </c>
      <c r="C24" s="4">
        <v>1</v>
      </c>
      <c r="H24">
        <v>251.386562</v>
      </c>
      <c r="I24" s="5">
        <v>4</v>
      </c>
      <c r="P24">
        <v>2</v>
      </c>
      <c r="Q24" t="str">
        <f t="shared" si="0"/>
        <v>14</v>
      </c>
      <c r="R24">
        <v>3</v>
      </c>
      <c r="X24" t="s">
        <v>285</v>
      </c>
      <c r="Y24" t="s">
        <v>265</v>
      </c>
      <c r="AF24">
        <v>0</v>
      </c>
      <c r="AG24">
        <v>0</v>
      </c>
      <c r="AN24">
        <v>483</v>
      </c>
      <c r="AO24">
        <v>477</v>
      </c>
      <c r="AP24">
        <v>470</v>
      </c>
      <c r="AQ24">
        <v>469</v>
      </c>
      <c r="AT24">
        <f>(($AO$22-$AN$21)/($AN$22-$AN$21))</f>
        <v>0.66666666666666663</v>
      </c>
      <c r="AU24">
        <f>(($AP$22-$AN$21)/($AN$22-$AN$21))</f>
        <v>0.45833333333333331</v>
      </c>
      <c r="AV24">
        <f>(($AQ$22-$AN$21)/($AN$22-$AN$21))</f>
        <v>8.3333333333333329E-2</v>
      </c>
      <c r="AW24">
        <f>(($AN$22-$AO$22)/($AO$23-$AO$22))</f>
        <v>0.34782608695652173</v>
      </c>
      <c r="AX24">
        <f>(($AP$22-$AO$21)/($AO$22-$AO$21))</f>
        <v>0.82758620689655171</v>
      </c>
      <c r="AY24">
        <f>(($AQ$23-$AO$22)/($AO$23-$AO$22))</f>
        <v>0.56521739130434778</v>
      </c>
      <c r="AZ24">
        <f>(($AN$22-$AP$22)/($AP$23-$AP$22))</f>
        <v>0.65</v>
      </c>
      <c r="BA24">
        <f>(($AO$22-$AP$22)/($AP$23-$AP$22))</f>
        <v>0.25</v>
      </c>
      <c r="BB24">
        <f>(($AQ$23-$AP$22)/($AP$23-$AP$22))</f>
        <v>0.9</v>
      </c>
      <c r="BC24">
        <f>(($AN$22-$AQ$22)/($AQ$23-$AQ$22))</f>
        <v>0.81481481481481477</v>
      </c>
      <c r="BD24">
        <f>(($AO$22-$AQ$22)/($AQ$23-$AQ$22))</f>
        <v>0.51851851851851849</v>
      </c>
      <c r="BE24">
        <f>(($AP$22-$AQ$22)/($AQ$23-$AQ$22))</f>
        <v>0.33333333333333331</v>
      </c>
      <c r="BG24">
        <v>3</v>
      </c>
      <c r="BH24">
        <v>123</v>
      </c>
      <c r="BI24">
        <f>($BH$28-$BH$25)/200</f>
        <v>0.11</v>
      </c>
      <c r="BQ24">
        <f>1-(($AO$22-$AN$21)/($AN$22-$AN$21))</f>
        <v>0.33333333333333337</v>
      </c>
      <c r="BR24">
        <f>(($AP$22-$AN$21)/($AN$22-$AN$21))</f>
        <v>0.45833333333333331</v>
      </c>
      <c r="BS24">
        <f>(($AQ$22-$AN$21)/($AN$22-$AN$21))</f>
        <v>8.3333333333333329E-2</v>
      </c>
      <c r="BT24">
        <f>(($AN$22-$AO$22)/($AO$23-$AO$22))</f>
        <v>0.34782608695652173</v>
      </c>
      <c r="BU24">
        <f>1-(($AP$22-$AO$21)/($AO$22-$AO$21))</f>
        <v>0.17241379310344829</v>
      </c>
      <c r="BV24">
        <f>1-(($AQ$23-$AO$22)/($AO$23-$AO$22))</f>
        <v>0.43478260869565222</v>
      </c>
      <c r="BW24">
        <f>1-(($AN$22-$AP$22)/($AP$23-$AP$22))</f>
        <v>0.35</v>
      </c>
      <c r="BX24">
        <f>(($AO$22-$AP$22)/($AP$23-$AP$22))</f>
        <v>0.25</v>
      </c>
      <c r="BY24">
        <f>1-(($AQ$23-$AP$22)/($AP$23-$AP$22))</f>
        <v>9.9999999999999978E-2</v>
      </c>
      <c r="BZ24">
        <f>1-(($AN$22-$AQ$22)/($AQ$23-$AQ$22))</f>
        <v>0.18518518518518523</v>
      </c>
      <c r="CA24">
        <f>1-(($AO$22-$AQ$22)/($AQ$23-$AQ$22))</f>
        <v>0.48148148148148151</v>
      </c>
      <c r="CB24">
        <f>(($AP$22-$AQ$22)/($AQ$23-$AQ$22))</f>
        <v>0.33333333333333331</v>
      </c>
    </row>
    <row r="25" spans="1:80" x14ac:dyDescent="0.25">
      <c r="A25">
        <v>24</v>
      </c>
      <c r="B25">
        <v>240.84110999999999</v>
      </c>
      <c r="C25" s="4">
        <v>1</v>
      </c>
      <c r="H25">
        <v>251.43403899999998</v>
      </c>
      <c r="I25" s="5">
        <v>4</v>
      </c>
      <c r="P25">
        <v>2</v>
      </c>
      <c r="Q25" t="str">
        <f t="shared" si="0"/>
        <v>14</v>
      </c>
      <c r="R25">
        <v>4</v>
      </c>
      <c r="X25" t="s">
        <v>285</v>
      </c>
      <c r="Y25" t="s">
        <v>266</v>
      </c>
      <c r="AF25">
        <v>0</v>
      </c>
      <c r="AG25">
        <v>0</v>
      </c>
      <c r="AN25">
        <v>503</v>
      </c>
      <c r="AO25">
        <v>496</v>
      </c>
      <c r="AP25">
        <v>490</v>
      </c>
      <c r="AQ25">
        <v>490</v>
      </c>
      <c r="AT25">
        <f>(($AO$23-$AN$22)/($AN$23-$AN$22))</f>
        <v>0.7142857142857143</v>
      </c>
      <c r="AU25">
        <f>(($AP$23-$AN$22)/($AN$23-$AN$22))</f>
        <v>0.33333333333333331</v>
      </c>
      <c r="AV25">
        <f>(($AQ$23-$AN$22)/($AN$23-$AN$22))</f>
        <v>0.23809523809523808</v>
      </c>
      <c r="AW25">
        <f>(($AN$23-$AO$23)/($AO$24-$AO$23))</f>
        <v>0.3</v>
      </c>
      <c r="AX25">
        <f>(($AP$23-$AO$22)/($AO$23-$AO$22))</f>
        <v>0.65217391304347827</v>
      </c>
      <c r="AY25">
        <f>(($AQ$24-$AO$23)/($AO$24-$AO$23))</f>
        <v>0.6</v>
      </c>
      <c r="AZ25">
        <f>(($AN$23-$AP$23)/($AP$24-$AP$23))</f>
        <v>0.66666666666666663</v>
      </c>
      <c r="BA25">
        <f>(($AO$23-$AP$23)/($AP$24-$AP$23))</f>
        <v>0.38095238095238093</v>
      </c>
      <c r="BB25">
        <f>(($AQ$24-$AP$23)/($AP$24-$AP$23))</f>
        <v>0.95238095238095233</v>
      </c>
      <c r="BC25">
        <f>(($AN$23-$AQ$23)/($AQ$24-$AQ$23))</f>
        <v>0.72727272727272729</v>
      </c>
      <c r="BD25">
        <f>(($AO$23-$AQ$23)/($AQ$24-$AQ$23))</f>
        <v>0.45454545454545453</v>
      </c>
      <c r="BE25">
        <f>(($AP$23-$AQ$23)/($AQ$24-$AQ$23))</f>
        <v>9.0909090909090912E-2</v>
      </c>
      <c r="BG25">
        <v>4</v>
      </c>
      <c r="BH25">
        <v>123</v>
      </c>
      <c r="BI25">
        <f>($BH$29-$BH$26)/200</f>
        <v>0.05</v>
      </c>
      <c r="BQ25">
        <f>1-(($AO$23-$AN$22)/($AN$23-$AN$22))</f>
        <v>0.2857142857142857</v>
      </c>
      <c r="BR25">
        <f>(($AP$23-$AN$22)/($AN$23-$AN$22))</f>
        <v>0.33333333333333331</v>
      </c>
      <c r="BS25">
        <f>(($AQ$23-$AN$22)/($AN$23-$AN$22))</f>
        <v>0.23809523809523808</v>
      </c>
      <c r="BT25">
        <f>(($AN$23-$AO$23)/($AO$24-$AO$23))</f>
        <v>0.3</v>
      </c>
      <c r="BU25">
        <f>1-(($AP$23-$AO$22)/($AO$23-$AO$22))</f>
        <v>0.34782608695652173</v>
      </c>
      <c r="BV25">
        <f>1-(($AQ$24-$AO$23)/($AO$24-$AO$23))</f>
        <v>0.4</v>
      </c>
      <c r="BW25">
        <f>1-(($AN$23-$AP$23)/($AP$24-$AP$23))</f>
        <v>0.33333333333333337</v>
      </c>
      <c r="BX25">
        <f>(($AO$23-$AP$23)/($AP$24-$AP$23))</f>
        <v>0.38095238095238093</v>
      </c>
      <c r="BY25">
        <f>1-(($AQ$24-$AP$23)/($AP$24-$AP$23))</f>
        <v>4.7619047619047672E-2</v>
      </c>
      <c r="BZ25">
        <f>1-(($AN$23-$AQ$23)/($AQ$24-$AQ$23))</f>
        <v>0.27272727272727271</v>
      </c>
      <c r="CA25">
        <f>(($AO$23-$AQ$23)/($AQ$24-$AQ$23))</f>
        <v>0.45454545454545453</v>
      </c>
      <c r="CB25">
        <f>(($AP$23-$AQ$23)/($AQ$24-$AQ$23))</f>
        <v>9.0909090909090912E-2</v>
      </c>
    </row>
    <row r="26" spans="1:80" x14ac:dyDescent="0.25">
      <c r="A26">
        <v>25</v>
      </c>
      <c r="B26">
        <v>240.83626100000001</v>
      </c>
      <c r="C26" s="4">
        <v>1</v>
      </c>
      <c r="H26">
        <v>251.454036</v>
      </c>
      <c r="I26" s="5">
        <v>4</v>
      </c>
      <c r="P26">
        <v>2</v>
      </c>
      <c r="Q26" t="str">
        <f t="shared" si="0"/>
        <v>14</v>
      </c>
      <c r="R26">
        <v>1</v>
      </c>
      <c r="X26" t="s">
        <v>285</v>
      </c>
      <c r="Y26" t="s">
        <v>263</v>
      </c>
      <c r="AF26">
        <v>0</v>
      </c>
      <c r="AG26">
        <v>0</v>
      </c>
      <c r="AN26">
        <v>523</v>
      </c>
      <c r="AO26">
        <v>518</v>
      </c>
      <c r="AP26">
        <v>509</v>
      </c>
      <c r="AQ26">
        <v>509</v>
      </c>
      <c r="AT26">
        <f>(($AO$24-$AN$23)/($AN$24-$AN$23))</f>
        <v>0.7</v>
      </c>
      <c r="AU26">
        <f>(($AP$24-$AN$23)/($AN$24-$AN$23))</f>
        <v>0.35</v>
      </c>
      <c r="AV26">
        <f>(($AQ$24-$AN$23)/($AN$24-$AN$23))</f>
        <v>0.3</v>
      </c>
      <c r="AW26">
        <f>(($AN$24-$AO$24)/($AO$25-$AO$24))</f>
        <v>0.31578947368421051</v>
      </c>
      <c r="AX26">
        <f>(($AP$24-$AO$23)/($AO$24-$AO$23))</f>
        <v>0.65</v>
      </c>
      <c r="AY26">
        <f>(($AQ$25-$AO$24)/($AO$25-$AO$24))</f>
        <v>0.68421052631578949</v>
      </c>
      <c r="AZ26">
        <f>(($AN$24-$AP$24)/($AP$25-$AP$24))</f>
        <v>0.65</v>
      </c>
      <c r="BA26">
        <f>(($AO$24-$AP$24)/($AP$25-$AP$24))</f>
        <v>0.35</v>
      </c>
      <c r="BB26">
        <f>(($AQ$25-$AP$25)/($AP$26-$AP$25))</f>
        <v>0</v>
      </c>
      <c r="BC26">
        <f>(($AN$24-$AQ$24)/($AQ$25-$AQ$24))</f>
        <v>0.66666666666666663</v>
      </c>
      <c r="BD26">
        <f>(($AO$24-$AQ$24)/($AQ$25-$AQ$24))</f>
        <v>0.38095238095238093</v>
      </c>
      <c r="BE26">
        <f>(($AP$24-$AQ$24)/($AQ$25-$AQ$24))</f>
        <v>4.7619047619047616E-2</v>
      </c>
      <c r="BG26">
        <v>1</v>
      </c>
      <c r="BH26">
        <v>135</v>
      </c>
      <c r="BI26">
        <f>($BH$30-$BH$27)/200</f>
        <v>7.4999999999999997E-2</v>
      </c>
      <c r="BQ26">
        <f>1-(($AO$24-$AN$23)/($AN$24-$AN$23))</f>
        <v>0.30000000000000004</v>
      </c>
      <c r="BR26">
        <f>(($AP$24-$AN$23)/($AN$24-$AN$23))</f>
        <v>0.35</v>
      </c>
      <c r="BS26">
        <f>(($AQ$24-$AN$23)/($AN$24-$AN$23))</f>
        <v>0.3</v>
      </c>
      <c r="BT26">
        <f>(($AN$24-$AO$24)/($AO$25-$AO$24))</f>
        <v>0.31578947368421051</v>
      </c>
      <c r="BU26">
        <f>1-(($AP$24-$AO$23)/($AO$24-$AO$23))</f>
        <v>0.35</v>
      </c>
      <c r="BV26">
        <f>1-(($AQ$25-$AO$24)/($AO$25-$AO$24))</f>
        <v>0.31578947368421051</v>
      </c>
      <c r="BW26">
        <f>1-(($AN$24-$AP$24)/($AP$25-$AP$24))</f>
        <v>0.35</v>
      </c>
      <c r="BX26">
        <f>(($AO$24-$AP$24)/($AP$25-$AP$24))</f>
        <v>0.35</v>
      </c>
      <c r="BY26">
        <f>(($AQ$25-$AP$25)/($AP$26-$AP$25))</f>
        <v>0</v>
      </c>
      <c r="BZ26">
        <f>1-(($AN$24-$AQ$24)/($AQ$25-$AQ$24))</f>
        <v>0.33333333333333337</v>
      </c>
      <c r="CA26">
        <f>(($AO$24-$AQ$24)/($AQ$25-$AQ$24))</f>
        <v>0.38095238095238093</v>
      </c>
      <c r="CB26">
        <f>(($AP$24-$AQ$24)/($AQ$25-$AQ$24))</f>
        <v>4.7619047619047616E-2</v>
      </c>
    </row>
    <row r="27" spans="1:80" x14ac:dyDescent="0.25">
      <c r="A27">
        <v>26</v>
      </c>
      <c r="B27">
        <v>240.859645</v>
      </c>
      <c r="C27" s="4">
        <v>1</v>
      </c>
      <c r="H27">
        <v>251.43908999999999</v>
      </c>
      <c r="I27" s="5">
        <v>4</v>
      </c>
      <c r="P27">
        <v>2</v>
      </c>
      <c r="Q27" t="str">
        <f t="shared" si="0"/>
        <v>14</v>
      </c>
      <c r="R27">
        <v>2</v>
      </c>
      <c r="X27" t="s">
        <v>285</v>
      </c>
      <c r="Y27" t="s">
        <v>264</v>
      </c>
      <c r="AB27" t="s">
        <v>285</v>
      </c>
      <c r="AC27" t="str">
        <f>CONCATENATE($R27,$R28,$R29,$R30)</f>
        <v>2341</v>
      </c>
      <c r="AF27">
        <v>0</v>
      </c>
      <c r="AG27">
        <v>0</v>
      </c>
      <c r="AN27">
        <v>543</v>
      </c>
      <c r="AO27">
        <v>537</v>
      </c>
      <c r="AP27">
        <v>529</v>
      </c>
      <c r="AQ27">
        <v>528</v>
      </c>
      <c r="AT27">
        <f>(($AO$25-$AN$24)/($AN$25-$AN$24))</f>
        <v>0.65</v>
      </c>
      <c r="AU27">
        <f>(($AP$25-$AN$24)/($AN$25-$AN$24))</f>
        <v>0.35</v>
      </c>
      <c r="AV27">
        <f>(($AQ$25-$AN$24)/($AN$25-$AN$24))</f>
        <v>0.35</v>
      </c>
      <c r="AW27">
        <f>(($AN$25-$AO$25)/($AO$26-$AO$25))</f>
        <v>0.31818181818181818</v>
      </c>
      <c r="AX27">
        <f>(($AP$25-$AO$24)/($AO$25-$AO$24))</f>
        <v>0.68421052631578949</v>
      </c>
      <c r="AY27">
        <f>(($AQ$26-$AO$25)/($AO$26-$AO$25))</f>
        <v>0.59090909090909094</v>
      </c>
      <c r="AZ27">
        <f>(($AN$25-$AP$25)/($AP$26-$AP$25))</f>
        <v>0.68421052631578949</v>
      </c>
      <c r="BA27">
        <f>(($AO$25-$AP$25)/($AP$26-$AP$25))</f>
        <v>0.31578947368421051</v>
      </c>
      <c r="BB27">
        <f>(($AQ$26-$AP$26)/($AP$27-$AP$26))</f>
        <v>0</v>
      </c>
      <c r="BC27">
        <f>(($AN$25-$AQ$25)/($AQ$26-$AQ$25))</f>
        <v>0.68421052631578949</v>
      </c>
      <c r="BD27">
        <f>(($AO$25-$AQ$25)/($AQ$26-$AQ$25))</f>
        <v>0.31578947368421051</v>
      </c>
      <c r="BE27">
        <f>(($AP$25-$AQ$25)/($AQ$26-$AQ$25))</f>
        <v>0</v>
      </c>
      <c r="BG27">
        <v>2</v>
      </c>
      <c r="BH27">
        <v>138</v>
      </c>
      <c r="BI27">
        <f>($BH$31-$BH$28)/200</f>
        <v>6.5000000000000002E-2</v>
      </c>
      <c r="BQ27">
        <f>1-(($AO$25-$AN$24)/($AN$25-$AN$24))</f>
        <v>0.35</v>
      </c>
      <c r="BR27">
        <f>(($AP$25-$AN$24)/($AN$25-$AN$24))</f>
        <v>0.35</v>
      </c>
      <c r="BS27">
        <f>(($AQ$25-$AN$24)/($AN$25-$AN$24))</f>
        <v>0.35</v>
      </c>
      <c r="BT27">
        <f>(($AN$25-$AO$25)/($AO$26-$AO$25))</f>
        <v>0.31818181818181818</v>
      </c>
      <c r="BU27">
        <f>1-(($AP$25-$AO$24)/($AO$25-$AO$24))</f>
        <v>0.31578947368421051</v>
      </c>
      <c r="BV27">
        <f>1-(($AQ$26-$AO$25)/($AO$26-$AO$25))</f>
        <v>0.40909090909090906</v>
      </c>
      <c r="BW27">
        <f>1-(($AN$25-$AP$25)/($AP$26-$AP$25))</f>
        <v>0.31578947368421051</v>
      </c>
      <c r="BX27">
        <f>(($AO$25-$AP$25)/($AP$26-$AP$25))</f>
        <v>0.31578947368421051</v>
      </c>
      <c r="BY27">
        <f>(($AQ$26-$AP$26)/($AP$27-$AP$26))</f>
        <v>0</v>
      </c>
      <c r="BZ27">
        <f>1-(($AN$25-$AQ$25)/($AQ$26-$AQ$25))</f>
        <v>0.31578947368421051</v>
      </c>
      <c r="CA27">
        <f>(($AO$25-$AQ$25)/($AQ$26-$AQ$25))</f>
        <v>0.31578947368421051</v>
      </c>
      <c r="CB27">
        <f>(($AP$25-$AQ$25)/($AQ$26-$AQ$25))</f>
        <v>0</v>
      </c>
    </row>
    <row r="28" spans="1:80" x14ac:dyDescent="0.25">
      <c r="A28">
        <v>27</v>
      </c>
      <c r="B28">
        <v>240.80126100000001</v>
      </c>
      <c r="C28" s="4">
        <v>1</v>
      </c>
      <c r="H28">
        <v>251.44494600000002</v>
      </c>
      <c r="I28" s="5">
        <v>4</v>
      </c>
      <c r="P28">
        <v>2</v>
      </c>
      <c r="Q28" t="str">
        <f t="shared" si="0"/>
        <v>14</v>
      </c>
      <c r="R28">
        <v>3</v>
      </c>
      <c r="X28" t="s">
        <v>285</v>
      </c>
      <c r="Y28" t="s">
        <v>265</v>
      </c>
      <c r="AF28">
        <v>0</v>
      </c>
      <c r="AG28">
        <v>0</v>
      </c>
      <c r="AN28">
        <v>562</v>
      </c>
      <c r="AO28">
        <v>556</v>
      </c>
      <c r="AP28">
        <v>549</v>
      </c>
      <c r="AQ28">
        <v>549</v>
      </c>
      <c r="AT28">
        <f>(($AO$26-$AN$25)/($AN$26-$AN$25))</f>
        <v>0.75</v>
      </c>
      <c r="AU28">
        <f>(($AP$26-$AN$25)/($AN$26-$AN$25))</f>
        <v>0.3</v>
      </c>
      <c r="AV28">
        <f>(($AQ$26-$AN$25)/($AN$26-$AN$25))</f>
        <v>0.3</v>
      </c>
      <c r="AW28">
        <f>(($AN$26-$AO$26)/($AO$27-$AO$26))</f>
        <v>0.26315789473684209</v>
      </c>
      <c r="AX28">
        <f>(($AP$26-$AO$25)/($AO$26-$AO$25))</f>
        <v>0.59090909090909094</v>
      </c>
      <c r="AY28">
        <f>(($AQ$27-$AO$26)/($AO$27-$AO$26))</f>
        <v>0.52631578947368418</v>
      </c>
      <c r="AZ28">
        <f>(($AN$26-$AP$26)/($AP$27-$AP$26))</f>
        <v>0.7</v>
      </c>
      <c r="BA28">
        <f>(($AO$26-$AP$26)/($AP$27-$AP$26))</f>
        <v>0.45</v>
      </c>
      <c r="BB28">
        <f>(($AQ$27-$AP$26)/($AP$27-$AP$26))</f>
        <v>0.95</v>
      </c>
      <c r="BC28">
        <f>(($AN$26-$AQ$26)/($AQ$27-$AQ$26))</f>
        <v>0.73684210526315785</v>
      </c>
      <c r="BD28">
        <f>(($AO$26-$AQ$26)/($AQ$27-$AQ$26))</f>
        <v>0.47368421052631576</v>
      </c>
      <c r="BE28">
        <f>(($AP$26-$AQ$26)/($AQ$27-$AQ$26))</f>
        <v>0</v>
      </c>
      <c r="BG28">
        <v>3</v>
      </c>
      <c r="BH28">
        <v>145</v>
      </c>
      <c r="BI28">
        <f>($BH$32-$BH$29)/200</f>
        <v>0.1</v>
      </c>
      <c r="BQ28">
        <f>1-(($AO$26-$AN$25)/($AN$26-$AN$25))</f>
        <v>0.25</v>
      </c>
      <c r="BR28">
        <f>(($AP$26-$AN$25)/($AN$26-$AN$25))</f>
        <v>0.3</v>
      </c>
      <c r="BS28">
        <f>(($AQ$26-$AN$25)/($AN$26-$AN$25))</f>
        <v>0.3</v>
      </c>
      <c r="BT28">
        <f>(($AN$26-$AO$26)/($AO$27-$AO$26))</f>
        <v>0.26315789473684209</v>
      </c>
      <c r="BU28">
        <f>1-(($AP$26-$AO$25)/($AO$26-$AO$25))</f>
        <v>0.40909090909090906</v>
      </c>
      <c r="BV28">
        <f>1-(($AQ$27-$AO$26)/($AO$27-$AO$26))</f>
        <v>0.47368421052631582</v>
      </c>
      <c r="BW28">
        <f>1-(($AN$26-$AP$26)/($AP$27-$AP$26))</f>
        <v>0.30000000000000004</v>
      </c>
      <c r="BX28">
        <f>(($AO$26-$AP$26)/($AP$27-$AP$26))</f>
        <v>0.45</v>
      </c>
      <c r="BY28">
        <f>1-(($AQ$27-$AP$26)/($AP$27-$AP$26))</f>
        <v>5.0000000000000044E-2</v>
      </c>
      <c r="BZ28">
        <f>1-(($AN$26-$AQ$26)/($AQ$27-$AQ$26))</f>
        <v>0.26315789473684215</v>
      </c>
      <c r="CA28">
        <f>(($AO$26-$AQ$26)/($AQ$27-$AQ$26))</f>
        <v>0.47368421052631576</v>
      </c>
      <c r="CB28">
        <f>(($AP$26-$AQ$26)/($AQ$27-$AQ$26))</f>
        <v>0</v>
      </c>
    </row>
    <row r="29" spans="1:80" x14ac:dyDescent="0.25">
      <c r="A29">
        <v>28</v>
      </c>
      <c r="B29">
        <v>240.86757399999999</v>
      </c>
      <c r="C29" s="4">
        <v>1</v>
      </c>
      <c r="H29">
        <v>251.40919</v>
      </c>
      <c r="I29" s="5">
        <v>4</v>
      </c>
      <c r="P29">
        <v>2</v>
      </c>
      <c r="Q29" t="str">
        <f t="shared" si="0"/>
        <v>14</v>
      </c>
      <c r="R29">
        <v>4</v>
      </c>
      <c r="X29" t="s">
        <v>285</v>
      </c>
      <c r="Y29" t="s">
        <v>266</v>
      </c>
      <c r="AF29">
        <v>0</v>
      </c>
      <c r="AG29">
        <v>0</v>
      </c>
      <c r="AN29">
        <v>581</v>
      </c>
      <c r="AO29">
        <v>576</v>
      </c>
      <c r="AP29">
        <v>570</v>
      </c>
      <c r="AQ29">
        <v>569</v>
      </c>
      <c r="AT29">
        <f>(($AO$27-$AN$26)/($AN$27-$AN$26))</f>
        <v>0.7</v>
      </c>
      <c r="AU29">
        <f>(($AP$27-$AN$26)/($AN$27-$AN$26))</f>
        <v>0.3</v>
      </c>
      <c r="AV29">
        <f>(($AQ$27-$AN$26)/($AN$27-$AN$26))</f>
        <v>0.25</v>
      </c>
      <c r="AW29">
        <f>(($AN$27-$AO$27)/($AO$28-$AO$27))</f>
        <v>0.31578947368421051</v>
      </c>
      <c r="AX29">
        <f>(($AP$27-$AO$26)/($AO$27-$AO$26))</f>
        <v>0.57894736842105265</v>
      </c>
      <c r="AY29">
        <f>(($AQ$28-$AO$27)/($AO$28-$AO$27))</f>
        <v>0.63157894736842102</v>
      </c>
      <c r="AZ29">
        <f>(($AN$27-$AP$27)/($AP$28-$AP$27))</f>
        <v>0.7</v>
      </c>
      <c r="BA29">
        <f>(($AO$27-$AP$27)/($AP$28-$AP$27))</f>
        <v>0.4</v>
      </c>
      <c r="BB29">
        <f>(($AQ$28-$AP$28)/($AP$29-$AP$28))</f>
        <v>0</v>
      </c>
      <c r="BC29">
        <f>(($AN$27-$AQ$27)/($AQ$28-$AQ$27))</f>
        <v>0.7142857142857143</v>
      </c>
      <c r="BD29">
        <f>(($AO$27-$AQ$27)/($AQ$28-$AQ$27))</f>
        <v>0.42857142857142855</v>
      </c>
      <c r="BE29">
        <f>(($AP$27-$AQ$27)/($AQ$28-$AQ$27))</f>
        <v>4.7619047619047616E-2</v>
      </c>
      <c r="BG29">
        <v>4</v>
      </c>
      <c r="BH29">
        <v>145</v>
      </c>
      <c r="BI29">
        <f>($BH$33-$BH$30)/200</f>
        <v>0.06</v>
      </c>
      <c r="BQ29">
        <f>1-(($AO$27-$AN$26)/($AN$27-$AN$26))</f>
        <v>0.30000000000000004</v>
      </c>
      <c r="BR29">
        <f>(($AP$27-$AN$26)/($AN$27-$AN$26))</f>
        <v>0.3</v>
      </c>
      <c r="BS29">
        <f>(($AQ$27-$AN$26)/($AN$27-$AN$26))</f>
        <v>0.25</v>
      </c>
      <c r="BT29">
        <f>(($AN$27-$AO$27)/($AO$28-$AO$27))</f>
        <v>0.31578947368421051</v>
      </c>
      <c r="BU29">
        <f>1-(($AP$27-$AO$26)/($AO$27-$AO$26))</f>
        <v>0.42105263157894735</v>
      </c>
      <c r="BV29">
        <f>1-(($AQ$28-$AO$27)/($AO$28-$AO$27))</f>
        <v>0.36842105263157898</v>
      </c>
      <c r="BW29">
        <f>1-(($AN$27-$AP$27)/($AP$28-$AP$27))</f>
        <v>0.30000000000000004</v>
      </c>
      <c r="BX29">
        <f>(($AO$27-$AP$27)/($AP$28-$AP$27))</f>
        <v>0.4</v>
      </c>
      <c r="BY29">
        <f>(($AQ$28-$AP$28)/($AP$29-$AP$28))</f>
        <v>0</v>
      </c>
      <c r="BZ29">
        <f>1-(($AN$27-$AQ$27)/($AQ$28-$AQ$27))</f>
        <v>0.2857142857142857</v>
      </c>
      <c r="CA29">
        <f>(($AO$27-$AQ$27)/($AQ$28-$AQ$27))</f>
        <v>0.42857142857142855</v>
      </c>
      <c r="CB29">
        <f>(($AP$27-$AQ$27)/($AQ$28-$AQ$27))</f>
        <v>4.7619047619047616E-2</v>
      </c>
    </row>
    <row r="30" spans="1:80" x14ac:dyDescent="0.25">
      <c r="A30">
        <v>29</v>
      </c>
      <c r="B30">
        <v>240.91520199999999</v>
      </c>
      <c r="C30" s="4">
        <v>1</v>
      </c>
      <c r="H30">
        <v>251.44752399999999</v>
      </c>
      <c r="I30" s="5">
        <v>4</v>
      </c>
      <c r="P30">
        <v>2</v>
      </c>
      <c r="Q30" t="str">
        <f t="shared" si="0"/>
        <v>14</v>
      </c>
      <c r="R30">
        <v>1</v>
      </c>
      <c r="X30" t="s">
        <v>285</v>
      </c>
      <c r="Y30" t="s">
        <v>263</v>
      </c>
      <c r="AF30">
        <v>0</v>
      </c>
      <c r="AG30">
        <v>0</v>
      </c>
      <c r="AN30">
        <v>607</v>
      </c>
      <c r="AO30">
        <v>595</v>
      </c>
      <c r="AP30">
        <v>590</v>
      </c>
      <c r="AQ30">
        <v>588</v>
      </c>
      <c r="AT30">
        <f>(($AO$28-$AN$27)/($AN$28-$AN$27))</f>
        <v>0.68421052631578949</v>
      </c>
      <c r="AU30">
        <f>(($AP$28-$AN$27)/($AN$28-$AN$27))</f>
        <v>0.31578947368421051</v>
      </c>
      <c r="AV30">
        <f>(($AQ$28-$AN$27)/($AN$28-$AN$27))</f>
        <v>0.31578947368421051</v>
      </c>
      <c r="AW30">
        <f>(($AN$28-$AO$28)/($AO$29-$AO$28))</f>
        <v>0.3</v>
      </c>
      <c r="AX30">
        <f>(($AP$28-$AO$27)/($AO$28-$AO$27))</f>
        <v>0.63157894736842102</v>
      </c>
      <c r="AY30">
        <f>(($AQ$29-$AO$28)/($AO$29-$AO$28))</f>
        <v>0.65</v>
      </c>
      <c r="AZ30">
        <f>(($AN$28-$AP$28)/($AP$29-$AP$28))</f>
        <v>0.61904761904761907</v>
      </c>
      <c r="BA30">
        <f>(($AO$28-$AP$28)/($AP$29-$AP$28))</f>
        <v>0.33333333333333331</v>
      </c>
      <c r="BB30">
        <f>(($AQ$29-$AP$28)/($AP$29-$AP$28))</f>
        <v>0.95238095238095233</v>
      </c>
      <c r="BC30">
        <f>(($AN$28-$AQ$28)/($AQ$29-$AQ$28))</f>
        <v>0.65</v>
      </c>
      <c r="BD30">
        <f>(($AO$28-$AQ$28)/($AQ$29-$AQ$28))</f>
        <v>0.35</v>
      </c>
      <c r="BE30">
        <f>(($AP$28-$AQ$28)/($AQ$29-$AQ$28))</f>
        <v>0</v>
      </c>
      <c r="BG30">
        <v>1</v>
      </c>
      <c r="BH30">
        <v>153</v>
      </c>
      <c r="BI30">
        <f>($BH$34-$BH$31)/200</f>
        <v>6.5000000000000002E-2</v>
      </c>
      <c r="BQ30">
        <f>1-(($AO$28-$AN$27)/($AN$28-$AN$27))</f>
        <v>0.31578947368421051</v>
      </c>
      <c r="BR30">
        <f>(($AP$28-$AN$27)/($AN$28-$AN$27))</f>
        <v>0.31578947368421051</v>
      </c>
      <c r="BS30">
        <f>(($AQ$28-$AN$27)/($AN$28-$AN$27))</f>
        <v>0.31578947368421051</v>
      </c>
      <c r="BT30">
        <f>(($AN$28-$AO$28)/($AO$29-$AO$28))</f>
        <v>0.3</v>
      </c>
      <c r="BU30">
        <f>1-(($AP$28-$AO$27)/($AO$28-$AO$27))</f>
        <v>0.36842105263157898</v>
      </c>
      <c r="BV30">
        <f>1-(($AQ$29-$AO$28)/($AO$29-$AO$28))</f>
        <v>0.35</v>
      </c>
      <c r="BW30">
        <f>1-(($AN$28-$AP$28)/($AP$29-$AP$28))</f>
        <v>0.38095238095238093</v>
      </c>
      <c r="BX30">
        <f>(($AO$28-$AP$28)/($AP$29-$AP$28))</f>
        <v>0.33333333333333331</v>
      </c>
      <c r="BY30">
        <f>1-(($AQ$29-$AP$28)/($AP$29-$AP$28))</f>
        <v>4.7619047619047672E-2</v>
      </c>
      <c r="BZ30">
        <f>1-(($AN$28-$AQ$28)/($AQ$29-$AQ$28))</f>
        <v>0.35</v>
      </c>
      <c r="CA30">
        <f>(($AO$28-$AQ$28)/($AQ$29-$AQ$28))</f>
        <v>0.35</v>
      </c>
      <c r="CB30">
        <f>(($AP$28-$AQ$28)/($AQ$29-$AQ$28))</f>
        <v>0</v>
      </c>
    </row>
    <row r="31" spans="1:80" x14ac:dyDescent="0.25">
      <c r="A31">
        <v>30</v>
      </c>
      <c r="B31">
        <v>240.86803</v>
      </c>
      <c r="C31" s="4">
        <v>1</v>
      </c>
      <c r="H31">
        <v>251.42232100000001</v>
      </c>
      <c r="I31" s="5">
        <v>4</v>
      </c>
      <c r="P31">
        <v>2</v>
      </c>
      <c r="Q31" t="str">
        <f t="shared" si="0"/>
        <v>14</v>
      </c>
      <c r="R31">
        <v>2</v>
      </c>
      <c r="X31" t="s">
        <v>285</v>
      </c>
      <c r="Y31" t="s">
        <v>264</v>
      </c>
      <c r="AB31" t="s">
        <v>285</v>
      </c>
      <c r="AC31" t="str">
        <f>CONCATENATE($R31,$R32,$R33,$R34)</f>
        <v>2341</v>
      </c>
      <c r="AN31">
        <v>629</v>
      </c>
      <c r="AO31">
        <v>619</v>
      </c>
      <c r="AP31">
        <v>618</v>
      </c>
      <c r="AQ31">
        <v>608</v>
      </c>
      <c r="AT31">
        <f>(($AO$29-$AN$28)/($AN$29-$AN$28))</f>
        <v>0.73684210526315785</v>
      </c>
      <c r="AU31">
        <f>(($AP$29-$AN$28)/($AN$29-$AN$28))</f>
        <v>0.42105263157894735</v>
      </c>
      <c r="AV31">
        <f>(($AQ$29-$AN$28)/($AN$29-$AN$28))</f>
        <v>0.36842105263157893</v>
      </c>
      <c r="AX31">
        <f>(($AP$29-$AO$28)/($AO$29-$AO$28))</f>
        <v>0.7</v>
      </c>
      <c r="AZ31">
        <f>(($AN$29-$AP$29)/($AP$30-$AP$29))</f>
        <v>0.55000000000000004</v>
      </c>
      <c r="BA31">
        <f>(($AO$29-$AP$29)/($AP$30-$AP$29))</f>
        <v>0.3</v>
      </c>
      <c r="BB31">
        <f>(($AQ$30-$AP$29)/($AP$30-$AP$29))</f>
        <v>0.9</v>
      </c>
      <c r="BC31">
        <f>(($AN$29-$AQ$29)/($AQ$30-$AQ$29))</f>
        <v>0.63157894736842102</v>
      </c>
      <c r="BD31">
        <f>(($AO$29-$AQ$29)/($AQ$30-$AQ$29))</f>
        <v>0.36842105263157893</v>
      </c>
      <c r="BE31">
        <f>(($AP$29-$AQ$29)/($AQ$30-$AQ$29))</f>
        <v>5.2631578947368418E-2</v>
      </c>
      <c r="BG31">
        <v>2</v>
      </c>
      <c r="BH31">
        <v>158</v>
      </c>
      <c r="BI31">
        <f>($BH$35-$BH$32)/200</f>
        <v>0.06</v>
      </c>
      <c r="BQ31">
        <f>1-(($AO$29-$AN$28)/($AN$29-$AN$28))</f>
        <v>0.26315789473684215</v>
      </c>
      <c r="BR31">
        <f>(($AP$29-$AN$28)/($AN$29-$AN$28))</f>
        <v>0.42105263157894735</v>
      </c>
      <c r="BS31">
        <f>(($AQ$29-$AN$28)/($AN$29-$AN$28))</f>
        <v>0.36842105263157893</v>
      </c>
      <c r="BU31">
        <f>1-(($AP$29-$AO$28)/($AO$29-$AO$28))</f>
        <v>0.30000000000000004</v>
      </c>
      <c r="BW31">
        <f>1-(($AN$29-$AP$29)/($AP$30-$AP$29))</f>
        <v>0.44999999999999996</v>
      </c>
      <c r="BX31">
        <f>(($AO$29-$AP$29)/($AP$30-$AP$29))</f>
        <v>0.3</v>
      </c>
      <c r="BY31">
        <f>1-(($AQ$30-$AP$29)/($AP$30-$AP$29))</f>
        <v>9.9999999999999978E-2</v>
      </c>
      <c r="BZ31">
        <f>1-(($AN$29-$AQ$29)/($AQ$30-$AQ$29))</f>
        <v>0.36842105263157898</v>
      </c>
      <c r="CA31">
        <f>(($AO$29-$AQ$29)/($AQ$30-$AQ$29))</f>
        <v>0.36842105263157893</v>
      </c>
      <c r="CB31">
        <f>(($AP$29-$AQ$29)/($AQ$30-$AQ$29))</f>
        <v>5.2631578947368418E-2</v>
      </c>
    </row>
    <row r="32" spans="1:80" x14ac:dyDescent="0.25">
      <c r="A32">
        <v>31</v>
      </c>
      <c r="P32">
        <v>0</v>
      </c>
      <c r="Q32" t="str">
        <f t="shared" si="0"/>
        <v/>
      </c>
      <c r="R32">
        <v>3</v>
      </c>
      <c r="X32" t="s">
        <v>285</v>
      </c>
      <c r="Y32" t="s">
        <v>265</v>
      </c>
      <c r="AN32">
        <v>649</v>
      </c>
      <c r="AO32">
        <v>642</v>
      </c>
      <c r="AP32">
        <v>637</v>
      </c>
      <c r="AQ32">
        <v>633</v>
      </c>
      <c r="BG32">
        <v>3</v>
      </c>
      <c r="BH32">
        <v>165</v>
      </c>
      <c r="BI32">
        <f>($BH$36-$BH$33)/200</f>
        <v>0.1</v>
      </c>
    </row>
    <row r="33" spans="1:80" x14ac:dyDescent="0.25">
      <c r="A33">
        <v>32</v>
      </c>
      <c r="D33">
        <v>230.156465</v>
      </c>
      <c r="E33" s="2">
        <v>2</v>
      </c>
      <c r="P33">
        <v>1</v>
      </c>
      <c r="Q33" t="str">
        <f t="shared" si="0"/>
        <v>2</v>
      </c>
      <c r="R33">
        <v>4</v>
      </c>
      <c r="X33" t="s">
        <v>285</v>
      </c>
      <c r="Y33" t="s">
        <v>266</v>
      </c>
      <c r="AN33">
        <v>667</v>
      </c>
      <c r="AO33">
        <v>663</v>
      </c>
      <c r="AP33">
        <v>654</v>
      </c>
      <c r="AQ33">
        <v>654</v>
      </c>
      <c r="BG33">
        <v>4</v>
      </c>
      <c r="BH33">
        <v>165</v>
      </c>
      <c r="BI33">
        <f>($BH$37-$BH$34)/200</f>
        <v>7.4999999999999997E-2</v>
      </c>
    </row>
    <row r="34" spans="1:80" x14ac:dyDescent="0.25">
      <c r="A34">
        <v>33</v>
      </c>
      <c r="D34">
        <v>230.216363</v>
      </c>
      <c r="E34" s="2">
        <v>2</v>
      </c>
      <c r="F34">
        <v>238.943433</v>
      </c>
      <c r="G34" s="3">
        <v>3</v>
      </c>
      <c r="P34">
        <v>2</v>
      </c>
      <c r="Q34" t="str">
        <f t="shared" si="0"/>
        <v>23</v>
      </c>
      <c r="R34">
        <v>1</v>
      </c>
      <c r="X34" t="s">
        <v>285</v>
      </c>
      <c r="Y34" t="s">
        <v>263</v>
      </c>
      <c r="AN34">
        <v>685</v>
      </c>
      <c r="AO34">
        <v>682</v>
      </c>
      <c r="AP34">
        <v>674</v>
      </c>
      <c r="AQ34">
        <v>674</v>
      </c>
      <c r="AT34">
        <f>(($AO$31-$AN$30)/($AN$31-$AN$30))</f>
        <v>0.54545454545454541</v>
      </c>
      <c r="AU34">
        <f>(($AP$31-$AN$30)/($AN$31-$AN$30))</f>
        <v>0.5</v>
      </c>
      <c r="AV34">
        <f>(($AQ$31-$AN$30)/($AN$31-$AN$30))</f>
        <v>4.5454545454545456E-2</v>
      </c>
      <c r="AW34">
        <f>(($AN$30-$AO$30)/($AO$31-$AO$30))</f>
        <v>0.5</v>
      </c>
      <c r="AX34">
        <f>(($AP$31-$AO$30)/($AO$31-$AO$30))</f>
        <v>0.95833333333333337</v>
      </c>
      <c r="AY34">
        <f>(($AQ$31-$AO$30)/($AO$31-$AO$30))</f>
        <v>0.54166666666666663</v>
      </c>
      <c r="AZ34">
        <f>(($AN$31-$AP$31)/($AP$32-$AP$31))</f>
        <v>0.57894736842105265</v>
      </c>
      <c r="BA34">
        <f>(($AO$31-$AP$31)/($AP$32-$AP$31))</f>
        <v>5.2631578947368418E-2</v>
      </c>
      <c r="BB34">
        <f>(($AQ$32-$AP$31)/($AP$32-$AP$31))</f>
        <v>0.78947368421052633</v>
      </c>
      <c r="BC34">
        <f>(($AN$31-$AQ$31)/($AQ$32-$AQ$31))</f>
        <v>0.84</v>
      </c>
      <c r="BD34">
        <f>(($AO$31-$AQ$31)/($AQ$32-$AQ$31))</f>
        <v>0.44</v>
      </c>
      <c r="BE34">
        <f>(($AP$31-$AQ$31)/($AQ$32-$AQ$31))</f>
        <v>0.4</v>
      </c>
      <c r="BG34">
        <v>1</v>
      </c>
      <c r="BH34">
        <v>171</v>
      </c>
      <c r="BI34">
        <f>($BH$38-$BH$35)/200</f>
        <v>6.5000000000000002E-2</v>
      </c>
      <c r="BQ34">
        <f>1-(($AO$31-$AN$30)/($AN$31-$AN$30))</f>
        <v>0.45454545454545459</v>
      </c>
      <c r="BR34">
        <f>(($AP$31-$AN$30)/($AN$31-$AN$30))</f>
        <v>0.5</v>
      </c>
      <c r="BS34">
        <f>(($AQ$31-$AN$30)/($AN$31-$AN$30))</f>
        <v>4.5454545454545456E-2</v>
      </c>
      <c r="BT34">
        <f>(($AN$30-$AO$30)/($AO$31-$AO$30))</f>
        <v>0.5</v>
      </c>
      <c r="BU34">
        <f>1-(($AP$31-$AO$30)/($AO$31-$AO$30))</f>
        <v>4.166666666666663E-2</v>
      </c>
      <c r="BV34">
        <f>1-(($AQ$31-$AO$30)/($AO$31-$AO$30))</f>
        <v>0.45833333333333337</v>
      </c>
      <c r="BW34">
        <f>1-(($AN$31-$AP$31)/($AP$32-$AP$31))</f>
        <v>0.42105263157894735</v>
      </c>
      <c r="BX34">
        <f>(($AO$31-$AP$31)/($AP$32-$AP$31))</f>
        <v>5.2631578947368418E-2</v>
      </c>
      <c r="BY34">
        <f>1-(($AQ$32-$AP$31)/($AP$32-$AP$31))</f>
        <v>0.21052631578947367</v>
      </c>
      <c r="BZ34">
        <f>1-(($AN$31-$AQ$31)/($AQ$32-$AQ$31))</f>
        <v>0.16000000000000003</v>
      </c>
      <c r="CA34">
        <f>(($AO$31-$AQ$31)/($AQ$32-$AQ$31))</f>
        <v>0.44</v>
      </c>
      <c r="CB34">
        <f>(($AP$31-$AQ$31)/($AQ$32-$AQ$31))</f>
        <v>0.4</v>
      </c>
    </row>
    <row r="35" spans="1:80" x14ac:dyDescent="0.25">
      <c r="A35">
        <v>34</v>
      </c>
      <c r="D35">
        <v>230.173282</v>
      </c>
      <c r="E35" s="2">
        <v>2</v>
      </c>
      <c r="F35">
        <v>238.803787</v>
      </c>
      <c r="G35" s="3">
        <v>3</v>
      </c>
      <c r="P35">
        <v>2</v>
      </c>
      <c r="Q35" t="str">
        <f t="shared" si="0"/>
        <v>23</v>
      </c>
      <c r="R35">
        <v>2</v>
      </c>
      <c r="X35" t="s">
        <v>285</v>
      </c>
      <c r="Y35" t="s">
        <v>264</v>
      </c>
      <c r="AB35" t="s">
        <v>285</v>
      </c>
      <c r="AC35" t="str">
        <f>CONCATENATE($R35,$R36,$R37,$R38)</f>
        <v>2341</v>
      </c>
      <c r="AN35">
        <v>705</v>
      </c>
      <c r="AO35">
        <v>702</v>
      </c>
      <c r="AP35">
        <v>692</v>
      </c>
      <c r="AQ35">
        <v>692</v>
      </c>
      <c r="AT35">
        <f>(($AO$32-$AN$31)/($AN$32-$AN$31))</f>
        <v>0.65</v>
      </c>
      <c r="AU35">
        <f>(($AP$32-$AN$31)/($AN$32-$AN$31))</f>
        <v>0.4</v>
      </c>
      <c r="AV35">
        <f>(($AQ$32-$AN$31)/($AN$32-$AN$31))</f>
        <v>0.2</v>
      </c>
      <c r="AW35">
        <f>(($AN$31-$AO$31)/($AO$32-$AO$31))</f>
        <v>0.43478260869565216</v>
      </c>
      <c r="AX35">
        <f>(($AP$32-$AO$31)/($AO$32-$AO$31))</f>
        <v>0.78260869565217395</v>
      </c>
      <c r="AY35">
        <f>(($AQ$32-$AO$31)/($AO$32-$AO$31))</f>
        <v>0.60869565217391308</v>
      </c>
      <c r="AZ35">
        <f>(($AN$32-$AP$32)/($AP$33-$AP$32))</f>
        <v>0.70588235294117652</v>
      </c>
      <c r="BA35">
        <f>(($AO$32-$AP$32)/($AP$33-$AP$32))</f>
        <v>0.29411764705882354</v>
      </c>
      <c r="BB35">
        <f>(($AQ$33-$AP$33)/($AP$34-$AP$33))</f>
        <v>0</v>
      </c>
      <c r="BC35">
        <f>(($AN$32-$AQ$32)/($AQ$33-$AQ$32))</f>
        <v>0.76190476190476186</v>
      </c>
      <c r="BD35">
        <f>(($AO$32-$AQ$32)/($AQ$33-$AQ$32))</f>
        <v>0.42857142857142855</v>
      </c>
      <c r="BE35">
        <f>(($AP$32-$AQ$32)/($AQ$33-$AQ$32))</f>
        <v>0.19047619047619047</v>
      </c>
      <c r="BG35">
        <v>2</v>
      </c>
      <c r="BH35">
        <v>177</v>
      </c>
      <c r="BI35">
        <f>($BH$39-$BH$36)/200</f>
        <v>5.5E-2</v>
      </c>
      <c r="BQ35">
        <f>1-(($AO$32-$AN$31)/($AN$32-$AN$31))</f>
        <v>0.35</v>
      </c>
      <c r="BR35">
        <f>(($AP$32-$AN$31)/($AN$32-$AN$31))</f>
        <v>0.4</v>
      </c>
      <c r="BS35">
        <f>(($AQ$32-$AN$31)/($AN$32-$AN$31))</f>
        <v>0.2</v>
      </c>
      <c r="BT35">
        <f>(($AN$31-$AO$31)/($AO$32-$AO$31))</f>
        <v>0.43478260869565216</v>
      </c>
      <c r="BU35">
        <f>1-(($AP$32-$AO$31)/($AO$32-$AO$31))</f>
        <v>0.21739130434782605</v>
      </c>
      <c r="BV35">
        <f>1-(($AQ$32-$AO$31)/($AO$32-$AO$31))</f>
        <v>0.39130434782608692</v>
      </c>
      <c r="BW35">
        <f>1-(($AN$32-$AP$32)/($AP$33-$AP$32))</f>
        <v>0.29411764705882348</v>
      </c>
      <c r="BX35">
        <f>(($AO$32-$AP$32)/($AP$33-$AP$32))</f>
        <v>0.29411764705882354</v>
      </c>
      <c r="BY35">
        <f>(($AQ$33-$AP$33)/($AP$34-$AP$33))</f>
        <v>0</v>
      </c>
      <c r="BZ35">
        <f>1-(($AN$32-$AQ$32)/($AQ$33-$AQ$32))</f>
        <v>0.23809523809523814</v>
      </c>
      <c r="CA35">
        <f>(($AO$32-$AQ$32)/($AQ$33-$AQ$32))</f>
        <v>0.42857142857142855</v>
      </c>
      <c r="CB35">
        <f>(($AP$32-$AQ$32)/($AQ$33-$AQ$32))</f>
        <v>0.19047619047619047</v>
      </c>
    </row>
    <row r="36" spans="1:80" x14ac:dyDescent="0.25">
      <c r="A36">
        <v>35</v>
      </c>
      <c r="D36">
        <v>230.142021</v>
      </c>
      <c r="E36" s="2">
        <v>2</v>
      </c>
      <c r="F36">
        <v>238.832877</v>
      </c>
      <c r="G36" s="3">
        <v>3</v>
      </c>
      <c r="P36">
        <v>2</v>
      </c>
      <c r="Q36" t="str">
        <f t="shared" si="0"/>
        <v>23</v>
      </c>
      <c r="R36">
        <v>3</v>
      </c>
      <c r="X36" t="s">
        <v>285</v>
      </c>
      <c r="Y36" t="s">
        <v>265</v>
      </c>
      <c r="AN36">
        <v>725</v>
      </c>
      <c r="AO36">
        <v>720</v>
      </c>
      <c r="AP36">
        <v>712</v>
      </c>
      <c r="AQ36">
        <v>712</v>
      </c>
      <c r="AT36">
        <f>(($AO$33-$AN$32)/($AN$33-$AN$32))</f>
        <v>0.77777777777777779</v>
      </c>
      <c r="AU36">
        <f>(($AP$33-$AN$32)/($AN$33-$AN$32))</f>
        <v>0.27777777777777779</v>
      </c>
      <c r="AV36">
        <f>(($AQ$33-$AN$32)/($AN$33-$AN$32))</f>
        <v>0.27777777777777779</v>
      </c>
      <c r="AW36">
        <f>(($AN$32-$AO$32)/($AO$33-$AO$32))</f>
        <v>0.33333333333333331</v>
      </c>
      <c r="AX36">
        <f>(($AP$33-$AO$32)/($AO$33-$AO$32))</f>
        <v>0.5714285714285714</v>
      </c>
      <c r="AY36">
        <f>(($AQ$33-$AO$32)/($AO$33-$AO$32))</f>
        <v>0.5714285714285714</v>
      </c>
      <c r="AZ36">
        <f>(($AN$33-$AP$33)/($AP$34-$AP$33))</f>
        <v>0.65</v>
      </c>
      <c r="BA36">
        <f>(($AO$33-$AP$33)/($AP$34-$AP$33))</f>
        <v>0.45</v>
      </c>
      <c r="BB36">
        <f>(($AQ$34-$AP$34)/($AP$35-$AP$34))</f>
        <v>0</v>
      </c>
      <c r="BC36">
        <f>(($AN$33-$AQ$33)/($AQ$34-$AQ$33))</f>
        <v>0.65</v>
      </c>
      <c r="BD36">
        <f>(($AO$33-$AQ$33)/($AQ$34-$AQ$33))</f>
        <v>0.45</v>
      </c>
      <c r="BE36">
        <f>(($AP$33-$AQ$33)/($AQ$34-$AQ$33))</f>
        <v>0</v>
      </c>
      <c r="BG36">
        <v>3</v>
      </c>
      <c r="BH36">
        <v>185</v>
      </c>
      <c r="BI36">
        <f>($BH$40-$BH$37)/200</f>
        <v>0.1</v>
      </c>
      <c r="BQ36">
        <f>1-(($AO$33-$AN$32)/($AN$33-$AN$32))</f>
        <v>0.22222222222222221</v>
      </c>
      <c r="BR36">
        <f>(($AP$33-$AN$32)/($AN$33-$AN$32))</f>
        <v>0.27777777777777779</v>
      </c>
      <c r="BS36">
        <f>(($AQ$33-$AN$32)/($AN$33-$AN$32))</f>
        <v>0.27777777777777779</v>
      </c>
      <c r="BT36">
        <f>(($AN$32-$AO$32)/($AO$33-$AO$32))</f>
        <v>0.33333333333333331</v>
      </c>
      <c r="BU36">
        <f>1-(($AP$33-$AO$32)/($AO$33-$AO$32))</f>
        <v>0.4285714285714286</v>
      </c>
      <c r="BV36">
        <f>1-(($AQ$33-$AO$32)/($AO$33-$AO$32))</f>
        <v>0.4285714285714286</v>
      </c>
      <c r="BW36">
        <f>1-(($AN$33-$AP$33)/($AP$34-$AP$33))</f>
        <v>0.35</v>
      </c>
      <c r="BX36">
        <f>(($AO$33-$AP$33)/($AP$34-$AP$33))</f>
        <v>0.45</v>
      </c>
      <c r="BY36">
        <f>(($AQ$34-$AP$34)/($AP$35-$AP$34))</f>
        <v>0</v>
      </c>
      <c r="BZ36">
        <f>1-(($AN$33-$AQ$33)/($AQ$34-$AQ$33))</f>
        <v>0.35</v>
      </c>
      <c r="CA36">
        <f>(($AO$33-$AQ$33)/($AQ$34-$AQ$33))</f>
        <v>0.45</v>
      </c>
      <c r="CB36">
        <f>(($AP$33-$AQ$33)/($AQ$34-$AQ$33))</f>
        <v>0</v>
      </c>
    </row>
    <row r="37" spans="1:80" x14ac:dyDescent="0.25">
      <c r="A37">
        <v>36</v>
      </c>
      <c r="D37">
        <v>230.147222</v>
      </c>
      <c r="E37" s="2">
        <v>2</v>
      </c>
      <c r="F37">
        <v>238.785402</v>
      </c>
      <c r="G37" s="3">
        <v>3</v>
      </c>
      <c r="P37">
        <v>2</v>
      </c>
      <c r="Q37" t="str">
        <f t="shared" si="0"/>
        <v>23</v>
      </c>
      <c r="R37">
        <v>4</v>
      </c>
      <c r="X37" t="s">
        <v>285</v>
      </c>
      <c r="Y37" t="s">
        <v>266</v>
      </c>
      <c r="AN37">
        <v>743</v>
      </c>
      <c r="AO37">
        <v>738</v>
      </c>
      <c r="AP37">
        <v>733</v>
      </c>
      <c r="AQ37">
        <v>731</v>
      </c>
      <c r="AT37">
        <f>(($AO$34-$AN$33)/($AN$34-$AN$33))</f>
        <v>0.83333333333333337</v>
      </c>
      <c r="AU37">
        <f>(($AP$34-$AN$33)/($AN$34-$AN$33))</f>
        <v>0.3888888888888889</v>
      </c>
      <c r="AV37">
        <f>(($AQ$34-$AN$33)/($AN$34-$AN$33))</f>
        <v>0.3888888888888889</v>
      </c>
      <c r="AW37">
        <f>(($AN$33-$AO$33)/($AO$34-$AO$33))</f>
        <v>0.21052631578947367</v>
      </c>
      <c r="AX37">
        <f>(($AP$34-$AO$33)/($AO$34-$AO$33))</f>
        <v>0.57894736842105265</v>
      </c>
      <c r="AY37">
        <f>(($AQ$34-$AO$33)/($AO$34-$AO$33))</f>
        <v>0.57894736842105265</v>
      </c>
      <c r="AZ37">
        <f>(($AN$34-$AP$34)/($AP$35-$AP$34))</f>
        <v>0.61111111111111116</v>
      </c>
      <c r="BA37">
        <f>(($AO$34-$AP$34)/($AP$35-$AP$34))</f>
        <v>0.44444444444444442</v>
      </c>
      <c r="BB37">
        <f>(($AQ$35-$AP$35)/($AP$36-$AP$35))</f>
        <v>0</v>
      </c>
      <c r="BC37">
        <f>(($AN$34-$AQ$34)/($AQ$35-$AQ$34))</f>
        <v>0.61111111111111116</v>
      </c>
      <c r="BD37">
        <f>(($AO$34-$AQ$34)/($AQ$35-$AQ$34))</f>
        <v>0.44444444444444442</v>
      </c>
      <c r="BE37">
        <f>(($AP$34-$AQ$34)/($AQ$35-$AQ$34))</f>
        <v>0</v>
      </c>
      <c r="BG37">
        <v>4</v>
      </c>
      <c r="BH37">
        <v>186</v>
      </c>
      <c r="BI37">
        <f>($BH$41-$BH$38)/200</f>
        <v>0.08</v>
      </c>
      <c r="BQ37">
        <f>1-(($AO$34-$AN$33)/($AN$34-$AN$33))</f>
        <v>0.16666666666666663</v>
      </c>
      <c r="BR37">
        <f>(($AP$34-$AN$33)/($AN$34-$AN$33))</f>
        <v>0.3888888888888889</v>
      </c>
      <c r="BS37">
        <f>(($AQ$34-$AN$33)/($AN$34-$AN$33))</f>
        <v>0.3888888888888889</v>
      </c>
      <c r="BT37">
        <f>(($AN$33-$AO$33)/($AO$34-$AO$33))</f>
        <v>0.21052631578947367</v>
      </c>
      <c r="BU37">
        <f>1-(($AP$34-$AO$33)/($AO$34-$AO$33))</f>
        <v>0.42105263157894735</v>
      </c>
      <c r="BV37">
        <f>1-(($AQ$34-$AO$33)/($AO$34-$AO$33))</f>
        <v>0.42105263157894735</v>
      </c>
      <c r="BW37">
        <f>1-(($AN$34-$AP$34)/($AP$35-$AP$34))</f>
        <v>0.38888888888888884</v>
      </c>
      <c r="BX37">
        <f>(($AO$34-$AP$34)/($AP$35-$AP$34))</f>
        <v>0.44444444444444442</v>
      </c>
      <c r="BY37">
        <f>(($AQ$35-$AP$35)/($AP$36-$AP$35))</f>
        <v>0</v>
      </c>
      <c r="BZ37">
        <f>1-(($AN$34-$AQ$34)/($AQ$35-$AQ$34))</f>
        <v>0.38888888888888884</v>
      </c>
      <c r="CA37">
        <f>(($AO$34-$AQ$34)/($AQ$35-$AQ$34))</f>
        <v>0.44444444444444442</v>
      </c>
      <c r="CB37">
        <f>(($AP$34-$AQ$34)/($AQ$35-$AQ$34))</f>
        <v>0</v>
      </c>
    </row>
    <row r="38" spans="1:80" x14ac:dyDescent="0.25">
      <c r="A38">
        <v>37</v>
      </c>
      <c r="D38">
        <v>230.13666499999999</v>
      </c>
      <c r="E38" s="2">
        <v>2</v>
      </c>
      <c r="F38">
        <v>238.80813000000001</v>
      </c>
      <c r="G38" s="3">
        <v>3</v>
      </c>
      <c r="P38">
        <v>2</v>
      </c>
      <c r="Q38" t="str">
        <f t="shared" si="0"/>
        <v>23</v>
      </c>
      <c r="R38">
        <v>1</v>
      </c>
      <c r="X38" t="s">
        <v>286</v>
      </c>
      <c r="Y38" t="s">
        <v>267</v>
      </c>
      <c r="AN38">
        <v>763</v>
      </c>
      <c r="AO38">
        <v>757</v>
      </c>
      <c r="AP38">
        <v>751</v>
      </c>
      <c r="AQ38">
        <v>750</v>
      </c>
      <c r="AT38">
        <f>(($AO$35-$AN$34)/($AN$35-$AN$34))</f>
        <v>0.85</v>
      </c>
      <c r="AU38">
        <f>(($AP$35-$AN$34)/($AN$35-$AN$34))</f>
        <v>0.35</v>
      </c>
      <c r="AV38">
        <f>(($AQ$35-$AN$34)/($AN$35-$AN$34))</f>
        <v>0.35</v>
      </c>
      <c r="AW38">
        <f>(($AN$34-$AO$34)/($AO$35-$AO$34))</f>
        <v>0.15</v>
      </c>
      <c r="AX38">
        <f>(($AP$35-$AO$34)/($AO$35-$AO$34))</f>
        <v>0.5</v>
      </c>
      <c r="AY38">
        <f>(($AQ$35-$AO$34)/($AO$35-$AO$34))</f>
        <v>0.5</v>
      </c>
      <c r="AZ38">
        <f>(($AN$35-$AP$35)/($AP$36-$AP$35))</f>
        <v>0.65</v>
      </c>
      <c r="BA38">
        <f>(($AO$35-$AP$35)/($AP$36-$AP$35))</f>
        <v>0.5</v>
      </c>
      <c r="BB38">
        <f>(($AQ$36-$AP$36)/($AP$37-$AP$36))</f>
        <v>0</v>
      </c>
      <c r="BC38">
        <f>(($AN$35-$AQ$35)/($AQ$36-$AQ$35))</f>
        <v>0.65</v>
      </c>
      <c r="BD38">
        <f>(($AO$35-$AQ$35)/($AQ$36-$AQ$35))</f>
        <v>0.5</v>
      </c>
      <c r="BE38">
        <f>(($AP$35-$AQ$35)/($AQ$36-$AQ$35))</f>
        <v>0</v>
      </c>
      <c r="BG38">
        <v>1</v>
      </c>
      <c r="BH38">
        <v>190</v>
      </c>
      <c r="BI38">
        <f>($BH$47-$BH$44)/200</f>
        <v>0.08</v>
      </c>
      <c r="BQ38">
        <f>1-(($AO$35-$AN$34)/($AN$35-$AN$34))</f>
        <v>0.15000000000000002</v>
      </c>
      <c r="BR38">
        <f>(($AP$35-$AN$34)/($AN$35-$AN$34))</f>
        <v>0.35</v>
      </c>
      <c r="BS38">
        <f>(($AQ$35-$AN$34)/($AN$35-$AN$34))</f>
        <v>0.35</v>
      </c>
      <c r="BT38">
        <f>(($AN$34-$AO$34)/($AO$35-$AO$34))</f>
        <v>0.15</v>
      </c>
      <c r="BU38">
        <f>(($AP$35-$AO$34)/($AO$35-$AO$34))</f>
        <v>0.5</v>
      </c>
      <c r="BV38">
        <f>(($AQ$35-$AO$34)/($AO$35-$AO$34))</f>
        <v>0.5</v>
      </c>
      <c r="BW38">
        <f>1-(($AN$35-$AP$35)/($AP$36-$AP$35))</f>
        <v>0.35</v>
      </c>
      <c r="BX38">
        <f>(($AO$35-$AP$35)/($AP$36-$AP$35))</f>
        <v>0.5</v>
      </c>
      <c r="BY38">
        <f>(($AQ$36-$AP$36)/($AP$37-$AP$36))</f>
        <v>0</v>
      </c>
      <c r="BZ38">
        <f>1-(($AN$35-$AQ$35)/($AQ$36-$AQ$35))</f>
        <v>0.35</v>
      </c>
      <c r="CA38">
        <f>(($AO$35-$AQ$35)/($AQ$36-$AQ$35))</f>
        <v>0.5</v>
      </c>
      <c r="CB38">
        <f>(($AP$35-$AQ$35)/($AQ$36-$AQ$35))</f>
        <v>0</v>
      </c>
    </row>
    <row r="39" spans="1:80" x14ac:dyDescent="0.25">
      <c r="A39">
        <v>38</v>
      </c>
      <c r="D39">
        <v>230.143384</v>
      </c>
      <c r="E39" s="2">
        <v>2</v>
      </c>
      <c r="F39">
        <v>238.82489899999999</v>
      </c>
      <c r="G39" s="3">
        <v>3</v>
      </c>
      <c r="P39">
        <v>2</v>
      </c>
      <c r="Q39" t="str">
        <f t="shared" si="0"/>
        <v>23</v>
      </c>
      <c r="R39">
        <v>2</v>
      </c>
      <c r="X39" t="s">
        <v>286</v>
      </c>
      <c r="Y39" t="s">
        <v>268</v>
      </c>
      <c r="AN39">
        <v>776</v>
      </c>
      <c r="AO39">
        <v>791</v>
      </c>
      <c r="AP39">
        <v>772</v>
      </c>
      <c r="AQ39">
        <v>770</v>
      </c>
      <c r="AT39">
        <f>(($AO$36-$AN$35)/($AN$36-$AN$35))</f>
        <v>0.75</v>
      </c>
      <c r="AU39">
        <f>(($AP$36-$AN$35)/($AN$36-$AN$35))</f>
        <v>0.35</v>
      </c>
      <c r="AV39">
        <f>(($AQ$36-$AN$35)/($AN$36-$AN$35))</f>
        <v>0.35</v>
      </c>
      <c r="AW39">
        <f>(($AN$35-$AO$35)/($AO$36-$AO$35))</f>
        <v>0.16666666666666666</v>
      </c>
      <c r="AX39">
        <f>(($AP$36-$AO$35)/($AO$36-$AO$35))</f>
        <v>0.55555555555555558</v>
      </c>
      <c r="AY39">
        <f>(($AQ$36-$AO$35)/($AO$36-$AO$35))</f>
        <v>0.55555555555555558</v>
      </c>
      <c r="AZ39">
        <f>(($AN$36-$AP$36)/($AP$37-$AP$36))</f>
        <v>0.61904761904761907</v>
      </c>
      <c r="BA39">
        <f>(($AO$36-$AP$36)/($AP$37-$AP$36))</f>
        <v>0.38095238095238093</v>
      </c>
      <c r="BB39">
        <f>(($AQ$37-$AP$36)/($AP$37-$AP$36))</f>
        <v>0.90476190476190477</v>
      </c>
      <c r="BC39">
        <f>(($AN$36-$AQ$36)/($AQ$37-$AQ$36))</f>
        <v>0.68421052631578949</v>
      </c>
      <c r="BD39">
        <f>(($AO$36-$AQ$36)/($AQ$37-$AQ$36))</f>
        <v>0.42105263157894735</v>
      </c>
      <c r="BE39">
        <f>(($AP$36-$AQ$36)/($AQ$37-$AQ$36))</f>
        <v>0</v>
      </c>
      <c r="BG39">
        <v>2</v>
      </c>
      <c r="BH39">
        <v>196</v>
      </c>
      <c r="BI39">
        <f>($BH$48-$BH$45)/200</f>
        <v>0.09</v>
      </c>
      <c r="BQ39">
        <f>1-(($AO$36-$AN$35)/($AN$36-$AN$35))</f>
        <v>0.25</v>
      </c>
      <c r="BR39">
        <f>(($AP$36-$AN$35)/($AN$36-$AN$35))</f>
        <v>0.35</v>
      </c>
      <c r="BS39">
        <f>(($AQ$36-$AN$35)/($AN$36-$AN$35))</f>
        <v>0.35</v>
      </c>
      <c r="BT39">
        <f>(($AN$35-$AO$35)/($AO$36-$AO$35))</f>
        <v>0.16666666666666666</v>
      </c>
      <c r="BU39">
        <f>1-(($AP$36-$AO$35)/($AO$36-$AO$35))</f>
        <v>0.44444444444444442</v>
      </c>
      <c r="BV39">
        <f>1-(($AQ$36-$AO$35)/($AO$36-$AO$35))</f>
        <v>0.44444444444444442</v>
      </c>
      <c r="BW39">
        <f>1-(($AN$36-$AP$36)/($AP$37-$AP$36))</f>
        <v>0.38095238095238093</v>
      </c>
      <c r="BX39">
        <f>(($AO$36-$AP$36)/($AP$37-$AP$36))</f>
        <v>0.38095238095238093</v>
      </c>
      <c r="BY39">
        <f>1-(($AQ$37-$AP$36)/($AP$37-$AP$36))</f>
        <v>9.5238095238095233E-2</v>
      </c>
      <c r="BZ39">
        <f>1-(($AN$36-$AQ$36)/($AQ$37-$AQ$36))</f>
        <v>0.31578947368421051</v>
      </c>
      <c r="CA39">
        <f>(($AO$36-$AQ$36)/($AQ$37-$AQ$36))</f>
        <v>0.42105263157894735</v>
      </c>
      <c r="CB39">
        <f>(($AP$36-$AQ$36)/($AQ$37-$AQ$36))</f>
        <v>0</v>
      </c>
    </row>
    <row r="40" spans="1:80" x14ac:dyDescent="0.25">
      <c r="A40">
        <v>39</v>
      </c>
      <c r="D40">
        <v>230.13333299999999</v>
      </c>
      <c r="E40" s="2">
        <v>2</v>
      </c>
      <c r="F40">
        <v>238.771714</v>
      </c>
      <c r="G40" s="3">
        <v>3</v>
      </c>
      <c r="P40">
        <v>2</v>
      </c>
      <c r="Q40" t="str">
        <f t="shared" si="0"/>
        <v>23</v>
      </c>
      <c r="R40">
        <v>3</v>
      </c>
      <c r="X40" t="s">
        <v>284</v>
      </c>
      <c r="Y40" t="s">
        <v>269</v>
      </c>
      <c r="AN40">
        <v>805</v>
      </c>
      <c r="AO40">
        <v>821</v>
      </c>
      <c r="AP40">
        <v>791</v>
      </c>
      <c r="AQ40">
        <v>778</v>
      </c>
      <c r="AT40">
        <f>(($AO$37-$AN$36)/($AN$37-$AN$36))</f>
        <v>0.72222222222222221</v>
      </c>
      <c r="AU40">
        <f>(($AP$37-$AN$36)/($AN$37-$AN$36))</f>
        <v>0.44444444444444442</v>
      </c>
      <c r="AV40">
        <f>(($AQ$37-$AN$36)/($AN$37-$AN$36))</f>
        <v>0.33333333333333331</v>
      </c>
      <c r="AW40">
        <f>(($AN$36-$AO$36)/($AO$37-$AO$36))</f>
        <v>0.27777777777777779</v>
      </c>
      <c r="AX40">
        <f>(($AP$37-$AO$36)/($AO$37-$AO$36))</f>
        <v>0.72222222222222221</v>
      </c>
      <c r="AY40">
        <f>(($AQ$37-$AO$36)/($AO$37-$AO$36))</f>
        <v>0.61111111111111116</v>
      </c>
      <c r="AZ40">
        <f>(($AN$37-$AP$37)/($AP$38-$AP$37))</f>
        <v>0.55555555555555558</v>
      </c>
      <c r="BA40">
        <f>(($AO$37-$AP$37)/($AP$38-$AP$37))</f>
        <v>0.27777777777777779</v>
      </c>
      <c r="BB40">
        <f>(($AQ$38-$AP$37)/($AP$38-$AP$37))</f>
        <v>0.94444444444444442</v>
      </c>
      <c r="BC40">
        <f>(($AN$37-$AQ$37)/($AQ$38-$AQ$37))</f>
        <v>0.63157894736842102</v>
      </c>
      <c r="BD40">
        <f>(($AO$37-$AQ$37)/($AQ$38-$AQ$37))</f>
        <v>0.36842105263157893</v>
      </c>
      <c r="BE40">
        <f>(($AP$37-$AQ$37)/($AQ$38-$AQ$37))</f>
        <v>0.10526315789473684</v>
      </c>
      <c r="BG40">
        <v>3</v>
      </c>
      <c r="BH40">
        <v>206</v>
      </c>
      <c r="BI40">
        <f>($BH$49-$BH$46)/200</f>
        <v>0.09</v>
      </c>
      <c r="BQ40">
        <f>1-(($AO$37-$AN$36)/($AN$37-$AN$36))</f>
        <v>0.27777777777777779</v>
      </c>
      <c r="BR40">
        <f>(($AP$37-$AN$36)/($AN$37-$AN$36))</f>
        <v>0.44444444444444442</v>
      </c>
      <c r="BS40">
        <f>(($AQ$37-$AN$36)/($AN$37-$AN$36))</f>
        <v>0.33333333333333331</v>
      </c>
      <c r="BT40">
        <f>(($AN$36-$AO$36)/($AO$37-$AO$36))</f>
        <v>0.27777777777777779</v>
      </c>
      <c r="BU40">
        <f>1-(($AP$37-$AO$36)/($AO$37-$AO$36))</f>
        <v>0.27777777777777779</v>
      </c>
      <c r="BV40">
        <f>1-(($AQ$37-$AO$36)/($AO$37-$AO$36))</f>
        <v>0.38888888888888884</v>
      </c>
      <c r="BW40">
        <f>1-(($AN$37-$AP$37)/($AP$38-$AP$37))</f>
        <v>0.44444444444444442</v>
      </c>
      <c r="BX40">
        <f>(($AO$37-$AP$37)/($AP$38-$AP$37))</f>
        <v>0.27777777777777779</v>
      </c>
      <c r="BY40">
        <f>1-(($AQ$38-$AP$37)/($AP$38-$AP$37))</f>
        <v>5.555555555555558E-2</v>
      </c>
      <c r="BZ40">
        <f>1-(($AN$37-$AQ$37)/($AQ$38-$AQ$37))</f>
        <v>0.36842105263157898</v>
      </c>
      <c r="CA40">
        <f>(($AO$37-$AQ$37)/($AQ$38-$AQ$37))</f>
        <v>0.36842105263157893</v>
      </c>
      <c r="CB40">
        <f>(($AP$37-$AQ$37)/($AQ$38-$AQ$37))</f>
        <v>0.10526315789473684</v>
      </c>
    </row>
    <row r="41" spans="1:80" x14ac:dyDescent="0.25">
      <c r="A41">
        <v>40</v>
      </c>
      <c r="D41">
        <v>230.19813099999999</v>
      </c>
      <c r="E41" s="2">
        <v>2</v>
      </c>
      <c r="F41">
        <v>238.78888799999999</v>
      </c>
      <c r="G41" s="3">
        <v>3</v>
      </c>
      <c r="P41">
        <v>2</v>
      </c>
      <c r="Q41" t="str">
        <f t="shared" si="0"/>
        <v>23</v>
      </c>
      <c r="R41">
        <v>4</v>
      </c>
      <c r="X41" t="s">
        <v>287</v>
      </c>
      <c r="Y41" t="s">
        <v>270</v>
      </c>
      <c r="AN41">
        <v>830</v>
      </c>
      <c r="AO41">
        <v>844</v>
      </c>
      <c r="AP41">
        <v>818</v>
      </c>
      <c r="AQ41">
        <v>809</v>
      </c>
      <c r="AT41">
        <f>(($AO$38-$AN$37)/($AN$38-$AN$37))</f>
        <v>0.7</v>
      </c>
      <c r="AU41">
        <f>(($AP$38-$AN$37)/($AN$38-$AN$37))</f>
        <v>0.4</v>
      </c>
      <c r="AV41">
        <f>(($AQ$38-$AN$37)/($AN$38-$AN$37))</f>
        <v>0.35</v>
      </c>
      <c r="AW41">
        <f>(($AN$37-$AO$37)/($AO$38-$AO$37))</f>
        <v>0.26315789473684209</v>
      </c>
      <c r="AX41">
        <f>(($AP$38-$AO$37)/($AO$38-$AO$37))</f>
        <v>0.68421052631578949</v>
      </c>
      <c r="AY41">
        <f>(($AQ$38-$AO$37)/($AO$38-$AO$37))</f>
        <v>0.63157894736842102</v>
      </c>
      <c r="AZ41">
        <f>(($AN$38-$AP$38)/($AP$39-$AP$38))</f>
        <v>0.5714285714285714</v>
      </c>
      <c r="BA41">
        <f>(($AO$38-$AP$38)/($AP$39-$AP$38))</f>
        <v>0.2857142857142857</v>
      </c>
      <c r="BB41">
        <f>(($AQ$39-$AP$38)/($AP$39-$AP$38))</f>
        <v>0.90476190476190477</v>
      </c>
      <c r="BC41">
        <f>(($AN$38-$AQ$38)/($AQ$39-$AQ$38))</f>
        <v>0.65</v>
      </c>
      <c r="BD41">
        <f>(($AO$38-$AQ$38)/($AQ$39-$AQ$38))</f>
        <v>0.35</v>
      </c>
      <c r="BE41">
        <f>(($AP$38-$AQ$38)/($AQ$39-$AQ$38))</f>
        <v>0.05</v>
      </c>
      <c r="BG41">
        <v>4</v>
      </c>
      <c r="BH41">
        <v>206</v>
      </c>
      <c r="BI41">
        <f>($BH$50-$BH$47)/200</f>
        <v>6.5000000000000002E-2</v>
      </c>
      <c r="BQ41">
        <f>1-(($AO$38-$AN$37)/($AN$38-$AN$37))</f>
        <v>0.30000000000000004</v>
      </c>
      <c r="BR41">
        <f>(($AP$38-$AN$37)/($AN$38-$AN$37))</f>
        <v>0.4</v>
      </c>
      <c r="BS41">
        <f>(($AQ$38-$AN$37)/($AN$38-$AN$37))</f>
        <v>0.35</v>
      </c>
      <c r="BT41">
        <f>(($AN$37-$AO$37)/($AO$38-$AO$37))</f>
        <v>0.26315789473684209</v>
      </c>
      <c r="BU41">
        <f>1-(($AP$38-$AO$37)/($AO$38-$AO$37))</f>
        <v>0.31578947368421051</v>
      </c>
      <c r="BV41">
        <f>1-(($AQ$38-$AO$37)/($AO$38-$AO$37))</f>
        <v>0.36842105263157898</v>
      </c>
      <c r="BW41">
        <f>1-(($AN$38-$AP$38)/($AP$39-$AP$38))</f>
        <v>0.4285714285714286</v>
      </c>
      <c r="BX41">
        <f>(($AO$38-$AP$38)/($AP$39-$AP$38))</f>
        <v>0.2857142857142857</v>
      </c>
      <c r="BY41">
        <f>1-(($AQ$39-$AP$38)/($AP$39-$AP$38))</f>
        <v>9.5238095238095233E-2</v>
      </c>
      <c r="BZ41">
        <f>1-(($AN$38-$AQ$38)/($AQ$39-$AQ$38))</f>
        <v>0.35</v>
      </c>
      <c r="CA41">
        <f>(($AO$38-$AQ$38)/($AQ$39-$AQ$38))</f>
        <v>0.35</v>
      </c>
      <c r="CB41">
        <f>(($AP$38-$AQ$38)/($AQ$39-$AQ$38))</f>
        <v>0.05</v>
      </c>
    </row>
    <row r="42" spans="1:80" x14ac:dyDescent="0.25">
      <c r="A42">
        <v>41</v>
      </c>
      <c r="D42">
        <v>230.156465</v>
      </c>
      <c r="E42" s="2">
        <v>2</v>
      </c>
      <c r="F42">
        <v>238.75798</v>
      </c>
      <c r="G42" s="3">
        <v>3</v>
      </c>
      <c r="P42">
        <v>2</v>
      </c>
      <c r="Q42" t="str">
        <f t="shared" si="0"/>
        <v>23</v>
      </c>
      <c r="R42" t="s">
        <v>22</v>
      </c>
      <c r="X42" t="s">
        <v>287</v>
      </c>
      <c r="Y42" t="s">
        <v>271</v>
      </c>
      <c r="AN42">
        <v>852</v>
      </c>
      <c r="AO42">
        <v>867</v>
      </c>
      <c r="AP42">
        <v>840</v>
      </c>
      <c r="AQ42">
        <v>837</v>
      </c>
      <c r="BG42" t="s">
        <v>22</v>
      </c>
      <c r="BH42">
        <v>207</v>
      </c>
      <c r="BI42">
        <f>($BH$51-$BH$48)/200</f>
        <v>0.08</v>
      </c>
    </row>
    <row r="43" spans="1:80" x14ac:dyDescent="0.25">
      <c r="A43">
        <v>42</v>
      </c>
      <c r="F43">
        <v>238.784797</v>
      </c>
      <c r="G43" s="3">
        <v>3</v>
      </c>
      <c r="P43">
        <v>1</v>
      </c>
      <c r="Q43" t="str">
        <f t="shared" si="0"/>
        <v>3</v>
      </c>
      <c r="R43" t="s">
        <v>22</v>
      </c>
      <c r="X43" t="s">
        <v>287</v>
      </c>
      <c r="Y43" t="s">
        <v>272</v>
      </c>
      <c r="AN43">
        <v>873</v>
      </c>
      <c r="AO43">
        <v>886</v>
      </c>
      <c r="AP43">
        <v>859</v>
      </c>
      <c r="AQ43">
        <v>858</v>
      </c>
      <c r="BG43" t="s">
        <v>22</v>
      </c>
      <c r="BH43">
        <v>209</v>
      </c>
      <c r="BI43">
        <f>($BH$52-$BH$49)/200</f>
        <v>7.4999999999999997E-2</v>
      </c>
    </row>
    <row r="44" spans="1:80" x14ac:dyDescent="0.25">
      <c r="A44">
        <v>43</v>
      </c>
      <c r="F44">
        <v>238.784797</v>
      </c>
      <c r="G44" s="3">
        <v>3</v>
      </c>
      <c r="P44">
        <v>1</v>
      </c>
      <c r="Q44" t="str">
        <f t="shared" si="0"/>
        <v>3</v>
      </c>
      <c r="R44">
        <v>1</v>
      </c>
      <c r="X44" t="s">
        <v>284</v>
      </c>
      <c r="Y44" t="s">
        <v>273</v>
      </c>
      <c r="AB44" t="s">
        <v>286</v>
      </c>
      <c r="AC44" t="str">
        <f>CONCATENATE($R44,$R45,$R46,$R47)</f>
        <v>1432</v>
      </c>
      <c r="AN44">
        <v>892</v>
      </c>
      <c r="AO44">
        <v>906</v>
      </c>
      <c r="AP44">
        <v>880</v>
      </c>
      <c r="AQ44">
        <v>879</v>
      </c>
      <c r="AT44">
        <f>(($AO$39-$AN$39)/($AN$40-$AN$39))</f>
        <v>0.51724137931034486</v>
      </c>
      <c r="AU44">
        <f>(($AP$40-$AN$39)/($AN$40-$AN$39))</f>
        <v>0.51724137931034486</v>
      </c>
      <c r="AV44">
        <f>(($AQ$40-$AN$39)/($AN$40-$AN$39))</f>
        <v>6.8965517241379309E-2</v>
      </c>
      <c r="AW44">
        <f>(($AN$40-$AO$39)/($AO$40-$AO$39))</f>
        <v>0.46666666666666667</v>
      </c>
      <c r="AX44">
        <f>(($AP$40-$AO$39)/($AO$40-$AO$39))</f>
        <v>0</v>
      </c>
      <c r="AY44">
        <f>(($AQ$41-$AO$39)/($AO$40-$AO$39))</f>
        <v>0.6</v>
      </c>
      <c r="AZ44">
        <f>(($AN$40-$AP$40)/($AP$41-$AP$40))</f>
        <v>0.51851851851851849</v>
      </c>
      <c r="BA44">
        <f>(($AO$39-$AP$40)/($AP$41-$AP$40))</f>
        <v>0</v>
      </c>
      <c r="BB44">
        <f>(($AQ$41-$AP$40)/($AP$41-$AP$40))</f>
        <v>0.66666666666666663</v>
      </c>
      <c r="BC44">
        <f>(($AN$40-$AQ$40)/($AQ$41-$AQ$40))</f>
        <v>0.87096774193548387</v>
      </c>
      <c r="BD44">
        <f>(($AO$39-$AQ$40)/($AQ$41-$AQ$40))</f>
        <v>0.41935483870967744</v>
      </c>
      <c r="BE44">
        <f>(($AP$40-$AQ$40)/($AQ$41-$AQ$40))</f>
        <v>0.41935483870967744</v>
      </c>
      <c r="BG44">
        <v>1</v>
      </c>
      <c r="BH44">
        <v>210</v>
      </c>
      <c r="BI44">
        <f>($BH$53-$BH$50)/200</f>
        <v>0.1</v>
      </c>
      <c r="BQ44">
        <f>1-(($AO$39-$AN$39)/($AN$40-$AN$39))</f>
        <v>0.48275862068965514</v>
      </c>
      <c r="BR44">
        <f>1-(($AP$40-$AN$39)/($AN$40-$AN$39))</f>
        <v>0.48275862068965514</v>
      </c>
      <c r="BS44">
        <f>(($AQ$40-$AN$39)/($AN$40-$AN$39))</f>
        <v>6.8965517241379309E-2</v>
      </c>
      <c r="BT44">
        <f>(($AN$40-$AO$39)/($AO$40-$AO$39))</f>
        <v>0.46666666666666667</v>
      </c>
      <c r="BU44">
        <f>(($AP$40-$AO$39)/($AO$40-$AO$39))</f>
        <v>0</v>
      </c>
      <c r="BV44">
        <f>1-(($AQ$41-$AO$39)/($AO$40-$AO$39))</f>
        <v>0.4</v>
      </c>
      <c r="BW44">
        <f>1-(($AN$40-$AP$40)/($AP$41-$AP$40))</f>
        <v>0.48148148148148151</v>
      </c>
      <c r="BX44">
        <f>(($AO$39-$AP$40)/($AP$41-$AP$40))</f>
        <v>0</v>
      </c>
      <c r="BY44">
        <f>1-(($AQ$41-$AP$40)/($AP$41-$AP$40))</f>
        <v>0.33333333333333337</v>
      </c>
      <c r="BZ44">
        <f>1-(($AN$40-$AQ$40)/($AQ$41-$AQ$40))</f>
        <v>0.12903225806451613</v>
      </c>
      <c r="CA44">
        <f>(($AO$39-$AQ$40)/($AQ$41-$AQ$40))</f>
        <v>0.41935483870967744</v>
      </c>
      <c r="CB44">
        <f>(($AP$40-$AQ$40)/($AQ$41-$AQ$40))</f>
        <v>0.41935483870967744</v>
      </c>
    </row>
    <row r="45" spans="1:80" x14ac:dyDescent="0.25">
      <c r="A45">
        <v>44</v>
      </c>
      <c r="H45">
        <v>229.21454399999999</v>
      </c>
      <c r="I45" s="5">
        <v>4</v>
      </c>
      <c r="P45">
        <v>1</v>
      </c>
      <c r="Q45" t="str">
        <f t="shared" si="0"/>
        <v>4</v>
      </c>
      <c r="R45">
        <v>4</v>
      </c>
      <c r="X45" t="s">
        <v>286</v>
      </c>
      <c r="Y45" t="s">
        <v>274</v>
      </c>
      <c r="AN45">
        <v>912</v>
      </c>
      <c r="AO45">
        <v>928</v>
      </c>
      <c r="AP45">
        <v>899</v>
      </c>
      <c r="AQ45">
        <v>898</v>
      </c>
      <c r="AT45">
        <f>(($AO$40-$AN$40)/($AN$41-$AN$40))</f>
        <v>0.64</v>
      </c>
      <c r="AU45">
        <f>(($AP$41-$AN$40)/($AN$41-$AN$40))</f>
        <v>0.52</v>
      </c>
      <c r="AV45">
        <f>(($AQ$41-$AN$40)/($AN$41-$AN$40))</f>
        <v>0.16</v>
      </c>
      <c r="AW45">
        <f>(($AN$41-$AO$40)/($AO$41-$AO$40))</f>
        <v>0.39130434782608697</v>
      </c>
      <c r="AX45">
        <f>(($AP$41-$AO$39)/($AO$40-$AO$39))</f>
        <v>0.9</v>
      </c>
      <c r="AY45">
        <f>(($AQ$42-$AO$40)/($AO$41-$AO$40))</f>
        <v>0.69565217391304346</v>
      </c>
      <c r="AZ45">
        <f>(($AN$41-$AP$41)/($AP$42-$AP$41))</f>
        <v>0.54545454545454541</v>
      </c>
      <c r="BA45">
        <f>(($AO$40-$AP$41)/($AP$42-$AP$41))</f>
        <v>0.13636363636363635</v>
      </c>
      <c r="BB45">
        <f>(($AQ$42-$AP$41)/($AP$42-$AP$41))</f>
        <v>0.86363636363636365</v>
      </c>
      <c r="BC45">
        <f>(($AN$41-$AQ$41)/($AQ$42-$AQ$41))</f>
        <v>0.75</v>
      </c>
      <c r="BD45">
        <f>(($AO$40-$AQ$41)/($AQ$42-$AQ$41))</f>
        <v>0.42857142857142855</v>
      </c>
      <c r="BE45">
        <f>(($AP$41-$AQ$41)/($AQ$42-$AQ$41))</f>
        <v>0.32142857142857145</v>
      </c>
      <c r="BG45">
        <v>4</v>
      </c>
      <c r="BH45">
        <v>215</v>
      </c>
      <c r="BI45">
        <f>($BH$54-$BH$51)/200</f>
        <v>5.5E-2</v>
      </c>
      <c r="BQ45">
        <f>1-(($AO$40-$AN$40)/($AN$41-$AN$40))</f>
        <v>0.36</v>
      </c>
      <c r="BR45">
        <f>1-(($AP$41-$AN$40)/($AN$41-$AN$40))</f>
        <v>0.48</v>
      </c>
      <c r="BS45">
        <f>(($AQ$41-$AN$40)/($AN$41-$AN$40))</f>
        <v>0.16</v>
      </c>
      <c r="BT45">
        <f>(($AN$41-$AO$40)/($AO$41-$AO$40))</f>
        <v>0.39130434782608697</v>
      </c>
      <c r="BU45">
        <f>1-(($AP$41-$AO$39)/($AO$40-$AO$39))</f>
        <v>9.9999999999999978E-2</v>
      </c>
      <c r="BV45">
        <f>1-(($AQ$42-$AO$40)/($AO$41-$AO$40))</f>
        <v>0.30434782608695654</v>
      </c>
      <c r="BW45">
        <f>1-(($AN$41-$AP$41)/($AP$42-$AP$41))</f>
        <v>0.45454545454545459</v>
      </c>
      <c r="BX45">
        <f>(($AO$40-$AP$41)/($AP$42-$AP$41))</f>
        <v>0.13636363636363635</v>
      </c>
      <c r="BY45">
        <f>1-(($AQ$42-$AP$41)/($AP$42-$AP$41))</f>
        <v>0.13636363636363635</v>
      </c>
      <c r="BZ45">
        <f>1-(($AN$41-$AQ$41)/($AQ$42-$AQ$41))</f>
        <v>0.25</v>
      </c>
      <c r="CA45">
        <f>(($AO$40-$AQ$41)/($AQ$42-$AQ$41))</f>
        <v>0.42857142857142855</v>
      </c>
      <c r="CB45">
        <f>(($AP$41-$AQ$41)/($AQ$42-$AQ$41))</f>
        <v>0.32142857142857145</v>
      </c>
    </row>
    <row r="46" spans="1:80" x14ac:dyDescent="0.25">
      <c r="A46">
        <v>45</v>
      </c>
      <c r="B46">
        <v>218.83272700000001</v>
      </c>
      <c r="C46" s="4">
        <v>1</v>
      </c>
      <c r="H46">
        <v>229.20055500000001</v>
      </c>
      <c r="I46" s="5">
        <v>4</v>
      </c>
      <c r="P46">
        <v>2</v>
      </c>
      <c r="Q46" t="str">
        <f t="shared" si="0"/>
        <v>14</v>
      </c>
      <c r="R46">
        <v>3</v>
      </c>
      <c r="X46" t="s">
        <v>286</v>
      </c>
      <c r="Y46" t="s">
        <v>267</v>
      </c>
      <c r="AN46">
        <v>932</v>
      </c>
      <c r="AO46">
        <v>946</v>
      </c>
      <c r="AP46">
        <v>919</v>
      </c>
      <c r="AQ46">
        <v>918</v>
      </c>
      <c r="AT46">
        <f>(($AO$41-$AN$41)/($AN$42-$AN$41))</f>
        <v>0.63636363636363635</v>
      </c>
      <c r="AU46">
        <f>(($AP$42-$AN$41)/($AN$42-$AN$41))</f>
        <v>0.45454545454545453</v>
      </c>
      <c r="AV46">
        <f>(($AQ$42-$AN$41)/($AN$42-$AN$41))</f>
        <v>0.31818181818181818</v>
      </c>
      <c r="AW46">
        <f>(($AN$42-$AO$41)/($AO$42-$AO$41))</f>
        <v>0.34782608695652173</v>
      </c>
      <c r="AX46">
        <f>(($AP$42-$AO$40)/($AO$41-$AO$40))</f>
        <v>0.82608695652173914</v>
      </c>
      <c r="AY46">
        <f>(($AQ$43-$AO$41)/($AO$42-$AO$41))</f>
        <v>0.60869565217391308</v>
      </c>
      <c r="AZ46">
        <f>(($AN$42-$AP$42)/($AP$43-$AP$42))</f>
        <v>0.63157894736842102</v>
      </c>
      <c r="BA46">
        <f>(($AO$41-$AP$42)/($AP$43-$AP$42))</f>
        <v>0.21052631578947367</v>
      </c>
      <c r="BB46">
        <f>(($AQ$43-$AP$42)/($AP$43-$AP$42))</f>
        <v>0.94736842105263153</v>
      </c>
      <c r="BC46">
        <f>(($AN$42-$AQ$42)/($AQ$43-$AQ$42))</f>
        <v>0.7142857142857143</v>
      </c>
      <c r="BD46">
        <f>(($AO$41-$AQ$42)/($AQ$43-$AQ$42))</f>
        <v>0.33333333333333331</v>
      </c>
      <c r="BE46">
        <f>(($AP$42-$AQ$42)/($AQ$43-$AQ$42))</f>
        <v>0.14285714285714285</v>
      </c>
      <c r="BG46">
        <v>3</v>
      </c>
      <c r="BH46">
        <v>221</v>
      </c>
      <c r="BI46">
        <f>($BH$55-$BH$52)/200</f>
        <v>7.4999999999999997E-2</v>
      </c>
      <c r="BQ46">
        <f>1-(($AO$41-$AN$41)/($AN$42-$AN$41))</f>
        <v>0.36363636363636365</v>
      </c>
      <c r="BR46">
        <f>(($AP$42-$AN$41)/($AN$42-$AN$41))</f>
        <v>0.45454545454545453</v>
      </c>
      <c r="BS46">
        <f>(($AQ$42-$AN$41)/($AN$42-$AN$41))</f>
        <v>0.31818181818181818</v>
      </c>
      <c r="BT46">
        <f>(($AN$42-$AO$41)/($AO$42-$AO$41))</f>
        <v>0.34782608695652173</v>
      </c>
      <c r="BU46">
        <f>1-(($AP$42-$AO$40)/($AO$41-$AO$40))</f>
        <v>0.17391304347826086</v>
      </c>
      <c r="BV46">
        <f>1-(($AQ$43-$AO$41)/($AO$42-$AO$41))</f>
        <v>0.39130434782608692</v>
      </c>
      <c r="BW46">
        <f>1-(($AN$42-$AP$42)/($AP$43-$AP$42))</f>
        <v>0.36842105263157898</v>
      </c>
      <c r="BX46">
        <f>(($AO$41-$AP$42)/($AP$43-$AP$42))</f>
        <v>0.21052631578947367</v>
      </c>
      <c r="BY46">
        <f>1-(($AQ$43-$AP$42)/($AP$43-$AP$42))</f>
        <v>5.2631578947368474E-2</v>
      </c>
      <c r="BZ46">
        <f>1-(($AN$42-$AQ$42)/($AQ$43-$AQ$42))</f>
        <v>0.2857142857142857</v>
      </c>
      <c r="CA46">
        <f>(($AO$41-$AQ$42)/($AQ$43-$AQ$42))</f>
        <v>0.33333333333333331</v>
      </c>
      <c r="CB46">
        <f>(($AP$42-$AQ$42)/($AQ$43-$AQ$42))</f>
        <v>0.14285714285714285</v>
      </c>
    </row>
    <row r="47" spans="1:80" x14ac:dyDescent="0.25">
      <c r="A47">
        <v>46</v>
      </c>
      <c r="B47">
        <v>218.78701999999998</v>
      </c>
      <c r="C47" s="4">
        <v>1</v>
      </c>
      <c r="H47">
        <v>229.23883799999999</v>
      </c>
      <c r="I47" s="5">
        <v>4</v>
      </c>
      <c r="P47">
        <v>2</v>
      </c>
      <c r="Q47" t="str">
        <f t="shared" si="0"/>
        <v>14</v>
      </c>
      <c r="R47">
        <v>2</v>
      </c>
      <c r="X47" t="s">
        <v>286</v>
      </c>
      <c r="Y47" t="s">
        <v>268</v>
      </c>
      <c r="AN47">
        <v>951</v>
      </c>
      <c r="AO47">
        <v>966</v>
      </c>
      <c r="AP47">
        <v>939</v>
      </c>
      <c r="AQ47">
        <v>938</v>
      </c>
      <c r="AT47">
        <f>(($AO$42-$AN$42)/($AN$43-$AN$42))</f>
        <v>0.7142857142857143</v>
      </c>
      <c r="AU47">
        <f>(($AP$43-$AN$42)/($AN$43-$AN$42))</f>
        <v>0.33333333333333331</v>
      </c>
      <c r="AV47">
        <f>(($AQ$43-$AN$42)/($AN$43-$AN$42))</f>
        <v>0.2857142857142857</v>
      </c>
      <c r="AW47">
        <f>(($AN$43-$AO$42)/($AO$43-$AO$42))</f>
        <v>0.31578947368421051</v>
      </c>
      <c r="AX47">
        <f>(($AP$43-$AO$41)/($AO$42-$AO$41))</f>
        <v>0.65217391304347827</v>
      </c>
      <c r="AY47">
        <f>(($AQ$44-$AO$42)/($AO$43-$AO$42))</f>
        <v>0.63157894736842102</v>
      </c>
      <c r="AZ47">
        <f>(($AN$43-$AP$43)/($AP$44-$AP$43))</f>
        <v>0.66666666666666663</v>
      </c>
      <c r="BA47">
        <f>(($AO$42-$AP$43)/($AP$44-$AP$43))</f>
        <v>0.38095238095238093</v>
      </c>
      <c r="BB47">
        <f>(($AQ$44-$AP$43)/($AP$44-$AP$43))</f>
        <v>0.95238095238095233</v>
      </c>
      <c r="BC47">
        <f>(($AN$43-$AQ$43)/($AQ$44-$AQ$43))</f>
        <v>0.7142857142857143</v>
      </c>
      <c r="BD47">
        <f>(($AO$42-$AQ$43)/($AQ$44-$AQ$43))</f>
        <v>0.42857142857142855</v>
      </c>
      <c r="BE47">
        <f>(($AP$43-$AQ$43)/($AQ$44-$AQ$43))</f>
        <v>4.7619047619047616E-2</v>
      </c>
      <c r="BG47">
        <v>2</v>
      </c>
      <c r="BH47">
        <v>226</v>
      </c>
      <c r="BI47">
        <f>($BH$56-$BH$53)/200</f>
        <v>7.4999999999999997E-2</v>
      </c>
      <c r="BQ47">
        <f>1-(($AO$42-$AN$42)/($AN$43-$AN$42))</f>
        <v>0.2857142857142857</v>
      </c>
      <c r="BR47">
        <f>(($AP$43-$AN$42)/($AN$43-$AN$42))</f>
        <v>0.33333333333333331</v>
      </c>
      <c r="BS47">
        <f>(($AQ$43-$AN$42)/($AN$43-$AN$42))</f>
        <v>0.2857142857142857</v>
      </c>
      <c r="BT47">
        <f>(($AN$43-$AO$42)/($AO$43-$AO$42))</f>
        <v>0.31578947368421051</v>
      </c>
      <c r="BU47">
        <f>1-(($AP$43-$AO$41)/($AO$42-$AO$41))</f>
        <v>0.34782608695652173</v>
      </c>
      <c r="BV47">
        <f>1-(($AQ$44-$AO$42)/($AO$43-$AO$42))</f>
        <v>0.36842105263157898</v>
      </c>
      <c r="BW47">
        <f>1-(($AN$43-$AP$43)/($AP$44-$AP$43))</f>
        <v>0.33333333333333337</v>
      </c>
      <c r="BX47">
        <f>(($AO$42-$AP$43)/($AP$44-$AP$43))</f>
        <v>0.38095238095238093</v>
      </c>
      <c r="BY47">
        <f>1-(($AQ$44-$AP$43)/($AP$44-$AP$43))</f>
        <v>4.7619047619047672E-2</v>
      </c>
      <c r="BZ47">
        <f>1-(($AN$43-$AQ$43)/($AQ$44-$AQ$43))</f>
        <v>0.2857142857142857</v>
      </c>
      <c r="CA47">
        <f>(($AO$42-$AQ$43)/($AQ$44-$AQ$43))</f>
        <v>0.42857142857142855</v>
      </c>
      <c r="CB47">
        <f>(($AP$43-$AQ$43)/($AQ$44-$AQ$43))</f>
        <v>4.7619047619047616E-2</v>
      </c>
    </row>
    <row r="48" spans="1:80" x14ac:dyDescent="0.25">
      <c r="A48">
        <v>47</v>
      </c>
      <c r="B48">
        <v>218.79777799999999</v>
      </c>
      <c r="C48" s="4">
        <v>1</v>
      </c>
      <c r="H48">
        <v>229.27580799999998</v>
      </c>
      <c r="I48" s="5">
        <v>4</v>
      </c>
      <c r="P48">
        <v>2</v>
      </c>
      <c r="Q48" t="str">
        <f t="shared" si="0"/>
        <v>14</v>
      </c>
      <c r="R48">
        <v>1</v>
      </c>
      <c r="X48" t="s">
        <v>286</v>
      </c>
      <c r="Y48" t="s">
        <v>275</v>
      </c>
      <c r="AB48" t="s">
        <v>287</v>
      </c>
      <c r="AC48" t="str">
        <f>CONCATENATE($R48,$R49,$R50,$R51)</f>
        <v>1342</v>
      </c>
      <c r="AN48">
        <v>971</v>
      </c>
      <c r="AO48">
        <v>984</v>
      </c>
      <c r="AP48">
        <v>958</v>
      </c>
      <c r="AQ48">
        <v>958</v>
      </c>
      <c r="AT48">
        <f>(($AO$43-$AN$43)/($AN$44-$AN$43))</f>
        <v>0.68421052631578949</v>
      </c>
      <c r="AU48">
        <f>(($AP$44-$AN$43)/($AN$44-$AN$43))</f>
        <v>0.36842105263157893</v>
      </c>
      <c r="AV48">
        <f>(($AQ$44-$AN$43)/($AN$44-$AN$43))</f>
        <v>0.31578947368421051</v>
      </c>
      <c r="AW48">
        <f>(($AN$44-$AO$43)/($AO$44-$AO$43))</f>
        <v>0.3</v>
      </c>
      <c r="AX48">
        <f>(($AP$44-$AO$42)/($AO$43-$AO$42))</f>
        <v>0.68421052631578949</v>
      </c>
      <c r="AY48">
        <f>(($AQ$45-$AO$43)/($AO$44-$AO$43))</f>
        <v>0.6</v>
      </c>
      <c r="AZ48">
        <f>(($AN$44-$AP$44)/($AP$45-$AP$44))</f>
        <v>0.63157894736842102</v>
      </c>
      <c r="BA48">
        <f>(($AO$43-$AP$44)/($AP$45-$AP$44))</f>
        <v>0.31578947368421051</v>
      </c>
      <c r="BB48">
        <f>(($AQ$45-$AP$44)/($AP$45-$AP$44))</f>
        <v>0.94736842105263153</v>
      </c>
      <c r="BC48">
        <f>(($AN$44-$AQ$44)/($AQ$45-$AQ$44))</f>
        <v>0.68421052631578949</v>
      </c>
      <c r="BD48">
        <f>(($AO$43-$AQ$44)/($AQ$45-$AQ$44))</f>
        <v>0.36842105263157893</v>
      </c>
      <c r="BE48">
        <f>(($AP$44-$AQ$44)/($AQ$45-$AQ$44))</f>
        <v>5.2631578947368418E-2</v>
      </c>
      <c r="BG48">
        <v>1</v>
      </c>
      <c r="BH48">
        <v>233</v>
      </c>
      <c r="BI48">
        <f>($BH$57-$BH$54)/200</f>
        <v>0.1</v>
      </c>
      <c r="BQ48">
        <f>1-(($AO$43-$AN$43)/($AN$44-$AN$43))</f>
        <v>0.31578947368421051</v>
      </c>
      <c r="BR48">
        <f>(($AP$44-$AN$43)/($AN$44-$AN$43))</f>
        <v>0.36842105263157893</v>
      </c>
      <c r="BS48">
        <f>(($AQ$44-$AN$43)/($AN$44-$AN$43))</f>
        <v>0.31578947368421051</v>
      </c>
      <c r="BT48">
        <f>(($AN$44-$AO$43)/($AO$44-$AO$43))</f>
        <v>0.3</v>
      </c>
      <c r="BU48">
        <f>1-(($AP$44-$AO$42)/($AO$43-$AO$42))</f>
        <v>0.31578947368421051</v>
      </c>
      <c r="BV48">
        <f>1-(($AQ$45-$AO$43)/($AO$44-$AO$43))</f>
        <v>0.4</v>
      </c>
      <c r="BW48">
        <f>1-(($AN$44-$AP$44)/($AP$45-$AP$44))</f>
        <v>0.36842105263157898</v>
      </c>
      <c r="BX48">
        <f>(($AO$43-$AP$44)/($AP$45-$AP$44))</f>
        <v>0.31578947368421051</v>
      </c>
      <c r="BY48">
        <f>1-(($AQ$45-$AP$44)/($AP$45-$AP$44))</f>
        <v>5.2631578947368474E-2</v>
      </c>
      <c r="BZ48">
        <f>1-(($AN$44-$AQ$44)/($AQ$45-$AQ$44))</f>
        <v>0.31578947368421051</v>
      </c>
      <c r="CA48">
        <f>(($AO$43-$AQ$44)/($AQ$45-$AQ$44))</f>
        <v>0.36842105263157893</v>
      </c>
      <c r="CB48">
        <f>(($AP$44-$AQ$44)/($AQ$45-$AQ$44))</f>
        <v>5.2631578947368418E-2</v>
      </c>
    </row>
    <row r="49" spans="1:80" x14ac:dyDescent="0.25">
      <c r="A49">
        <v>48</v>
      </c>
      <c r="B49">
        <v>218.799747</v>
      </c>
      <c r="C49" s="4">
        <v>1</v>
      </c>
      <c r="H49">
        <v>229.24600899999999</v>
      </c>
      <c r="I49" s="5">
        <v>4</v>
      </c>
      <c r="P49">
        <v>2</v>
      </c>
      <c r="Q49" t="str">
        <f t="shared" si="0"/>
        <v>14</v>
      </c>
      <c r="R49">
        <v>3</v>
      </c>
      <c r="X49" t="s">
        <v>286</v>
      </c>
      <c r="Y49" t="s">
        <v>274</v>
      </c>
      <c r="AN49">
        <v>991</v>
      </c>
      <c r="AO49">
        <v>1010</v>
      </c>
      <c r="AP49">
        <v>979</v>
      </c>
      <c r="AQ49">
        <v>978</v>
      </c>
      <c r="AT49">
        <f>(($AO$44-$AN$44)/($AN$45-$AN$44))</f>
        <v>0.7</v>
      </c>
      <c r="AU49">
        <f>(($AP$45-$AN$44)/($AN$45-$AN$44))</f>
        <v>0.35</v>
      </c>
      <c r="AV49">
        <f>(($AQ$45-$AN$44)/($AN$45-$AN$44))</f>
        <v>0.3</v>
      </c>
      <c r="AW49">
        <f>(($AN$45-$AO$44)/($AO$45-$AO$44))</f>
        <v>0.27272727272727271</v>
      </c>
      <c r="AX49">
        <f>(($AP$45-$AO$43)/($AO$44-$AO$43))</f>
        <v>0.65</v>
      </c>
      <c r="AY49">
        <f>(($AQ$46-$AO$44)/($AO$45-$AO$44))</f>
        <v>0.54545454545454541</v>
      </c>
      <c r="AZ49">
        <f>(($AN$45-$AP$45)/($AP$46-$AP$45))</f>
        <v>0.65</v>
      </c>
      <c r="BA49">
        <f>(($AO$44-$AP$45)/($AP$46-$AP$45))</f>
        <v>0.35</v>
      </c>
      <c r="BB49">
        <f>(($AQ$46-$AP$45)/($AP$46-$AP$45))</f>
        <v>0.95</v>
      </c>
      <c r="BC49">
        <f>(($AN$45-$AQ$45)/($AQ$46-$AQ$45))</f>
        <v>0.7</v>
      </c>
      <c r="BD49">
        <f>(($AO$44-$AQ$45)/($AQ$46-$AQ$45))</f>
        <v>0.4</v>
      </c>
      <c r="BE49">
        <f>(($AP$45-$AQ$45)/($AQ$46-$AQ$45))</f>
        <v>0.05</v>
      </c>
      <c r="BG49">
        <v>3</v>
      </c>
      <c r="BH49">
        <v>239</v>
      </c>
      <c r="BI49">
        <f>($BH$58-$BH$55)/200</f>
        <v>0.06</v>
      </c>
      <c r="BQ49">
        <f>1-(($AO$44-$AN$44)/($AN$45-$AN$44))</f>
        <v>0.30000000000000004</v>
      </c>
      <c r="BR49">
        <f>(($AP$45-$AN$44)/($AN$45-$AN$44))</f>
        <v>0.35</v>
      </c>
      <c r="BS49">
        <f>(($AQ$45-$AN$44)/($AN$45-$AN$44))</f>
        <v>0.3</v>
      </c>
      <c r="BT49">
        <f>(($AN$45-$AO$44)/($AO$45-$AO$44))</f>
        <v>0.27272727272727271</v>
      </c>
      <c r="BU49">
        <f>1-(($AP$45-$AO$43)/($AO$44-$AO$43))</f>
        <v>0.35</v>
      </c>
      <c r="BV49">
        <f>1-(($AQ$46-$AO$44)/($AO$45-$AO$44))</f>
        <v>0.45454545454545459</v>
      </c>
      <c r="BW49">
        <f>1-(($AN$45-$AP$45)/($AP$46-$AP$45))</f>
        <v>0.35</v>
      </c>
      <c r="BX49">
        <f>(($AO$44-$AP$45)/($AP$46-$AP$45))</f>
        <v>0.35</v>
      </c>
      <c r="BY49">
        <f>1-(($AQ$46-$AP$45)/($AP$46-$AP$45))</f>
        <v>5.0000000000000044E-2</v>
      </c>
      <c r="BZ49">
        <f>1-(($AN$45-$AQ$45)/($AQ$46-$AQ$45))</f>
        <v>0.30000000000000004</v>
      </c>
      <c r="CA49">
        <f>(($AO$44-$AQ$45)/($AQ$46-$AQ$45))</f>
        <v>0.4</v>
      </c>
      <c r="CB49">
        <f>(($AP$45-$AQ$45)/($AQ$46-$AQ$45))</f>
        <v>0.05</v>
      </c>
    </row>
    <row r="50" spans="1:80" x14ac:dyDescent="0.25">
      <c r="A50">
        <v>49</v>
      </c>
      <c r="B50">
        <v>218.78025299999999</v>
      </c>
      <c r="C50" s="4">
        <v>1</v>
      </c>
      <c r="H50">
        <v>229.24484799999999</v>
      </c>
      <c r="I50" s="5">
        <v>4</v>
      </c>
      <c r="P50">
        <v>2</v>
      </c>
      <c r="Q50" t="str">
        <f t="shared" si="0"/>
        <v>14</v>
      </c>
      <c r="R50">
        <v>4</v>
      </c>
      <c r="X50" t="s">
        <v>286</v>
      </c>
      <c r="Y50" t="s">
        <v>267</v>
      </c>
      <c r="AN50">
        <v>997</v>
      </c>
      <c r="AO50">
        <v>1035</v>
      </c>
      <c r="AP50">
        <v>1012</v>
      </c>
      <c r="AQ50">
        <v>998</v>
      </c>
      <c r="AT50">
        <f>(($AO$45-$AN$45)/($AN$46-$AN$45))</f>
        <v>0.8</v>
      </c>
      <c r="AU50">
        <f>(($AP$46-$AN$45)/($AN$46-$AN$45))</f>
        <v>0.35</v>
      </c>
      <c r="AV50">
        <f>(($AQ$46-$AN$45)/($AN$46-$AN$45))</f>
        <v>0.3</v>
      </c>
      <c r="AW50">
        <f>(($AN$46-$AO$45)/($AO$46-$AO$45))</f>
        <v>0.22222222222222221</v>
      </c>
      <c r="AX50">
        <f>(($AP$46-$AO$44)/($AO$45-$AO$44))</f>
        <v>0.59090909090909094</v>
      </c>
      <c r="AY50">
        <f>(($AQ$47-$AO$45)/($AO$46-$AO$45))</f>
        <v>0.55555555555555558</v>
      </c>
      <c r="AZ50">
        <f>(($AN$46-$AP$46)/($AP$47-$AP$46))</f>
        <v>0.65</v>
      </c>
      <c r="BA50">
        <f>(($AO$45-$AP$46)/($AP$47-$AP$46))</f>
        <v>0.45</v>
      </c>
      <c r="BB50">
        <f>(($AQ$47-$AP$46)/($AP$47-$AP$46))</f>
        <v>0.95</v>
      </c>
      <c r="BC50">
        <f>(($AN$46-$AQ$46)/($AQ$47-$AQ$46))</f>
        <v>0.7</v>
      </c>
      <c r="BD50">
        <f>(($AO$45-$AQ$46)/($AQ$47-$AQ$46))</f>
        <v>0.5</v>
      </c>
      <c r="BE50">
        <f>(($AP$46-$AQ$46)/($AQ$47-$AQ$46))</f>
        <v>0.05</v>
      </c>
      <c r="BG50">
        <v>4</v>
      </c>
      <c r="BH50">
        <v>239</v>
      </c>
      <c r="BI50">
        <f>($BH$59-$BH$56)/200</f>
        <v>6.5000000000000002E-2</v>
      </c>
      <c r="BQ50">
        <f>1-(($AO$45-$AN$45)/($AN$46-$AN$45))</f>
        <v>0.19999999999999996</v>
      </c>
      <c r="BR50">
        <f>(($AP$46-$AN$45)/($AN$46-$AN$45))</f>
        <v>0.35</v>
      </c>
      <c r="BS50">
        <f>(($AQ$46-$AN$45)/($AN$46-$AN$45))</f>
        <v>0.3</v>
      </c>
      <c r="BT50">
        <f>(($AN$46-$AO$45)/($AO$46-$AO$45))</f>
        <v>0.22222222222222221</v>
      </c>
      <c r="BU50">
        <f>1-(($AP$46-$AO$44)/($AO$45-$AO$44))</f>
        <v>0.40909090909090906</v>
      </c>
      <c r="BV50">
        <f>1-(($AQ$47-$AO$45)/($AO$46-$AO$45))</f>
        <v>0.44444444444444442</v>
      </c>
      <c r="BW50">
        <f>1-(($AN$46-$AP$46)/($AP$47-$AP$46))</f>
        <v>0.35</v>
      </c>
      <c r="BX50">
        <f>(($AO$45-$AP$46)/($AP$47-$AP$46))</f>
        <v>0.45</v>
      </c>
      <c r="BY50">
        <f>1-(($AQ$47-$AP$46)/($AP$47-$AP$46))</f>
        <v>5.0000000000000044E-2</v>
      </c>
      <c r="BZ50">
        <f>1-(($AN$46-$AQ$46)/($AQ$47-$AQ$46))</f>
        <v>0.30000000000000004</v>
      </c>
      <c r="CA50">
        <f>(($AO$45-$AQ$46)/($AQ$47-$AQ$46))</f>
        <v>0.5</v>
      </c>
      <c r="CB50">
        <f>(($AP$46-$AQ$46)/($AQ$47-$AQ$46))</f>
        <v>0.05</v>
      </c>
    </row>
    <row r="51" spans="1:80" x14ac:dyDescent="0.25">
      <c r="A51">
        <v>50</v>
      </c>
      <c r="B51">
        <v>218.787879</v>
      </c>
      <c r="C51" s="4">
        <v>1</v>
      </c>
      <c r="H51">
        <v>229.22504900000001</v>
      </c>
      <c r="I51" s="5">
        <v>4</v>
      </c>
      <c r="P51">
        <v>2</v>
      </c>
      <c r="Q51" t="str">
        <f t="shared" si="0"/>
        <v>14</v>
      </c>
      <c r="R51">
        <v>2</v>
      </c>
      <c r="X51" t="s">
        <v>286</v>
      </c>
      <c r="Y51" t="s">
        <v>268</v>
      </c>
      <c r="AN51">
        <v>1023</v>
      </c>
      <c r="AO51">
        <v>1058</v>
      </c>
      <c r="AP51">
        <v>1035</v>
      </c>
      <c r="AQ51">
        <v>1025</v>
      </c>
      <c r="AT51">
        <f>(($AO$46-$AN$46)/($AN$47-$AN$46))</f>
        <v>0.73684210526315785</v>
      </c>
      <c r="AU51">
        <f>(($AP$47-$AN$46)/($AN$47-$AN$46))</f>
        <v>0.36842105263157893</v>
      </c>
      <c r="AV51">
        <f>(($AQ$47-$AN$46)/($AN$47-$AN$46))</f>
        <v>0.31578947368421051</v>
      </c>
      <c r="AW51">
        <f>(($AN$47-$AO$46)/($AO$47-$AO$46))</f>
        <v>0.25</v>
      </c>
      <c r="AX51">
        <f>(($AP$47-$AO$45)/($AO$46-$AO$45))</f>
        <v>0.61111111111111116</v>
      </c>
      <c r="AY51">
        <f>(($AQ$48-$AO$46)/($AO$47-$AO$46))</f>
        <v>0.6</v>
      </c>
      <c r="AZ51">
        <f>(($AN$47-$AP$47)/($AP$48-$AP$47))</f>
        <v>0.63157894736842102</v>
      </c>
      <c r="BA51">
        <f>(($AO$46-$AP$47)/($AP$48-$AP$47))</f>
        <v>0.36842105263157893</v>
      </c>
      <c r="BB51">
        <f>(($AQ$48-$AP$48)/($AP$49-$AP$48))</f>
        <v>0</v>
      </c>
      <c r="BC51">
        <f>(($AN$47-$AQ$47)/($AQ$48-$AQ$47))</f>
        <v>0.65</v>
      </c>
      <c r="BD51">
        <f>(($AO$46-$AQ$47)/($AQ$48-$AQ$47))</f>
        <v>0.4</v>
      </c>
      <c r="BE51">
        <f>(($AP$47-$AQ$47)/($AQ$48-$AQ$47))</f>
        <v>0.05</v>
      </c>
      <c r="BG51">
        <v>2</v>
      </c>
      <c r="BH51">
        <v>249</v>
      </c>
      <c r="BI51">
        <f>($BH$60-$BH$57)/200</f>
        <v>0.06</v>
      </c>
      <c r="BQ51">
        <f>1-(($AO$46-$AN$46)/($AN$47-$AN$46))</f>
        <v>0.26315789473684215</v>
      </c>
      <c r="BR51">
        <f>(($AP$47-$AN$46)/($AN$47-$AN$46))</f>
        <v>0.36842105263157893</v>
      </c>
      <c r="BS51">
        <f>(($AQ$47-$AN$46)/($AN$47-$AN$46))</f>
        <v>0.31578947368421051</v>
      </c>
      <c r="BT51">
        <f>(($AN$47-$AO$46)/($AO$47-$AO$46))</f>
        <v>0.25</v>
      </c>
      <c r="BU51">
        <f>1-(($AP$47-$AO$45)/($AO$46-$AO$45))</f>
        <v>0.38888888888888884</v>
      </c>
      <c r="BV51">
        <f>1-(($AQ$48-$AO$46)/($AO$47-$AO$46))</f>
        <v>0.4</v>
      </c>
      <c r="BW51">
        <f>1-(($AN$47-$AP$47)/($AP$48-$AP$47))</f>
        <v>0.36842105263157898</v>
      </c>
      <c r="BX51">
        <f>(($AO$46-$AP$47)/($AP$48-$AP$47))</f>
        <v>0.36842105263157893</v>
      </c>
      <c r="BY51">
        <f>(($AQ$48-$AP$48)/($AP$49-$AP$48))</f>
        <v>0</v>
      </c>
      <c r="BZ51">
        <f>1-(($AN$47-$AQ$47)/($AQ$48-$AQ$47))</f>
        <v>0.35</v>
      </c>
      <c r="CA51">
        <f>(($AO$46-$AQ$47)/($AQ$48-$AQ$47))</f>
        <v>0.4</v>
      </c>
      <c r="CB51">
        <f>(($AP$47-$AQ$47)/($AQ$48-$AQ$47))</f>
        <v>0.05</v>
      </c>
    </row>
    <row r="52" spans="1:80" x14ac:dyDescent="0.25">
      <c r="A52">
        <v>51</v>
      </c>
      <c r="B52">
        <v>218.82242400000001</v>
      </c>
      <c r="C52" s="4">
        <v>1</v>
      </c>
      <c r="H52">
        <v>229.21454399999999</v>
      </c>
      <c r="I52" s="5">
        <v>4</v>
      </c>
      <c r="P52">
        <v>2</v>
      </c>
      <c r="Q52" t="str">
        <f t="shared" si="0"/>
        <v>14</v>
      </c>
      <c r="R52">
        <v>1</v>
      </c>
      <c r="X52" t="s">
        <v>284</v>
      </c>
      <c r="Y52" t="s">
        <v>269</v>
      </c>
      <c r="AB52" t="s">
        <v>286</v>
      </c>
      <c r="AC52" t="str">
        <f>CONCATENATE($R52,$R53,$R54,$R55)</f>
        <v>1432</v>
      </c>
      <c r="AN52">
        <v>1046</v>
      </c>
      <c r="AO52">
        <v>1081</v>
      </c>
      <c r="AP52">
        <v>1055</v>
      </c>
      <c r="AQ52">
        <v>1048</v>
      </c>
      <c r="AT52">
        <f>(($AO$47-$AN$47)/($AN$48-$AN$47))</f>
        <v>0.75</v>
      </c>
      <c r="AU52">
        <f>(($AP$48-$AN$47)/($AN$48-$AN$47))</f>
        <v>0.35</v>
      </c>
      <c r="AV52">
        <f>(($AQ$48-$AN$47)/($AN$48-$AN$47))</f>
        <v>0.35</v>
      </c>
      <c r="AW52">
        <f>(($AN$48-$AO$47)/($AO$48-$AO$47))</f>
        <v>0.27777777777777779</v>
      </c>
      <c r="AX52">
        <f>(($AP$48-$AO$46)/($AO$47-$AO$46))</f>
        <v>0.6</v>
      </c>
      <c r="AY52">
        <f>(($AQ$49-$AO$47)/($AO$48-$AO$47))</f>
        <v>0.66666666666666663</v>
      </c>
      <c r="AZ52">
        <f>(($AN$48-$AP$48)/($AP$49-$AP$48))</f>
        <v>0.61904761904761907</v>
      </c>
      <c r="BA52">
        <f>(($AO$47-$AP$48)/($AP$49-$AP$48))</f>
        <v>0.38095238095238093</v>
      </c>
      <c r="BB52">
        <f>(($AQ$49-$AP$48)/($AP$49-$AP$48))</f>
        <v>0.95238095238095233</v>
      </c>
      <c r="BC52">
        <f>(($AN$48-$AQ$48)/($AQ$49-$AQ$48))</f>
        <v>0.65</v>
      </c>
      <c r="BD52">
        <f>(($AO$47-$AQ$48)/($AQ$49-$AQ$48))</f>
        <v>0.4</v>
      </c>
      <c r="BE52">
        <f>(($AP$48-$AQ$48)/($AQ$49-$AQ$48))</f>
        <v>0</v>
      </c>
      <c r="BG52">
        <v>1</v>
      </c>
      <c r="BH52">
        <v>254</v>
      </c>
      <c r="BI52">
        <f>($BH$61-$BH$58)/200</f>
        <v>0.08</v>
      </c>
      <c r="BQ52">
        <f>1-(($AO$47-$AN$47)/($AN$48-$AN$47))</f>
        <v>0.25</v>
      </c>
      <c r="BR52">
        <f>(($AP$48-$AN$47)/($AN$48-$AN$47))</f>
        <v>0.35</v>
      </c>
      <c r="BS52">
        <f>(($AQ$48-$AN$47)/($AN$48-$AN$47))</f>
        <v>0.35</v>
      </c>
      <c r="BT52">
        <f>(($AN$48-$AO$47)/($AO$48-$AO$47))</f>
        <v>0.27777777777777779</v>
      </c>
      <c r="BU52">
        <f>1-(($AP$48-$AO$46)/($AO$47-$AO$46))</f>
        <v>0.4</v>
      </c>
      <c r="BV52">
        <f>1-(($AQ$49-$AO$47)/($AO$48-$AO$47))</f>
        <v>0.33333333333333337</v>
      </c>
      <c r="BW52">
        <f>1-(($AN$48-$AP$48)/($AP$49-$AP$48))</f>
        <v>0.38095238095238093</v>
      </c>
      <c r="BX52">
        <f>(($AO$47-$AP$48)/($AP$49-$AP$48))</f>
        <v>0.38095238095238093</v>
      </c>
      <c r="BY52">
        <f>1-(($AQ$49-$AP$48)/($AP$49-$AP$48))</f>
        <v>4.7619047619047672E-2</v>
      </c>
      <c r="BZ52">
        <f>1-(($AN$48-$AQ$48)/($AQ$49-$AQ$48))</f>
        <v>0.35</v>
      </c>
      <c r="CA52">
        <f>(($AO$47-$AQ$48)/($AQ$49-$AQ$48))</f>
        <v>0.4</v>
      </c>
      <c r="CB52">
        <f>(($AP$48-$AQ$48)/($AQ$49-$AQ$48))</f>
        <v>0</v>
      </c>
    </row>
    <row r="53" spans="1:80" x14ac:dyDescent="0.25">
      <c r="A53">
        <v>52</v>
      </c>
      <c r="B53">
        <v>218.81131299999998</v>
      </c>
      <c r="C53" s="4">
        <v>1</v>
      </c>
      <c r="P53">
        <v>1</v>
      </c>
      <c r="Q53" t="str">
        <f t="shared" si="0"/>
        <v>1</v>
      </c>
      <c r="R53">
        <v>4</v>
      </c>
      <c r="X53" t="s">
        <v>287</v>
      </c>
      <c r="Y53" t="s">
        <v>270</v>
      </c>
      <c r="AN53">
        <v>1068</v>
      </c>
      <c r="AO53">
        <v>1101</v>
      </c>
      <c r="AP53">
        <v>1075</v>
      </c>
      <c r="AQ53">
        <v>1072</v>
      </c>
      <c r="AT53">
        <f>(($AO$48-$AN$48)/($AN$49-$AN$48))</f>
        <v>0.65</v>
      </c>
      <c r="AU53">
        <f>(($AP$49-$AN$48)/($AN$49-$AN$48))</f>
        <v>0.4</v>
      </c>
      <c r="AV53">
        <f>(($AQ$49-$AN$48)/($AN$49-$AN$48))</f>
        <v>0.35</v>
      </c>
      <c r="AX53">
        <f>(($AP$49-$AO$47)/($AO$48-$AO$47))</f>
        <v>0.72222222222222221</v>
      </c>
      <c r="BG53">
        <v>4</v>
      </c>
      <c r="BH53">
        <v>259</v>
      </c>
      <c r="BI53">
        <f>($BH$62-$BH$59)/200</f>
        <v>5.5E-2</v>
      </c>
      <c r="BQ53">
        <f>1-(($AO$48-$AN$48)/($AN$49-$AN$48))</f>
        <v>0.35</v>
      </c>
      <c r="BR53">
        <f>(($AP$49-$AN$48)/($AN$49-$AN$48))</f>
        <v>0.4</v>
      </c>
      <c r="BS53">
        <f>(($AQ$49-$AN$48)/($AN$49-$AN$48))</f>
        <v>0.35</v>
      </c>
      <c r="BU53">
        <f>1-(($AP$49-$AO$47)/($AO$48-$AO$47))</f>
        <v>0.27777777777777779</v>
      </c>
    </row>
    <row r="54" spans="1:80" x14ac:dyDescent="0.25">
      <c r="A54">
        <v>53</v>
      </c>
      <c r="B54">
        <v>218.83272700000001</v>
      </c>
      <c r="C54" s="4">
        <v>1</v>
      </c>
      <c r="P54">
        <v>1</v>
      </c>
      <c r="Q54" t="str">
        <f t="shared" si="0"/>
        <v>1</v>
      </c>
      <c r="R54">
        <v>3</v>
      </c>
      <c r="X54" t="s">
        <v>287</v>
      </c>
      <c r="Y54" t="s">
        <v>271</v>
      </c>
      <c r="AN54">
        <v>1087</v>
      </c>
      <c r="AO54">
        <v>1124</v>
      </c>
      <c r="AP54">
        <v>1095</v>
      </c>
      <c r="AQ54">
        <v>1094</v>
      </c>
      <c r="BG54">
        <v>3</v>
      </c>
      <c r="BH54">
        <v>260</v>
      </c>
      <c r="BI54">
        <f>($BH$63-$BH$60)/200</f>
        <v>0.08</v>
      </c>
    </row>
    <row r="55" spans="1:80" x14ac:dyDescent="0.25">
      <c r="A55">
        <v>54</v>
      </c>
      <c r="D55">
        <v>209.96349900000001</v>
      </c>
      <c r="E55" s="2">
        <v>2</v>
      </c>
      <c r="P55">
        <v>1</v>
      </c>
      <c r="Q55" t="str">
        <f t="shared" si="0"/>
        <v>2</v>
      </c>
      <c r="R55">
        <v>2</v>
      </c>
      <c r="X55" t="s">
        <v>287</v>
      </c>
      <c r="Y55" t="s">
        <v>272</v>
      </c>
      <c r="AN55">
        <v>1108</v>
      </c>
      <c r="AO55">
        <v>1145</v>
      </c>
      <c r="AP55">
        <v>1115</v>
      </c>
      <c r="AQ55">
        <v>1114</v>
      </c>
      <c r="BG55">
        <v>2</v>
      </c>
      <c r="BH55">
        <v>269</v>
      </c>
      <c r="BI55">
        <f>($BH$64-$BH$61)/200</f>
        <v>0.08</v>
      </c>
    </row>
    <row r="56" spans="1:80" x14ac:dyDescent="0.25">
      <c r="A56">
        <v>55</v>
      </c>
      <c r="D56">
        <v>209.97772800000001</v>
      </c>
      <c r="E56" s="2">
        <v>2</v>
      </c>
      <c r="P56">
        <v>1</v>
      </c>
      <c r="Q56" t="str">
        <f t="shared" si="0"/>
        <v>2</v>
      </c>
      <c r="R56">
        <v>1</v>
      </c>
      <c r="X56" t="s">
        <v>284</v>
      </c>
      <c r="Y56" t="s">
        <v>273</v>
      </c>
      <c r="AB56" t="s">
        <v>286</v>
      </c>
      <c r="AC56" t="str">
        <f>CONCATENATE($R56,$R57,$R58,$R59)</f>
        <v>1432</v>
      </c>
      <c r="AN56">
        <v>1129</v>
      </c>
      <c r="AO56">
        <v>1164</v>
      </c>
      <c r="AP56">
        <v>1136</v>
      </c>
      <c r="AQ56">
        <v>1135</v>
      </c>
      <c r="AT56">
        <f>(($AO$49-$AN$50)/($AN$51-$AN$50))</f>
        <v>0.5</v>
      </c>
      <c r="AU56">
        <f>(($AP$50-$AN$50)/($AN$51-$AN$50))</f>
        <v>0.57692307692307687</v>
      </c>
      <c r="AV56">
        <f>(($AQ$50-$AN$50)/($AN$51-$AN$50))</f>
        <v>3.8461538461538464E-2</v>
      </c>
      <c r="AW56">
        <f>(($AN$51-$AO$49)/($AO$50-$AO$49))</f>
        <v>0.52</v>
      </c>
      <c r="AX56">
        <f>(($AP$50-$AO$49)/($AO$50-$AO$49))</f>
        <v>0.08</v>
      </c>
      <c r="AY56">
        <f>(($AQ$51-$AO$49)/($AO$50-$AO$49))</f>
        <v>0.6</v>
      </c>
      <c r="AZ56">
        <f>(($AN$51-$AP$50)/($AP$51-$AP$50))</f>
        <v>0.47826086956521741</v>
      </c>
      <c r="BA56">
        <f>(($AO$50-$AP$51)/($AP$52-$AP$51))</f>
        <v>0</v>
      </c>
      <c r="BB56">
        <f>(($AQ$51-$AP$50)/($AP$51-$AP$50))</f>
        <v>0.56521739130434778</v>
      </c>
      <c r="BC56">
        <f>(($AN$51-$AQ$50)/($AQ$51-$AQ$50))</f>
        <v>0.92592592592592593</v>
      </c>
      <c r="BD56">
        <f>(($AO$49-$AQ$50)/($AQ$51-$AQ$50))</f>
        <v>0.44444444444444442</v>
      </c>
      <c r="BE56">
        <f>(($AP$50-$AQ$50)/($AQ$51-$AQ$50))</f>
        <v>0.51851851851851849</v>
      </c>
      <c r="BG56">
        <v>1</v>
      </c>
      <c r="BH56">
        <v>274</v>
      </c>
      <c r="BI56">
        <f>($BH$65-$BH$62)/200</f>
        <v>0.105</v>
      </c>
      <c r="BQ56">
        <f>(($AO$49-$AN$50)/($AN$51-$AN$50))</f>
        <v>0.5</v>
      </c>
      <c r="BR56">
        <f>1-(($AP$50-$AN$50)/($AN$51-$AN$50))</f>
        <v>0.42307692307692313</v>
      </c>
      <c r="BS56">
        <f>(($AQ$50-$AN$50)/($AN$51-$AN$50))</f>
        <v>3.8461538461538464E-2</v>
      </c>
      <c r="BT56">
        <f>1-(($AN$51-$AO$49)/($AO$50-$AO$49))</f>
        <v>0.48</v>
      </c>
      <c r="BU56">
        <f>(($AP$50-$AO$49)/($AO$50-$AO$49))</f>
        <v>0.08</v>
      </c>
      <c r="BV56">
        <f>1-(($AQ$51-$AO$49)/($AO$50-$AO$49))</f>
        <v>0.4</v>
      </c>
      <c r="BW56">
        <f>(($AN$51-$AP$50)/($AP$51-$AP$50))</f>
        <v>0.47826086956521741</v>
      </c>
      <c r="BX56">
        <f>(($AO$50-$AP$51)/($AP$52-$AP$51))</f>
        <v>0</v>
      </c>
      <c r="BY56">
        <f>1-(($AQ$51-$AP$50)/($AP$51-$AP$50))</f>
        <v>0.43478260869565222</v>
      </c>
      <c r="BZ56">
        <f>1-(($AN$51-$AQ$50)/($AQ$51-$AQ$50))</f>
        <v>7.407407407407407E-2</v>
      </c>
      <c r="CA56">
        <f>(($AO$49-$AQ$50)/($AQ$51-$AQ$50))</f>
        <v>0.44444444444444442</v>
      </c>
      <c r="CB56">
        <f>1-(($AP$50-$AQ$50)/($AQ$51-$AQ$50))</f>
        <v>0.48148148148148151</v>
      </c>
    </row>
    <row r="57" spans="1:80" x14ac:dyDescent="0.25">
      <c r="A57">
        <v>56</v>
      </c>
      <c r="D57">
        <v>209.97066699999999</v>
      </c>
      <c r="E57" s="2">
        <v>2</v>
      </c>
      <c r="P57">
        <v>1</v>
      </c>
      <c r="Q57" t="str">
        <f t="shared" si="0"/>
        <v>2</v>
      </c>
      <c r="R57">
        <v>4</v>
      </c>
      <c r="X57" t="s">
        <v>286</v>
      </c>
      <c r="Y57" t="s">
        <v>274</v>
      </c>
      <c r="AN57">
        <v>1149</v>
      </c>
      <c r="AO57">
        <v>1182</v>
      </c>
      <c r="AP57">
        <v>1154</v>
      </c>
      <c r="AQ57">
        <v>1155</v>
      </c>
      <c r="AT57">
        <f>(($AO$50-$AN$51)/($AN$52-$AN$51))</f>
        <v>0.52173913043478259</v>
      </c>
      <c r="AU57">
        <f>(($AP$51-$AN$51)/($AN$52-$AN$51))</f>
        <v>0.52173913043478259</v>
      </c>
      <c r="AV57">
        <f>(($AQ$51-$AN$51)/($AN$52-$AN$51))</f>
        <v>8.6956521739130432E-2</v>
      </c>
      <c r="AW57">
        <f>(($AN$52-$AO$50)/($AO$51-$AO$50))</f>
        <v>0.47826086956521741</v>
      </c>
      <c r="AX57">
        <f>(($AP$51-$AO$50)/($AO$51-$AO$50))</f>
        <v>0</v>
      </c>
      <c r="AY57">
        <f>(($AQ$52-$AO$50)/($AO$51-$AO$50))</f>
        <v>0.56521739130434778</v>
      </c>
      <c r="AZ57">
        <f>(($AN$52-$AP$51)/($AP$52-$AP$51))</f>
        <v>0.55000000000000004</v>
      </c>
      <c r="BA57">
        <f>(($AO$51-$AP$52)/($AP$53-$AP$52))</f>
        <v>0.15</v>
      </c>
      <c r="BB57">
        <f>(($AQ$52-$AP$51)/($AP$52-$AP$51))</f>
        <v>0.65</v>
      </c>
      <c r="BC57">
        <f>(($AN$52-$AQ$51)/($AQ$52-$AQ$51))</f>
        <v>0.91304347826086951</v>
      </c>
      <c r="BD57">
        <f>(($AO$50-$AQ$51)/($AQ$52-$AQ$51))</f>
        <v>0.43478260869565216</v>
      </c>
      <c r="BE57">
        <f>(($AP$51-$AQ$51)/($AQ$52-$AQ$51))</f>
        <v>0.43478260869565216</v>
      </c>
      <c r="BG57">
        <v>4</v>
      </c>
      <c r="BH57">
        <v>280</v>
      </c>
      <c r="BI57">
        <f>($BH$66-$BH$63)/200</f>
        <v>0.06</v>
      </c>
      <c r="BQ57">
        <f>1-(($AO$50-$AN$51)/($AN$52-$AN$51))</f>
        <v>0.47826086956521741</v>
      </c>
      <c r="BR57">
        <f>1-(($AP$51-$AN$51)/($AN$52-$AN$51))</f>
        <v>0.47826086956521741</v>
      </c>
      <c r="BS57">
        <f>(($AQ$51-$AN$51)/($AN$52-$AN$51))</f>
        <v>8.6956521739130432E-2</v>
      </c>
      <c r="BT57">
        <f>(($AN$52-$AO$50)/($AO$51-$AO$50))</f>
        <v>0.47826086956521741</v>
      </c>
      <c r="BU57">
        <f>(($AP$51-$AO$50)/($AO$51-$AO$50))</f>
        <v>0</v>
      </c>
      <c r="BV57">
        <f>1-(($AQ$52-$AO$50)/($AO$51-$AO$50))</f>
        <v>0.43478260869565222</v>
      </c>
      <c r="BW57">
        <f>1-(($AN$52-$AP$51)/($AP$52-$AP$51))</f>
        <v>0.44999999999999996</v>
      </c>
      <c r="BX57">
        <f>(($AO$51-$AP$52)/($AP$53-$AP$52))</f>
        <v>0.15</v>
      </c>
      <c r="BY57">
        <f>1-(($AQ$52-$AP$51)/($AP$52-$AP$51))</f>
        <v>0.35</v>
      </c>
      <c r="BZ57">
        <f>1-(($AN$52-$AQ$51)/($AQ$52-$AQ$51))</f>
        <v>8.6956521739130488E-2</v>
      </c>
      <c r="CA57">
        <f>(($AO$50-$AQ$51)/($AQ$52-$AQ$51))</f>
        <v>0.43478260869565216</v>
      </c>
      <c r="CB57">
        <f>(($AP$51-$AQ$51)/($AQ$52-$AQ$51))</f>
        <v>0.43478260869565216</v>
      </c>
    </row>
    <row r="58" spans="1:80" x14ac:dyDescent="0.25">
      <c r="A58">
        <v>57</v>
      </c>
      <c r="D58">
        <v>209.98097799999999</v>
      </c>
      <c r="E58" s="2">
        <v>2</v>
      </c>
      <c r="P58">
        <v>1</v>
      </c>
      <c r="Q58" t="str">
        <f t="shared" si="0"/>
        <v>2</v>
      </c>
      <c r="R58">
        <v>3</v>
      </c>
      <c r="X58" t="s">
        <v>286</v>
      </c>
      <c r="Y58" t="s">
        <v>267</v>
      </c>
      <c r="AN58">
        <v>1168</v>
      </c>
      <c r="AO58">
        <v>1212</v>
      </c>
      <c r="AP58">
        <v>1175</v>
      </c>
      <c r="AQ58">
        <v>1174</v>
      </c>
      <c r="AT58">
        <f>(($AO$51-$AN$52)/($AN$53-$AN$52))</f>
        <v>0.54545454545454541</v>
      </c>
      <c r="AU58">
        <f>(($AP$52-$AN$52)/($AN$53-$AN$52))</f>
        <v>0.40909090909090912</v>
      </c>
      <c r="AV58">
        <f>(($AQ$52-$AN$52)/($AN$53-$AN$52))</f>
        <v>9.0909090909090912E-2</v>
      </c>
      <c r="AW58">
        <f>(($AN$53-$AO$51)/($AO$52-$AO$51))</f>
        <v>0.43478260869565216</v>
      </c>
      <c r="AX58">
        <f>(($AP$52-$AO$50)/($AO$51-$AO$50))</f>
        <v>0.86956521739130432</v>
      </c>
      <c r="AY58">
        <f>(($AQ$53-$AO$51)/($AO$52-$AO$51))</f>
        <v>0.60869565217391308</v>
      </c>
      <c r="AZ58">
        <f>(($AN$53-$AP$52)/($AP$53-$AP$52))</f>
        <v>0.65</v>
      </c>
      <c r="BA58">
        <f>(($AO$52-$AP$53)/($AP$54-$AP$53))</f>
        <v>0.3</v>
      </c>
      <c r="BB58">
        <f>(($AQ$53-$AP$52)/($AP$53-$AP$52))</f>
        <v>0.85</v>
      </c>
      <c r="BC58">
        <f>(($AN$53-$AQ$52)/($AQ$53-$AQ$52))</f>
        <v>0.83333333333333337</v>
      </c>
      <c r="BD58">
        <f>(($AO$51-$AQ$52)/($AQ$53-$AQ$52))</f>
        <v>0.41666666666666669</v>
      </c>
      <c r="BE58">
        <f>(($AP$52-$AQ$52)/($AQ$53-$AQ$52))</f>
        <v>0.29166666666666669</v>
      </c>
      <c r="BG58">
        <v>3</v>
      </c>
      <c r="BH58">
        <v>281</v>
      </c>
      <c r="BI58">
        <f>($BH$67-$BH$64)/200</f>
        <v>7.0000000000000007E-2</v>
      </c>
      <c r="BQ58">
        <f>1-(($AO$51-$AN$52)/($AN$53-$AN$52))</f>
        <v>0.45454545454545459</v>
      </c>
      <c r="BR58">
        <f>(($AP$52-$AN$52)/($AN$53-$AN$52))</f>
        <v>0.40909090909090912</v>
      </c>
      <c r="BS58">
        <f>(($AQ$52-$AN$52)/($AN$53-$AN$52))</f>
        <v>9.0909090909090912E-2</v>
      </c>
      <c r="BT58">
        <f>(($AN$53-$AO$51)/($AO$52-$AO$51))</f>
        <v>0.43478260869565216</v>
      </c>
      <c r="BU58">
        <f>1-(($AP$52-$AO$50)/($AO$51-$AO$50))</f>
        <v>0.13043478260869568</v>
      </c>
      <c r="BV58">
        <f>1-(($AQ$53-$AO$51)/($AO$52-$AO$51))</f>
        <v>0.39130434782608692</v>
      </c>
      <c r="BW58">
        <f>1-(($AN$53-$AP$52)/($AP$53-$AP$52))</f>
        <v>0.35</v>
      </c>
      <c r="BX58">
        <f>(($AO$52-$AP$53)/($AP$54-$AP$53))</f>
        <v>0.3</v>
      </c>
      <c r="BY58">
        <f>1-(($AQ$53-$AP$52)/($AP$53-$AP$52))</f>
        <v>0.15000000000000002</v>
      </c>
      <c r="BZ58">
        <f>1-(($AN$53-$AQ$52)/($AQ$53-$AQ$52))</f>
        <v>0.16666666666666663</v>
      </c>
      <c r="CA58">
        <f>(($AO$51-$AQ$52)/($AQ$53-$AQ$52))</f>
        <v>0.41666666666666669</v>
      </c>
      <c r="CB58">
        <f>(($AP$52-$AQ$52)/($AQ$53-$AQ$52))</f>
        <v>0.29166666666666669</v>
      </c>
    </row>
    <row r="59" spans="1:80" x14ac:dyDescent="0.25">
      <c r="A59">
        <v>58</v>
      </c>
      <c r="D59">
        <v>209.97139200000001</v>
      </c>
      <c r="E59" s="2">
        <v>2</v>
      </c>
      <c r="F59">
        <v>215.54025200000001</v>
      </c>
      <c r="G59" s="3">
        <v>3</v>
      </c>
      <c r="P59">
        <v>2</v>
      </c>
      <c r="Q59" t="str">
        <f t="shared" si="0"/>
        <v>23</v>
      </c>
      <c r="R59">
        <v>2</v>
      </c>
      <c r="X59" t="s">
        <v>286</v>
      </c>
      <c r="Y59" t="s">
        <v>268</v>
      </c>
      <c r="AN59">
        <v>1187</v>
      </c>
      <c r="AO59">
        <v>1234</v>
      </c>
      <c r="AP59">
        <v>1205</v>
      </c>
      <c r="AQ59">
        <v>1201</v>
      </c>
      <c r="AT59">
        <f>(($AO$52-$AN$53)/($AN$54-$AN$53))</f>
        <v>0.68421052631578949</v>
      </c>
      <c r="AU59">
        <f>(($AP$53-$AN$53)/($AN$54-$AN$53))</f>
        <v>0.36842105263157893</v>
      </c>
      <c r="AV59">
        <f>(($AQ$53-$AN$53)/($AN$54-$AN$53))</f>
        <v>0.21052631578947367</v>
      </c>
      <c r="AW59">
        <f>(($AN$54-$AO$52)/($AO$53-$AO$52))</f>
        <v>0.3</v>
      </c>
      <c r="AX59">
        <f>(($AP$53-$AO$51)/($AO$52-$AO$51))</f>
        <v>0.73913043478260865</v>
      </c>
      <c r="AY59">
        <f>(($AQ$54-$AO$52)/($AO$53-$AO$52))</f>
        <v>0.65</v>
      </c>
      <c r="AZ59">
        <f>(($AN$54-$AP$53)/($AP$54-$AP$53))</f>
        <v>0.6</v>
      </c>
      <c r="BA59">
        <f>(($AO$53-$AP$54)/($AP$55-$AP$54))</f>
        <v>0.3</v>
      </c>
      <c r="BB59">
        <f>(($AQ$54-$AP$53)/($AP$54-$AP$53))</f>
        <v>0.95</v>
      </c>
      <c r="BC59">
        <f>(($AN$54-$AQ$53)/($AQ$54-$AQ$53))</f>
        <v>0.68181818181818177</v>
      </c>
      <c r="BD59">
        <f>(($AO$52-$AQ$53)/($AQ$54-$AQ$53))</f>
        <v>0.40909090909090912</v>
      </c>
      <c r="BE59">
        <f>(($AP$53-$AQ$53)/($AQ$54-$AQ$53))</f>
        <v>0.13636363636363635</v>
      </c>
      <c r="BG59">
        <v>2</v>
      </c>
      <c r="BH59">
        <v>287</v>
      </c>
      <c r="BI59">
        <f>($BH$68-$BH$65)/200</f>
        <v>6.5000000000000002E-2</v>
      </c>
      <c r="BQ59">
        <f>1-(($AO$52-$AN$53)/($AN$54-$AN$53))</f>
        <v>0.31578947368421051</v>
      </c>
      <c r="BR59">
        <f>(($AP$53-$AN$53)/($AN$54-$AN$53))</f>
        <v>0.36842105263157893</v>
      </c>
      <c r="BS59">
        <f>(($AQ$53-$AN$53)/($AN$54-$AN$53))</f>
        <v>0.21052631578947367</v>
      </c>
      <c r="BT59">
        <f>(($AN$54-$AO$52)/($AO$53-$AO$52))</f>
        <v>0.3</v>
      </c>
      <c r="BU59">
        <f>1-(($AP$53-$AO$51)/($AO$52-$AO$51))</f>
        <v>0.26086956521739135</v>
      </c>
      <c r="BV59">
        <f>1-(($AQ$54-$AO$52)/($AO$53-$AO$52))</f>
        <v>0.35</v>
      </c>
      <c r="BW59">
        <f>1-(($AN$54-$AP$53)/($AP$54-$AP$53))</f>
        <v>0.4</v>
      </c>
      <c r="BX59">
        <f>(($AO$53-$AP$54)/($AP$55-$AP$54))</f>
        <v>0.3</v>
      </c>
      <c r="BY59">
        <f>1-(($AQ$54-$AP$53)/($AP$54-$AP$53))</f>
        <v>5.0000000000000044E-2</v>
      </c>
      <c r="BZ59">
        <f>1-(($AN$54-$AQ$53)/($AQ$54-$AQ$53))</f>
        <v>0.31818181818181823</v>
      </c>
      <c r="CA59">
        <f>(($AO$52-$AQ$53)/($AQ$54-$AQ$53))</f>
        <v>0.40909090909090912</v>
      </c>
      <c r="CB59">
        <f>(($AP$53-$AQ$53)/($AQ$54-$AQ$53))</f>
        <v>0.13636363636363635</v>
      </c>
    </row>
    <row r="60" spans="1:80" x14ac:dyDescent="0.25">
      <c r="A60">
        <v>59</v>
      </c>
      <c r="D60">
        <v>210.01891499999999</v>
      </c>
      <c r="E60" s="2">
        <v>2</v>
      </c>
      <c r="F60">
        <v>215.42479800000001</v>
      </c>
      <c r="G60" s="3">
        <v>3</v>
      </c>
      <c r="P60">
        <v>2</v>
      </c>
      <c r="Q60" t="str">
        <f t="shared" si="0"/>
        <v>23</v>
      </c>
      <c r="R60">
        <v>1</v>
      </c>
      <c r="X60" t="s">
        <v>286</v>
      </c>
      <c r="Y60" t="s">
        <v>275</v>
      </c>
      <c r="AB60" t="s">
        <v>287</v>
      </c>
      <c r="AC60" t="str">
        <f>CONCATENATE($R60,$R61,$R62,$R63)</f>
        <v>1342</v>
      </c>
      <c r="AN60">
        <v>1198</v>
      </c>
      <c r="AO60">
        <v>1255</v>
      </c>
      <c r="AP60">
        <v>1227</v>
      </c>
      <c r="AQ60">
        <v>1226</v>
      </c>
      <c r="AT60">
        <f>(($AO$53-$AN$54)/($AN$55-$AN$54))</f>
        <v>0.66666666666666663</v>
      </c>
      <c r="AU60">
        <f>(($AP$54-$AN$54)/($AN$55-$AN$54))</f>
        <v>0.38095238095238093</v>
      </c>
      <c r="AV60">
        <f>(($AQ$54-$AN$54)/($AN$55-$AN$54))</f>
        <v>0.33333333333333331</v>
      </c>
      <c r="AW60">
        <f>(($AN$55-$AO$53)/($AO$54-$AO$53))</f>
        <v>0.30434782608695654</v>
      </c>
      <c r="AX60">
        <f>(($AP$54-$AO$52)/($AO$53-$AO$52))</f>
        <v>0.7</v>
      </c>
      <c r="AY60">
        <f>(($AQ$55-$AO$53)/($AO$54-$AO$53))</f>
        <v>0.56521739130434778</v>
      </c>
      <c r="AZ60">
        <f>(($AN$55-$AP$54)/($AP$55-$AP$54))</f>
        <v>0.65</v>
      </c>
      <c r="BA60">
        <f>(($AO$54-$AP$55)/($AP$56-$AP$55))</f>
        <v>0.42857142857142855</v>
      </c>
      <c r="BB60">
        <f>(($AQ$55-$AP$54)/($AP$55-$AP$54))</f>
        <v>0.95</v>
      </c>
      <c r="BC60">
        <f>(($AN$55-$AQ$54)/($AQ$55-$AQ$54))</f>
        <v>0.7</v>
      </c>
      <c r="BD60">
        <f>(($AO$53-$AQ$54)/($AQ$55-$AQ$54))</f>
        <v>0.35</v>
      </c>
      <c r="BE60">
        <f>(($AP$54-$AQ$54)/($AQ$55-$AQ$54))</f>
        <v>0.05</v>
      </c>
      <c r="BG60">
        <v>1</v>
      </c>
      <c r="BH60">
        <v>292</v>
      </c>
      <c r="BI60">
        <f>($BH$69-$BH$66)/200</f>
        <v>9.5000000000000001E-2</v>
      </c>
      <c r="BQ60">
        <f>1-(($AO$53-$AN$54)/($AN$55-$AN$54))</f>
        <v>0.33333333333333337</v>
      </c>
      <c r="BR60">
        <f>(($AP$54-$AN$54)/($AN$55-$AN$54))</f>
        <v>0.38095238095238093</v>
      </c>
      <c r="BS60">
        <f>(($AQ$54-$AN$54)/($AN$55-$AN$54))</f>
        <v>0.33333333333333331</v>
      </c>
      <c r="BT60">
        <f>(($AN$55-$AO$53)/($AO$54-$AO$53))</f>
        <v>0.30434782608695654</v>
      </c>
      <c r="BU60">
        <f>1-(($AP$54-$AO$52)/($AO$53-$AO$52))</f>
        <v>0.30000000000000004</v>
      </c>
      <c r="BV60">
        <f>1-(($AQ$55-$AO$53)/($AO$54-$AO$53))</f>
        <v>0.43478260869565222</v>
      </c>
      <c r="BW60">
        <f>1-(($AN$55-$AP$54)/($AP$55-$AP$54))</f>
        <v>0.35</v>
      </c>
      <c r="BX60">
        <f>(($AO$54-$AP$55)/($AP$56-$AP$55))</f>
        <v>0.42857142857142855</v>
      </c>
      <c r="BY60">
        <f>1-(($AQ$55-$AP$54)/($AP$55-$AP$54))</f>
        <v>5.0000000000000044E-2</v>
      </c>
      <c r="BZ60">
        <f>1-(($AN$55-$AQ$54)/($AQ$55-$AQ$54))</f>
        <v>0.30000000000000004</v>
      </c>
      <c r="CA60">
        <f>(($AO$53-$AQ$54)/($AQ$55-$AQ$54))</f>
        <v>0.35</v>
      </c>
      <c r="CB60">
        <f>(($AP$54-$AQ$54)/($AQ$55-$AQ$54))</f>
        <v>0.05</v>
      </c>
    </row>
    <row r="61" spans="1:80" x14ac:dyDescent="0.25">
      <c r="A61">
        <v>60</v>
      </c>
      <c r="D61">
        <v>210.05628400000001</v>
      </c>
      <c r="E61" s="2">
        <v>2</v>
      </c>
      <c r="F61">
        <v>215.52510100000001</v>
      </c>
      <c r="G61" s="3">
        <v>3</v>
      </c>
      <c r="P61">
        <v>2</v>
      </c>
      <c r="Q61" t="str">
        <f t="shared" si="0"/>
        <v>23</v>
      </c>
      <c r="R61">
        <v>3</v>
      </c>
      <c r="X61" t="s">
        <v>286</v>
      </c>
      <c r="Y61" t="s">
        <v>274</v>
      </c>
      <c r="AN61">
        <v>1219</v>
      </c>
      <c r="AO61">
        <v>1276</v>
      </c>
      <c r="AP61">
        <v>1247</v>
      </c>
      <c r="AQ61">
        <v>1247</v>
      </c>
      <c r="AT61">
        <f>(($AO$54-$AN$55)/($AN$56-$AN$55))</f>
        <v>0.76190476190476186</v>
      </c>
      <c r="AU61">
        <f>(($AP$55-$AN$55)/($AN$56-$AN$55))</f>
        <v>0.33333333333333331</v>
      </c>
      <c r="AV61">
        <f>(($AQ$55-$AN$55)/($AN$56-$AN$55))</f>
        <v>0.2857142857142857</v>
      </c>
      <c r="AW61">
        <f>(($AN$56-$AO$54)/($AO$55-$AO$54))</f>
        <v>0.23809523809523808</v>
      </c>
      <c r="AX61">
        <f>(($AP$55-$AO$53)/($AO$54-$AO$53))</f>
        <v>0.60869565217391308</v>
      </c>
      <c r="AY61">
        <f>(($AQ$56-$AO$54)/($AO$55-$AO$54))</f>
        <v>0.52380952380952384</v>
      </c>
      <c r="AZ61">
        <f>(($AN$56-$AP$55)/($AP$56-$AP$55))</f>
        <v>0.66666666666666663</v>
      </c>
      <c r="BA61">
        <f>(($AO$55-$AP$56)/($AP$57-$AP$56))</f>
        <v>0.5</v>
      </c>
      <c r="BB61">
        <f>(($AQ$56-$AP$55)/($AP$56-$AP$55))</f>
        <v>0.95238095238095233</v>
      </c>
      <c r="BC61">
        <f>(($AN$56-$AQ$55)/($AQ$56-$AQ$55))</f>
        <v>0.7142857142857143</v>
      </c>
      <c r="BD61">
        <f>(($AO$54-$AQ$55)/($AQ$56-$AQ$55))</f>
        <v>0.47619047619047616</v>
      </c>
      <c r="BE61">
        <f>(($AP$55-$AQ$55)/($AQ$56-$AQ$55))</f>
        <v>4.7619047619047616E-2</v>
      </c>
      <c r="BG61">
        <v>3</v>
      </c>
      <c r="BH61">
        <v>297</v>
      </c>
      <c r="BI61">
        <f>($BH$70-$BH$67)/200</f>
        <v>6.5000000000000002E-2</v>
      </c>
      <c r="BQ61">
        <f>1-(($AO$54-$AN$55)/($AN$56-$AN$55))</f>
        <v>0.23809523809523814</v>
      </c>
      <c r="BR61">
        <f>(($AP$55-$AN$55)/($AN$56-$AN$55))</f>
        <v>0.33333333333333331</v>
      </c>
      <c r="BS61">
        <f>(($AQ$55-$AN$55)/($AN$56-$AN$55))</f>
        <v>0.2857142857142857</v>
      </c>
      <c r="BT61">
        <f>(($AN$56-$AO$54)/($AO$55-$AO$54))</f>
        <v>0.23809523809523808</v>
      </c>
      <c r="BU61">
        <f>1-(($AP$55-$AO$53)/($AO$54-$AO$53))</f>
        <v>0.39130434782608692</v>
      </c>
      <c r="BV61">
        <f>1-(($AQ$56-$AO$54)/($AO$55-$AO$54))</f>
        <v>0.47619047619047616</v>
      </c>
      <c r="BW61">
        <f>1-(($AN$56-$AP$55)/($AP$56-$AP$55))</f>
        <v>0.33333333333333337</v>
      </c>
      <c r="BX61">
        <f>(($AO$55-$AP$56)/($AP$57-$AP$56))</f>
        <v>0.5</v>
      </c>
      <c r="BY61">
        <f>1-(($AQ$56-$AP$55)/($AP$56-$AP$55))</f>
        <v>4.7619047619047672E-2</v>
      </c>
      <c r="BZ61">
        <f>1-(($AN$56-$AQ$55)/($AQ$56-$AQ$55))</f>
        <v>0.2857142857142857</v>
      </c>
      <c r="CA61">
        <f>(($AO$54-$AQ$55)/($AQ$56-$AQ$55))</f>
        <v>0.47619047619047616</v>
      </c>
      <c r="CB61">
        <f>(($AP$55-$AQ$55)/($AQ$56-$AQ$55))</f>
        <v>4.7619047619047616E-2</v>
      </c>
    </row>
    <row r="62" spans="1:80" x14ac:dyDescent="0.25">
      <c r="A62">
        <v>61</v>
      </c>
      <c r="D62">
        <v>210.066698</v>
      </c>
      <c r="E62" s="2">
        <v>2</v>
      </c>
      <c r="F62">
        <v>215.546919</v>
      </c>
      <c r="G62" s="3">
        <v>3</v>
      </c>
      <c r="P62">
        <v>2</v>
      </c>
      <c r="Q62" t="str">
        <f t="shared" si="0"/>
        <v>23</v>
      </c>
      <c r="R62">
        <v>4</v>
      </c>
      <c r="X62" t="s">
        <v>286</v>
      </c>
      <c r="Y62" t="s">
        <v>267</v>
      </c>
      <c r="AN62">
        <v>1240</v>
      </c>
      <c r="AO62">
        <v>1296</v>
      </c>
      <c r="AP62">
        <v>1267</v>
      </c>
      <c r="AQ62">
        <v>1267</v>
      </c>
      <c r="AT62">
        <f>(($AO$55-$AN$56)/($AN$57-$AN$56))</f>
        <v>0.8</v>
      </c>
      <c r="AU62">
        <f>(($AP$56-$AN$56)/($AN$57-$AN$56))</f>
        <v>0.35</v>
      </c>
      <c r="AV62">
        <f>(($AQ$56-$AN$56)/($AN$57-$AN$56))</f>
        <v>0.3</v>
      </c>
      <c r="AW62">
        <f>(($AN$57-$AO$55)/($AO$56-$AO$55))</f>
        <v>0.21052631578947367</v>
      </c>
      <c r="AX62">
        <f>(($AP$56-$AO$54)/($AO$55-$AO$54))</f>
        <v>0.5714285714285714</v>
      </c>
      <c r="AY62">
        <f>(($AQ$57-$AO$55)/($AO$56-$AO$55))</f>
        <v>0.52631578947368418</v>
      </c>
      <c r="AZ62">
        <f>(($AN$57-$AP$56)/($AP$57-$AP$56))</f>
        <v>0.72222222222222221</v>
      </c>
      <c r="BA62">
        <f>(($AO$56-$AP$57)/($AP$58-$AP$57))</f>
        <v>0.47619047619047616</v>
      </c>
      <c r="BB62">
        <f>(($AQ$57-$AP$57)/($AP$58-$AP$57))</f>
        <v>4.7619047619047616E-2</v>
      </c>
      <c r="BC62">
        <f>(($AN$57-$AQ$56)/($AQ$57-$AQ$56))</f>
        <v>0.7</v>
      </c>
      <c r="BD62">
        <f>(($AO$55-$AQ$56)/($AQ$57-$AQ$56))</f>
        <v>0.5</v>
      </c>
      <c r="BE62">
        <f>(($AP$56-$AQ$56)/($AQ$57-$AQ$56))</f>
        <v>0.05</v>
      </c>
      <c r="BG62">
        <v>4</v>
      </c>
      <c r="BH62">
        <v>298</v>
      </c>
      <c r="BI62">
        <f>($BH$71-$BH$68)/200</f>
        <v>7.0000000000000007E-2</v>
      </c>
      <c r="BQ62">
        <f>1-(($AO$55-$AN$56)/($AN$57-$AN$56))</f>
        <v>0.19999999999999996</v>
      </c>
      <c r="BR62">
        <f>(($AP$56-$AN$56)/($AN$57-$AN$56))</f>
        <v>0.35</v>
      </c>
      <c r="BS62">
        <f>(($AQ$56-$AN$56)/($AN$57-$AN$56))</f>
        <v>0.3</v>
      </c>
      <c r="BT62">
        <f>(($AN$57-$AO$55)/($AO$56-$AO$55))</f>
        <v>0.21052631578947367</v>
      </c>
      <c r="BU62">
        <f>1-(($AP$56-$AO$54)/($AO$55-$AO$54))</f>
        <v>0.4285714285714286</v>
      </c>
      <c r="BV62">
        <f>1-(($AQ$57-$AO$55)/($AO$56-$AO$55))</f>
        <v>0.47368421052631582</v>
      </c>
      <c r="BW62">
        <f>1-(($AN$57-$AP$56)/($AP$57-$AP$56))</f>
        <v>0.27777777777777779</v>
      </c>
      <c r="BX62">
        <f>(($AO$56-$AP$57)/($AP$58-$AP$57))</f>
        <v>0.47619047619047616</v>
      </c>
      <c r="BY62">
        <f>(($AQ$57-$AP$57)/($AP$58-$AP$57))</f>
        <v>4.7619047619047616E-2</v>
      </c>
      <c r="BZ62">
        <f>1-(($AN$57-$AQ$56)/($AQ$57-$AQ$56))</f>
        <v>0.30000000000000004</v>
      </c>
      <c r="CA62">
        <f>(($AO$55-$AQ$56)/($AQ$57-$AQ$56))</f>
        <v>0.5</v>
      </c>
      <c r="CB62">
        <f>(($AP$56-$AQ$56)/($AQ$57-$AQ$56))</f>
        <v>0.05</v>
      </c>
    </row>
    <row r="63" spans="1:80" x14ac:dyDescent="0.25">
      <c r="A63">
        <v>62</v>
      </c>
      <c r="D63">
        <v>209.96349900000001</v>
      </c>
      <c r="E63" s="2">
        <v>2</v>
      </c>
      <c r="F63">
        <v>215.486616</v>
      </c>
      <c r="G63" s="3">
        <v>3</v>
      </c>
      <c r="P63">
        <v>2</v>
      </c>
      <c r="Q63" t="str">
        <f t="shared" si="0"/>
        <v>23</v>
      </c>
      <c r="R63">
        <v>2</v>
      </c>
      <c r="X63" t="s">
        <v>286</v>
      </c>
      <c r="Y63" t="s">
        <v>268</v>
      </c>
      <c r="AN63">
        <v>1261</v>
      </c>
      <c r="AO63">
        <v>1316</v>
      </c>
      <c r="AP63">
        <v>1287</v>
      </c>
      <c r="AQ63">
        <v>1287</v>
      </c>
      <c r="AT63">
        <f>(($AO$56-$AN$57)/($AN$58-$AN$57))</f>
        <v>0.78947368421052633</v>
      </c>
      <c r="AU63">
        <f>(($AP$57-$AN$57)/($AN$58-$AN$57))</f>
        <v>0.26315789473684209</v>
      </c>
      <c r="AV63">
        <f>(($AQ$57-$AN$57)/($AN$58-$AN$57))</f>
        <v>0.31578947368421051</v>
      </c>
      <c r="AW63">
        <f>(($AN$58-$AO$56)/($AO$57-$AO$56))</f>
        <v>0.22222222222222221</v>
      </c>
      <c r="AX63">
        <f>(($AP$57-$AO$55)/($AO$56-$AO$55))</f>
        <v>0.47368421052631576</v>
      </c>
      <c r="AY63">
        <f>(($AQ$58-$AO$56)/($AO$57-$AO$56))</f>
        <v>0.55555555555555558</v>
      </c>
      <c r="AZ63">
        <f>(($AN$58-$AP$57)/($AP$58-$AP$57))</f>
        <v>0.66666666666666663</v>
      </c>
      <c r="BB63">
        <f>(($AQ$58-$AP$57)/($AP$58-$AP$57))</f>
        <v>0.95238095238095233</v>
      </c>
      <c r="BC63">
        <f>(($AN$58-$AQ$57)/($AQ$58-$AQ$57))</f>
        <v>0.68421052631578949</v>
      </c>
      <c r="BD63">
        <f>(($AO$56-$AQ$57)/($AQ$58-$AQ$57))</f>
        <v>0.47368421052631576</v>
      </c>
      <c r="BE63">
        <f>(($AP$57-$AQ$56)/($AQ$57-$AQ$56))</f>
        <v>0.95</v>
      </c>
      <c r="BG63">
        <v>2</v>
      </c>
      <c r="BH63">
        <v>308</v>
      </c>
      <c r="BI63">
        <f>($BH$72-$BH$69)/200</f>
        <v>0.06</v>
      </c>
      <c r="BQ63">
        <f>1-(($AO$56-$AN$57)/($AN$58-$AN$57))</f>
        <v>0.21052631578947367</v>
      </c>
      <c r="BR63">
        <f>(($AP$57-$AN$57)/($AN$58-$AN$57))</f>
        <v>0.26315789473684209</v>
      </c>
      <c r="BS63">
        <f>(($AQ$57-$AN$57)/($AN$58-$AN$57))</f>
        <v>0.31578947368421051</v>
      </c>
      <c r="BT63">
        <f>(($AN$58-$AO$56)/($AO$57-$AO$56))</f>
        <v>0.22222222222222221</v>
      </c>
      <c r="BU63">
        <f>(($AP$57-$AO$55)/($AO$56-$AO$55))</f>
        <v>0.47368421052631576</v>
      </c>
      <c r="BV63">
        <f>1-(($AQ$58-$AO$56)/($AO$57-$AO$56))</f>
        <v>0.44444444444444442</v>
      </c>
      <c r="BW63">
        <f>1-(($AN$58-$AP$57)/($AP$58-$AP$57))</f>
        <v>0.33333333333333337</v>
      </c>
      <c r="BY63">
        <f>1-(($AQ$58-$AP$57)/($AP$58-$AP$57))</f>
        <v>4.7619047619047672E-2</v>
      </c>
      <c r="BZ63">
        <f>1-(($AN$58-$AQ$57)/($AQ$58-$AQ$57))</f>
        <v>0.31578947368421051</v>
      </c>
      <c r="CA63">
        <f>(($AO$56-$AQ$57)/($AQ$58-$AQ$57))</f>
        <v>0.47368421052631576</v>
      </c>
      <c r="CB63">
        <f>1-(($AP$57-$AQ$56)/($AQ$57-$AQ$56))</f>
        <v>5.0000000000000044E-2</v>
      </c>
    </row>
    <row r="64" spans="1:80" x14ac:dyDescent="0.25">
      <c r="A64">
        <v>63</v>
      </c>
      <c r="F64">
        <v>215.54363599999999</v>
      </c>
      <c r="G64" s="3">
        <v>3</v>
      </c>
      <c r="P64">
        <v>1</v>
      </c>
      <c r="Q64" t="str">
        <f t="shared" si="0"/>
        <v>3</v>
      </c>
      <c r="R64">
        <v>1</v>
      </c>
      <c r="X64" t="s">
        <v>286</v>
      </c>
      <c r="Y64" t="s">
        <v>275</v>
      </c>
      <c r="AB64" t="s">
        <v>286</v>
      </c>
      <c r="AC64" t="str">
        <f>CONCATENATE($R64,$R65,$R66,$R67)</f>
        <v>1432</v>
      </c>
      <c r="AN64">
        <v>1280</v>
      </c>
      <c r="AO64">
        <v>1335</v>
      </c>
      <c r="AP64">
        <v>1307</v>
      </c>
      <c r="AQ64">
        <v>1307</v>
      </c>
      <c r="AT64">
        <f>(($AO$57-$AN$58)/($AN$59-$AN$58))</f>
        <v>0.73684210526315785</v>
      </c>
      <c r="AU64">
        <f>(($AP$58-$AN$58)/($AN$59-$AN$58))</f>
        <v>0.36842105263157893</v>
      </c>
      <c r="AV64">
        <f>(($AQ$58-$AN$58)/($AN$59-$AN$58))</f>
        <v>0.31578947368421051</v>
      </c>
      <c r="AX64">
        <f>(($AP$58-$AO$56)/($AO$57-$AO$56))</f>
        <v>0.61111111111111116</v>
      </c>
      <c r="BG64">
        <v>1</v>
      </c>
      <c r="BH64">
        <v>313</v>
      </c>
      <c r="BI64">
        <f>($BH$73-$BH$70)/200</f>
        <v>8.5000000000000006E-2</v>
      </c>
      <c r="BQ64">
        <f>1-(($AO$57-$AN$58)/($AN$59-$AN$58))</f>
        <v>0.26315789473684215</v>
      </c>
      <c r="BR64">
        <f>(($AP$58-$AN$58)/($AN$59-$AN$58))</f>
        <v>0.36842105263157893</v>
      </c>
      <c r="BS64">
        <f>(($AQ$58-$AN$58)/($AN$59-$AN$58))</f>
        <v>0.31578947368421051</v>
      </c>
      <c r="BU64">
        <f>1-(($AP$58-$AO$56)/($AO$57-$AO$56))</f>
        <v>0.38888888888888884</v>
      </c>
    </row>
    <row r="65" spans="1:80" x14ac:dyDescent="0.25">
      <c r="A65">
        <v>64</v>
      </c>
      <c r="F65">
        <v>215.55974799999998</v>
      </c>
      <c r="G65" s="3">
        <v>3</v>
      </c>
      <c r="H65">
        <v>209.74350200000001</v>
      </c>
      <c r="I65" s="5">
        <v>4</v>
      </c>
      <c r="P65">
        <v>2</v>
      </c>
      <c r="Q65" t="str">
        <f t="shared" si="0"/>
        <v>34</v>
      </c>
      <c r="R65">
        <v>4</v>
      </c>
      <c r="X65" t="s">
        <v>286</v>
      </c>
      <c r="Y65" t="s">
        <v>274</v>
      </c>
      <c r="AN65">
        <v>1300</v>
      </c>
      <c r="AO65">
        <v>1352</v>
      </c>
      <c r="AP65">
        <v>1327</v>
      </c>
      <c r="AQ65">
        <v>1327</v>
      </c>
      <c r="BG65">
        <v>4</v>
      </c>
      <c r="BH65">
        <v>319</v>
      </c>
      <c r="BI65">
        <f>($BH$74-$BH$71)/200</f>
        <v>0.06</v>
      </c>
    </row>
    <row r="66" spans="1:80" x14ac:dyDescent="0.25">
      <c r="A66">
        <v>65</v>
      </c>
      <c r="F66">
        <v>215.548889</v>
      </c>
      <c r="G66" s="3">
        <v>3</v>
      </c>
      <c r="H66">
        <v>209.783297</v>
      </c>
      <c r="I66" s="5">
        <v>4</v>
      </c>
      <c r="P66">
        <v>2</v>
      </c>
      <c r="Q66" t="str">
        <f t="shared" ref="Q66:Q129" si="2">CONCATENATE(C66,E66,G66,I66)</f>
        <v>34</v>
      </c>
      <c r="R66">
        <v>3</v>
      </c>
      <c r="X66" t="s">
        <v>286</v>
      </c>
      <c r="Y66" t="s">
        <v>267</v>
      </c>
      <c r="AN66">
        <v>1320</v>
      </c>
      <c r="AO66">
        <v>1371</v>
      </c>
      <c r="AP66">
        <v>1347</v>
      </c>
      <c r="AQ66">
        <v>1346</v>
      </c>
      <c r="BG66">
        <v>3</v>
      </c>
      <c r="BH66">
        <v>320</v>
      </c>
      <c r="BI66">
        <f>($BH$75-$BH$72)/200</f>
        <v>7.0000000000000007E-2</v>
      </c>
    </row>
    <row r="67" spans="1:80" x14ac:dyDescent="0.25">
      <c r="A67">
        <v>66</v>
      </c>
      <c r="F67">
        <v>215.54025200000001</v>
      </c>
      <c r="G67" s="3">
        <v>3</v>
      </c>
      <c r="H67">
        <v>209.79278400000001</v>
      </c>
      <c r="I67" s="5">
        <v>4</v>
      </c>
      <c r="P67">
        <v>2</v>
      </c>
      <c r="Q67" t="str">
        <f t="shared" si="2"/>
        <v>34</v>
      </c>
      <c r="R67">
        <v>2</v>
      </c>
      <c r="X67" t="s">
        <v>286</v>
      </c>
      <c r="Y67" t="s">
        <v>268</v>
      </c>
      <c r="AN67">
        <v>1339</v>
      </c>
      <c r="AO67">
        <v>1391</v>
      </c>
      <c r="AP67">
        <v>1367</v>
      </c>
      <c r="AQ67">
        <v>1366</v>
      </c>
      <c r="AT67">
        <f>(($AO$58-$AN$60)/($AN$61-$AN$60))</f>
        <v>0.66666666666666663</v>
      </c>
      <c r="AU67">
        <f>(($AP$59-$AN$60)/($AN$61-$AN$60))</f>
        <v>0.33333333333333331</v>
      </c>
      <c r="AV67">
        <f>(($AQ$59-$AN$60)/($AN$61-$AN$60))</f>
        <v>0.14285714285714285</v>
      </c>
      <c r="AW67">
        <f>(($AN$61-$AO$58)/($AO$59-$AO$58))</f>
        <v>0.31818181818181818</v>
      </c>
      <c r="AX67">
        <f>(($AP$60-$AO$58)/($AO$59-$AO$58))</f>
        <v>0.68181818181818177</v>
      </c>
      <c r="AY67">
        <f>(($AQ$60-$AO$58)/($AO$59-$AO$58))</f>
        <v>0.63636363636363635</v>
      </c>
      <c r="AZ67">
        <f>(($AN$61-$AP$59)/($AP$60-$AP$59))</f>
        <v>0.63636363636363635</v>
      </c>
      <c r="BA67">
        <f>(($AO$58-$AP$59)/($AP$60-$AP$59))</f>
        <v>0.31818181818181818</v>
      </c>
      <c r="BB67">
        <f>(($AQ$60-$AP$59)/($AP$60-$AP$59))</f>
        <v>0.95454545454545459</v>
      </c>
      <c r="BC67">
        <f>(($AN$61-$AQ$59)/($AQ$60-$AQ$59))</f>
        <v>0.72</v>
      </c>
      <c r="BD67">
        <f>(($AO$58-$AQ$59)/($AQ$60-$AQ$59))</f>
        <v>0.44</v>
      </c>
      <c r="BE67">
        <f>(($AP$59-$AQ$59)/($AQ$60-$AQ$59))</f>
        <v>0.16</v>
      </c>
      <c r="BG67">
        <v>2</v>
      </c>
      <c r="BH67">
        <v>327</v>
      </c>
      <c r="BI67">
        <f>($BH$76-$BH$73)/200</f>
        <v>7.0000000000000007E-2</v>
      </c>
      <c r="BQ67">
        <f>1-(($AO$58-$AN$60)/($AN$61-$AN$60))</f>
        <v>0.33333333333333337</v>
      </c>
      <c r="BR67">
        <f>(($AP$59-$AN$60)/($AN$61-$AN$60))</f>
        <v>0.33333333333333331</v>
      </c>
      <c r="BS67">
        <f>(($AQ$59-$AN$60)/($AN$61-$AN$60))</f>
        <v>0.14285714285714285</v>
      </c>
      <c r="BT67">
        <f>(($AN$61-$AO$58)/($AO$59-$AO$58))</f>
        <v>0.31818181818181818</v>
      </c>
      <c r="BU67">
        <f>1-(($AP$60-$AO$58)/($AO$59-$AO$58))</f>
        <v>0.31818181818181823</v>
      </c>
      <c r="BV67">
        <f>1-(($AQ$60-$AO$58)/($AO$59-$AO$58))</f>
        <v>0.36363636363636365</v>
      </c>
      <c r="BW67">
        <f>1-(($AN$61-$AP$59)/($AP$60-$AP$59))</f>
        <v>0.36363636363636365</v>
      </c>
      <c r="BX67">
        <f>(($AO$58-$AP$59)/($AP$60-$AP$59))</f>
        <v>0.31818181818181818</v>
      </c>
      <c r="BY67">
        <f>1-(($AQ$60-$AP$59)/($AP$60-$AP$59))</f>
        <v>4.5454545454545414E-2</v>
      </c>
      <c r="BZ67">
        <f>1-(($AN$61-$AQ$59)/($AQ$60-$AQ$59))</f>
        <v>0.28000000000000003</v>
      </c>
      <c r="CA67">
        <f>(($AO$58-$AQ$59)/($AQ$60-$AQ$59))</f>
        <v>0.44</v>
      </c>
      <c r="CB67">
        <f>(($AP$59-$AQ$59)/($AQ$60-$AQ$59))</f>
        <v>0.16</v>
      </c>
    </row>
    <row r="68" spans="1:80" x14ac:dyDescent="0.25">
      <c r="A68">
        <v>67</v>
      </c>
      <c r="B68">
        <v>197.37303800000001</v>
      </c>
      <c r="C68" s="4">
        <v>1</v>
      </c>
      <c r="H68">
        <v>209.81649200000001</v>
      </c>
      <c r="I68" s="5">
        <v>4</v>
      </c>
      <c r="P68">
        <v>2</v>
      </c>
      <c r="Q68" t="str">
        <f t="shared" si="2"/>
        <v>14</v>
      </c>
      <c r="R68">
        <v>1</v>
      </c>
      <c r="X68" t="s">
        <v>286</v>
      </c>
      <c r="Y68" t="s">
        <v>275</v>
      </c>
      <c r="AB68" t="s">
        <v>286</v>
      </c>
      <c r="AC68" t="str">
        <f>CONCATENATE($R68,$R69,$R70,$R71)</f>
        <v>1432</v>
      </c>
      <c r="AN68">
        <v>1358</v>
      </c>
      <c r="AO68">
        <v>1418</v>
      </c>
      <c r="AP68">
        <v>1395</v>
      </c>
      <c r="AQ68">
        <v>1386</v>
      </c>
      <c r="AT68">
        <f>(($AO$59-$AN$61)/($AN$62-$AN$61))</f>
        <v>0.7142857142857143</v>
      </c>
      <c r="AU68">
        <f>(($AP$60-$AN$61)/($AN$62-$AN$61))</f>
        <v>0.38095238095238093</v>
      </c>
      <c r="AV68">
        <f>(($AQ$60-$AN$61)/($AN$62-$AN$61))</f>
        <v>0.33333333333333331</v>
      </c>
      <c r="AW68">
        <f>(($AN$62-$AO$59)/($AO$60-$AO$59))</f>
        <v>0.2857142857142857</v>
      </c>
      <c r="AX68">
        <f>(($AP$61-$AO$59)/($AO$60-$AO$59))</f>
        <v>0.61904761904761907</v>
      </c>
      <c r="AY68">
        <f>(($AQ$61-$AO$59)/($AO$60-$AO$59))</f>
        <v>0.61904761904761907</v>
      </c>
      <c r="AZ68">
        <f>(($AN$62-$AP$60)/($AP$61-$AP$60))</f>
        <v>0.65</v>
      </c>
      <c r="BA68">
        <f>(($AO$59-$AP$60)/($AP$61-$AP$60))</f>
        <v>0.35</v>
      </c>
      <c r="BB68">
        <f>(($AQ$61-$AP$61)/($AP$62-$AP$61))</f>
        <v>0</v>
      </c>
      <c r="BC68">
        <f>(($AN$62-$AQ$60)/($AQ$61-$AQ$60))</f>
        <v>0.66666666666666663</v>
      </c>
      <c r="BD68">
        <f>(($AO$59-$AQ$60)/($AQ$61-$AQ$60))</f>
        <v>0.38095238095238093</v>
      </c>
      <c r="BE68">
        <f>(($AP$60-$AQ$60)/($AQ$61-$AQ$60))</f>
        <v>4.7619047619047616E-2</v>
      </c>
      <c r="BG68">
        <v>1</v>
      </c>
      <c r="BH68">
        <v>332</v>
      </c>
      <c r="BI68">
        <f>($BH$77-$BH$74)/200</f>
        <v>0.1</v>
      </c>
      <c r="BQ68">
        <f>1-(($AO$59-$AN$61)/($AN$62-$AN$61))</f>
        <v>0.2857142857142857</v>
      </c>
      <c r="BR68">
        <f>(($AP$60-$AN$61)/($AN$62-$AN$61))</f>
        <v>0.38095238095238093</v>
      </c>
      <c r="BS68">
        <f>(($AQ$60-$AN$61)/($AN$62-$AN$61))</f>
        <v>0.33333333333333331</v>
      </c>
      <c r="BT68">
        <f>(($AN$62-$AO$59)/($AO$60-$AO$59))</f>
        <v>0.2857142857142857</v>
      </c>
      <c r="BU68">
        <f>1-(($AP$61-$AO$59)/($AO$60-$AO$59))</f>
        <v>0.38095238095238093</v>
      </c>
      <c r="BV68">
        <f>1-(($AQ$61-$AO$59)/($AO$60-$AO$59))</f>
        <v>0.38095238095238093</v>
      </c>
      <c r="BW68">
        <f>1-(($AN$62-$AP$60)/($AP$61-$AP$60))</f>
        <v>0.35</v>
      </c>
      <c r="BX68">
        <f>(($AO$59-$AP$60)/($AP$61-$AP$60))</f>
        <v>0.35</v>
      </c>
      <c r="BY68">
        <f>(($AQ$61-$AP$61)/($AP$62-$AP$61))</f>
        <v>0</v>
      </c>
      <c r="BZ68">
        <f>1-(($AN$62-$AQ$60)/($AQ$61-$AQ$60))</f>
        <v>0.33333333333333337</v>
      </c>
      <c r="CA68">
        <f>(($AO$59-$AQ$60)/($AQ$61-$AQ$60))</f>
        <v>0.38095238095238093</v>
      </c>
      <c r="CB68">
        <f>(($AP$60-$AQ$60)/($AQ$61-$AQ$60))</f>
        <v>4.7619047619047616E-2</v>
      </c>
    </row>
    <row r="69" spans="1:80" x14ac:dyDescent="0.25">
      <c r="A69">
        <v>68</v>
      </c>
      <c r="B69">
        <v>197.37232</v>
      </c>
      <c r="C69" s="4">
        <v>1</v>
      </c>
      <c r="H69">
        <v>209.83747299999999</v>
      </c>
      <c r="I69" s="5">
        <v>4</v>
      </c>
      <c r="P69">
        <v>2</v>
      </c>
      <c r="Q69" t="str">
        <f t="shared" si="2"/>
        <v>14</v>
      </c>
      <c r="R69">
        <v>4</v>
      </c>
      <c r="X69" t="s">
        <v>286</v>
      </c>
      <c r="Y69" t="s">
        <v>274</v>
      </c>
      <c r="AN69">
        <v>1377</v>
      </c>
      <c r="AO69">
        <v>1440</v>
      </c>
      <c r="AP69">
        <v>1419</v>
      </c>
      <c r="AQ69">
        <v>1404</v>
      </c>
      <c r="AT69">
        <f>(($AO$60-$AN$62)/($AN$63-$AN$62))</f>
        <v>0.7142857142857143</v>
      </c>
      <c r="AU69">
        <f>(($AP$61-$AN$62)/($AN$63-$AN$62))</f>
        <v>0.33333333333333331</v>
      </c>
      <c r="AV69">
        <f>(($AQ$61-$AN$62)/($AN$63-$AN$62))</f>
        <v>0.33333333333333331</v>
      </c>
      <c r="AW69">
        <f>(($AN$63-$AO$60)/($AO$61-$AO$60))</f>
        <v>0.2857142857142857</v>
      </c>
      <c r="AX69">
        <f>(($AP$62-$AO$60)/($AO$61-$AO$60))</f>
        <v>0.5714285714285714</v>
      </c>
      <c r="AY69">
        <f>(($AQ$62-$AO$60)/($AO$61-$AO$60))</f>
        <v>0.5714285714285714</v>
      </c>
      <c r="AZ69">
        <f>(($AN$63-$AP$61)/($AP$62-$AP$61))</f>
        <v>0.7</v>
      </c>
      <c r="BA69">
        <f>(($AO$60-$AP$61)/($AP$62-$AP$61))</f>
        <v>0.4</v>
      </c>
      <c r="BB69">
        <f>(($AQ$62-$AP$62)/($AP$63-$AP$62))</f>
        <v>0</v>
      </c>
      <c r="BC69">
        <f>(($AN$63-$AQ$61)/($AQ$62-$AQ$61))</f>
        <v>0.7</v>
      </c>
      <c r="BD69">
        <f>(($AO$60-$AQ$61)/($AQ$62-$AQ$61))</f>
        <v>0.4</v>
      </c>
      <c r="BE69">
        <f>(($AP$61-$AQ$61)/($AQ$62-$AQ$61))</f>
        <v>0</v>
      </c>
      <c r="BG69">
        <v>4</v>
      </c>
      <c r="BH69">
        <v>339</v>
      </c>
      <c r="BI69">
        <f>($BH$78-$BH$75)/200</f>
        <v>7.0000000000000007E-2</v>
      </c>
      <c r="BQ69">
        <f>1-(($AO$60-$AN$62)/($AN$63-$AN$62))</f>
        <v>0.2857142857142857</v>
      </c>
      <c r="BR69">
        <f>(($AP$61-$AN$62)/($AN$63-$AN$62))</f>
        <v>0.33333333333333331</v>
      </c>
      <c r="BS69">
        <f>(($AQ$61-$AN$62)/($AN$63-$AN$62))</f>
        <v>0.33333333333333331</v>
      </c>
      <c r="BT69">
        <f>(($AN$63-$AO$60)/($AO$61-$AO$60))</f>
        <v>0.2857142857142857</v>
      </c>
      <c r="BU69">
        <f>1-(($AP$62-$AO$60)/($AO$61-$AO$60))</f>
        <v>0.4285714285714286</v>
      </c>
      <c r="BV69">
        <f>1-(($AQ$62-$AO$60)/($AO$61-$AO$60))</f>
        <v>0.4285714285714286</v>
      </c>
      <c r="BW69">
        <f>1-(($AN$63-$AP$61)/($AP$62-$AP$61))</f>
        <v>0.30000000000000004</v>
      </c>
      <c r="BX69">
        <f>(($AO$60-$AP$61)/($AP$62-$AP$61))</f>
        <v>0.4</v>
      </c>
      <c r="BY69">
        <f>(($AQ$62-$AP$62)/($AP$63-$AP$62))</f>
        <v>0</v>
      </c>
      <c r="BZ69">
        <f>1-(($AN$63-$AQ$61)/($AQ$62-$AQ$61))</f>
        <v>0.30000000000000004</v>
      </c>
      <c r="CA69">
        <f>(($AO$60-$AQ$61)/($AQ$62-$AQ$61))</f>
        <v>0.4</v>
      </c>
      <c r="CB69">
        <f>(($AP$61-$AQ$61)/($AQ$62-$AQ$61))</f>
        <v>0</v>
      </c>
    </row>
    <row r="70" spans="1:80" x14ac:dyDescent="0.25">
      <c r="A70">
        <v>69</v>
      </c>
      <c r="B70">
        <v>197.45556500000001</v>
      </c>
      <c r="C70" s="4">
        <v>1</v>
      </c>
      <c r="H70">
        <v>209.874583</v>
      </c>
      <c r="I70" s="5">
        <v>4</v>
      </c>
      <c r="P70">
        <v>2</v>
      </c>
      <c r="Q70" t="str">
        <f t="shared" si="2"/>
        <v>14</v>
      </c>
      <c r="R70">
        <v>3</v>
      </c>
      <c r="X70" t="s">
        <v>286</v>
      </c>
      <c r="Y70" t="s">
        <v>267</v>
      </c>
      <c r="AN70">
        <v>1406</v>
      </c>
      <c r="AO70">
        <v>1462</v>
      </c>
      <c r="AP70">
        <v>1441</v>
      </c>
      <c r="AQ70">
        <v>1428</v>
      </c>
      <c r="AT70">
        <f>(($AO$61-$AN$63)/($AN$64-$AN$63))</f>
        <v>0.78947368421052633</v>
      </c>
      <c r="AU70">
        <f>(($AP$62-$AN$63)/($AN$64-$AN$63))</f>
        <v>0.31578947368421051</v>
      </c>
      <c r="AV70">
        <f>(($AQ$62-$AN$63)/($AN$64-$AN$63))</f>
        <v>0.31578947368421051</v>
      </c>
      <c r="AW70">
        <f>(($AN$64-$AO$61)/($AO$62-$AO$61))</f>
        <v>0.2</v>
      </c>
      <c r="AX70">
        <f>(($AP$63-$AO$61)/($AO$62-$AO$61))</f>
        <v>0.55000000000000004</v>
      </c>
      <c r="AY70">
        <f>(($AQ$63-$AO$61)/($AO$62-$AO$61))</f>
        <v>0.55000000000000004</v>
      </c>
      <c r="AZ70">
        <f>(($AN$64-$AP$62)/($AP$63-$AP$62))</f>
        <v>0.65</v>
      </c>
      <c r="BA70">
        <f>(($AO$61-$AP$62)/($AP$63-$AP$62))</f>
        <v>0.45</v>
      </c>
      <c r="BB70">
        <f>(($AQ$63-$AP$63)/($AP$64-$AP$63))</f>
        <v>0</v>
      </c>
      <c r="BC70">
        <f>(($AN$64-$AQ$62)/($AQ$63-$AQ$62))</f>
        <v>0.65</v>
      </c>
      <c r="BD70">
        <f>(($AO$61-$AQ$62)/($AQ$63-$AQ$62))</f>
        <v>0.45</v>
      </c>
      <c r="BE70">
        <f>(($AP$62-$AQ$62)/($AQ$63-$AQ$62))</f>
        <v>0</v>
      </c>
      <c r="BG70">
        <v>3</v>
      </c>
      <c r="BH70">
        <v>340</v>
      </c>
      <c r="BI70">
        <f>($BH$79-$BH$76)/200</f>
        <v>7.0000000000000007E-2</v>
      </c>
      <c r="BQ70">
        <f>1-(($AO$61-$AN$63)/($AN$64-$AN$63))</f>
        <v>0.21052631578947367</v>
      </c>
      <c r="BR70">
        <f>(($AP$62-$AN$63)/($AN$64-$AN$63))</f>
        <v>0.31578947368421051</v>
      </c>
      <c r="BS70">
        <f>(($AQ$62-$AN$63)/($AN$64-$AN$63))</f>
        <v>0.31578947368421051</v>
      </c>
      <c r="BT70">
        <f>(($AN$64-$AO$61)/($AO$62-$AO$61))</f>
        <v>0.2</v>
      </c>
      <c r="BU70">
        <f>1-(($AP$63-$AO$61)/($AO$62-$AO$61))</f>
        <v>0.44999999999999996</v>
      </c>
      <c r="BV70">
        <f>1-(($AQ$63-$AO$61)/($AO$62-$AO$61))</f>
        <v>0.44999999999999996</v>
      </c>
      <c r="BW70">
        <f>1-(($AN$64-$AP$62)/($AP$63-$AP$62))</f>
        <v>0.35</v>
      </c>
      <c r="BX70">
        <f>(($AO$61-$AP$62)/($AP$63-$AP$62))</f>
        <v>0.45</v>
      </c>
      <c r="BY70">
        <f>(($AQ$63-$AP$63)/($AP$64-$AP$63))</f>
        <v>0</v>
      </c>
      <c r="BZ70">
        <f>1-(($AN$64-$AQ$62)/($AQ$63-$AQ$62))</f>
        <v>0.35</v>
      </c>
      <c r="CA70">
        <f>(($AO$61-$AQ$62)/($AQ$63-$AQ$62))</f>
        <v>0.45</v>
      </c>
      <c r="CB70">
        <f>(($AP$62-$AQ$62)/($AQ$63-$AQ$62))</f>
        <v>0</v>
      </c>
    </row>
    <row r="71" spans="1:80" x14ac:dyDescent="0.25">
      <c r="A71">
        <v>70</v>
      </c>
      <c r="B71">
        <v>197.41963800000002</v>
      </c>
      <c r="C71" s="4">
        <v>1</v>
      </c>
      <c r="H71">
        <v>209.852316</v>
      </c>
      <c r="I71" s="5">
        <v>4</v>
      </c>
      <c r="P71">
        <v>2</v>
      </c>
      <c r="Q71" t="str">
        <f t="shared" si="2"/>
        <v>14</v>
      </c>
      <c r="R71">
        <v>2</v>
      </c>
      <c r="X71" t="s">
        <v>283</v>
      </c>
      <c r="Y71" t="s">
        <v>261</v>
      </c>
      <c r="AN71">
        <v>1430</v>
      </c>
      <c r="AO71">
        <v>1484</v>
      </c>
      <c r="AP71">
        <v>1463</v>
      </c>
      <c r="AQ71">
        <v>1450</v>
      </c>
      <c r="AT71">
        <f>(($AO$62-$AN$64)/($AN$65-$AN$64))</f>
        <v>0.8</v>
      </c>
      <c r="AU71">
        <f>(($AP$63-$AN$64)/($AN$65-$AN$64))</f>
        <v>0.35</v>
      </c>
      <c r="AV71">
        <f>(($AQ$63-$AN$64)/($AN$65-$AN$64))</f>
        <v>0.35</v>
      </c>
      <c r="AW71">
        <f>(($AN$65-$AO$62)/($AO$63-$AO$62))</f>
        <v>0.2</v>
      </c>
      <c r="AX71">
        <f>(($AP$64-$AO$62)/($AO$63-$AO$62))</f>
        <v>0.55000000000000004</v>
      </c>
      <c r="AY71">
        <f>(($AQ$64-$AO$62)/($AO$63-$AO$62))</f>
        <v>0.55000000000000004</v>
      </c>
      <c r="AZ71">
        <f>(($AN$65-$AP$63)/($AP$64-$AP$63))</f>
        <v>0.65</v>
      </c>
      <c r="BA71">
        <f>(($AO$62-$AP$63)/($AP$64-$AP$63))</f>
        <v>0.45</v>
      </c>
      <c r="BB71">
        <f>(($AQ$64-$AP$64)/($AP$65-$AP$64))</f>
        <v>0</v>
      </c>
      <c r="BC71">
        <f>(($AN$65-$AQ$63)/($AQ$64-$AQ$63))</f>
        <v>0.65</v>
      </c>
      <c r="BD71">
        <f>(($AO$62-$AQ$63)/($AQ$64-$AQ$63))</f>
        <v>0.45</v>
      </c>
      <c r="BE71">
        <f>(($AP$63-$AQ$63)/($AQ$64-$AQ$63))</f>
        <v>0</v>
      </c>
      <c r="BG71">
        <v>2</v>
      </c>
      <c r="BH71">
        <v>346</v>
      </c>
      <c r="BI71">
        <f>($BH$85-$BH$82)/200</f>
        <v>6.5000000000000002E-2</v>
      </c>
      <c r="BQ71">
        <f>1-(($AO$62-$AN$64)/($AN$65-$AN$64))</f>
        <v>0.19999999999999996</v>
      </c>
      <c r="BR71">
        <f>(($AP$63-$AN$64)/($AN$65-$AN$64))</f>
        <v>0.35</v>
      </c>
      <c r="BS71">
        <f>(($AQ$63-$AN$64)/($AN$65-$AN$64))</f>
        <v>0.35</v>
      </c>
      <c r="BT71">
        <f>(($AN$65-$AO$62)/($AO$63-$AO$62))</f>
        <v>0.2</v>
      </c>
      <c r="BU71">
        <f>1-(($AP$64-$AO$62)/($AO$63-$AO$62))</f>
        <v>0.44999999999999996</v>
      </c>
      <c r="BV71">
        <f>1-(($AQ$64-$AO$62)/($AO$63-$AO$62))</f>
        <v>0.44999999999999996</v>
      </c>
      <c r="BW71">
        <f>1-(($AN$65-$AP$63)/($AP$64-$AP$63))</f>
        <v>0.35</v>
      </c>
      <c r="BX71">
        <f>(($AO$62-$AP$63)/($AP$64-$AP$63))</f>
        <v>0.45</v>
      </c>
      <c r="BY71">
        <f>(($AQ$64-$AP$64)/($AP$65-$AP$64))</f>
        <v>0</v>
      </c>
      <c r="BZ71">
        <f>1-(($AN$65-$AQ$63)/($AQ$64-$AQ$63))</f>
        <v>0.35</v>
      </c>
      <c r="CA71">
        <f>(($AO$62-$AQ$63)/($AQ$64-$AQ$63))</f>
        <v>0.45</v>
      </c>
      <c r="CB71">
        <f>(($AP$63-$AQ$63)/($AQ$64-$AQ$63))</f>
        <v>0</v>
      </c>
    </row>
    <row r="72" spans="1:80" x14ac:dyDescent="0.25">
      <c r="A72">
        <v>71</v>
      </c>
      <c r="B72">
        <v>197.39407199999999</v>
      </c>
      <c r="C72" s="4">
        <v>1</v>
      </c>
      <c r="H72">
        <v>209.74350200000001</v>
      </c>
      <c r="I72" s="5">
        <v>4</v>
      </c>
      <c r="P72">
        <v>2</v>
      </c>
      <c r="Q72" t="str">
        <f t="shared" si="2"/>
        <v>14</v>
      </c>
      <c r="R72">
        <v>1</v>
      </c>
      <c r="X72" t="s">
        <v>283</v>
      </c>
      <c r="Y72" t="s">
        <v>276</v>
      </c>
      <c r="AB72" t="s">
        <v>286</v>
      </c>
      <c r="AC72" t="str">
        <f>CONCATENATE($R72,$R73,$R74,$R75)</f>
        <v>1432</v>
      </c>
      <c r="AN72">
        <v>1451</v>
      </c>
      <c r="AO72">
        <v>1507</v>
      </c>
      <c r="AP72">
        <v>1484</v>
      </c>
      <c r="AQ72">
        <v>1473</v>
      </c>
      <c r="AT72">
        <f>(($AO$63-$AN$65)/($AN$66-$AN$65))</f>
        <v>0.8</v>
      </c>
      <c r="AU72">
        <f>(($AP$64-$AN$65)/($AN$66-$AN$65))</f>
        <v>0.35</v>
      </c>
      <c r="AV72">
        <f>(($AQ$64-$AN$65)/($AN$66-$AN$65))</f>
        <v>0.35</v>
      </c>
      <c r="AW72">
        <f>(($AN$66-$AO$63)/($AO$64-$AO$63))</f>
        <v>0.21052631578947367</v>
      </c>
      <c r="AX72">
        <f>(($AP$65-$AO$63)/($AO$64-$AO$63))</f>
        <v>0.57894736842105265</v>
      </c>
      <c r="AY72">
        <f>(($AQ$65-$AO$63)/($AO$64-$AO$63))</f>
        <v>0.57894736842105265</v>
      </c>
      <c r="AZ72">
        <f>(($AN$66-$AP$64)/($AP$65-$AP$64))</f>
        <v>0.65</v>
      </c>
      <c r="BA72">
        <f>(($AO$63-$AP$64)/($AP$65-$AP$64))</f>
        <v>0.45</v>
      </c>
      <c r="BB72">
        <f>(($AQ$65-$AP$65)/($AP$66-$AP$65))</f>
        <v>0</v>
      </c>
      <c r="BC72">
        <f>(($AN$66-$AQ$64)/($AQ$65-$AQ$64))</f>
        <v>0.65</v>
      </c>
      <c r="BD72">
        <f>(($AO$63-$AQ$64)/($AQ$65-$AQ$64))</f>
        <v>0.45</v>
      </c>
      <c r="BE72">
        <f>(($AP$64-$AQ$64)/($AQ$65-$AQ$64))</f>
        <v>0</v>
      </c>
      <c r="BG72">
        <v>1</v>
      </c>
      <c r="BH72">
        <v>351</v>
      </c>
      <c r="BI72">
        <f>($BH$86-$BH$83)/200</f>
        <v>0.11</v>
      </c>
      <c r="BQ72">
        <f>1-(($AO$63-$AN$65)/($AN$66-$AN$65))</f>
        <v>0.19999999999999996</v>
      </c>
      <c r="BR72">
        <f>(($AP$64-$AN$65)/($AN$66-$AN$65))</f>
        <v>0.35</v>
      </c>
      <c r="BS72">
        <f>(($AQ$64-$AN$65)/($AN$66-$AN$65))</f>
        <v>0.35</v>
      </c>
      <c r="BT72">
        <f>(($AN$66-$AO$63)/($AO$64-$AO$63))</f>
        <v>0.21052631578947367</v>
      </c>
      <c r="BU72">
        <f>1-(($AP$65-$AO$63)/($AO$64-$AO$63))</f>
        <v>0.42105263157894735</v>
      </c>
      <c r="BV72">
        <f>1-(($AQ$65-$AO$63)/($AO$64-$AO$63))</f>
        <v>0.42105263157894735</v>
      </c>
      <c r="BW72">
        <f>1-(($AN$66-$AP$64)/($AP$65-$AP$64))</f>
        <v>0.35</v>
      </c>
      <c r="BX72">
        <f>(($AO$63-$AP$64)/($AP$65-$AP$64))</f>
        <v>0.45</v>
      </c>
      <c r="BY72">
        <f>(($AQ$65-$AP$65)/($AP$66-$AP$65))</f>
        <v>0</v>
      </c>
      <c r="BZ72">
        <f>1-(($AN$66-$AQ$64)/($AQ$65-$AQ$64))</f>
        <v>0.35</v>
      </c>
      <c r="CA72">
        <f>(($AO$63-$AQ$64)/($AQ$65-$AQ$64))</f>
        <v>0.45</v>
      </c>
      <c r="CB72">
        <f>(($AP$64-$AQ$64)/($AQ$65-$AQ$64))</f>
        <v>0</v>
      </c>
    </row>
    <row r="73" spans="1:80" x14ac:dyDescent="0.25">
      <c r="A73">
        <v>72</v>
      </c>
      <c r="B73">
        <v>197.40783200000001</v>
      </c>
      <c r="C73" s="4">
        <v>1</v>
      </c>
      <c r="P73">
        <v>1</v>
      </c>
      <c r="Q73" t="str">
        <f t="shared" si="2"/>
        <v>1</v>
      </c>
      <c r="R73">
        <v>4</v>
      </c>
      <c r="X73" t="s">
        <v>283</v>
      </c>
      <c r="Y73" t="s">
        <v>259</v>
      </c>
      <c r="AN73">
        <v>1474</v>
      </c>
      <c r="AO73">
        <v>1530</v>
      </c>
      <c r="AP73">
        <v>1506</v>
      </c>
      <c r="AQ73">
        <v>1497</v>
      </c>
      <c r="AT73">
        <f>(($AO$64-$AN$66)/($AN$67-$AN$66))</f>
        <v>0.78947368421052633</v>
      </c>
      <c r="AU73">
        <f>(($AP$65-$AN$66)/($AN$67-$AN$66))</f>
        <v>0.36842105263157893</v>
      </c>
      <c r="AV73">
        <f>(($AQ$65-$AN$66)/($AN$67-$AN$66))</f>
        <v>0.36842105263157893</v>
      </c>
      <c r="AW73">
        <f>(($AN$67-$AO$64)/($AO$65-$AO$64))</f>
        <v>0.23529411764705882</v>
      </c>
      <c r="AX73">
        <f>(($AP$66-$AO$64)/($AO$65-$AO$64))</f>
        <v>0.70588235294117652</v>
      </c>
      <c r="AY73">
        <f>(($AQ$66-$AO$64)/($AO$65-$AO$64))</f>
        <v>0.6470588235294118</v>
      </c>
      <c r="AZ73">
        <f>(($AN$67-$AP$65)/($AP$66-$AP$65))</f>
        <v>0.6</v>
      </c>
      <c r="BA73">
        <f>(($AO$64-$AP$65)/($AP$66-$AP$65))</f>
        <v>0.4</v>
      </c>
      <c r="BB73">
        <f>(($AQ$66-$AP$65)/($AP$66-$AP$65))</f>
        <v>0.95</v>
      </c>
      <c r="BC73">
        <f>(($AN$67-$AQ$65)/($AQ$66-$AQ$65))</f>
        <v>0.63157894736842102</v>
      </c>
      <c r="BD73">
        <f>(($AO$64-$AQ$65)/($AQ$66-$AQ$65))</f>
        <v>0.42105263157894735</v>
      </c>
      <c r="BE73">
        <f>(($AP$65-$AQ$65)/($AQ$66-$AQ$65))</f>
        <v>0</v>
      </c>
      <c r="BG73">
        <v>4</v>
      </c>
      <c r="BH73">
        <v>357</v>
      </c>
      <c r="BI73">
        <f>($BH$87-$BH$84)/200</f>
        <v>7.4999999999999997E-2</v>
      </c>
      <c r="BQ73">
        <f>1-(($AO$64-$AN$66)/($AN$67-$AN$66))</f>
        <v>0.21052631578947367</v>
      </c>
      <c r="BR73">
        <f>(($AP$65-$AN$66)/($AN$67-$AN$66))</f>
        <v>0.36842105263157893</v>
      </c>
      <c r="BS73">
        <f>(($AQ$65-$AN$66)/($AN$67-$AN$66))</f>
        <v>0.36842105263157893</v>
      </c>
      <c r="BT73">
        <f>(($AN$67-$AO$64)/($AO$65-$AO$64))</f>
        <v>0.23529411764705882</v>
      </c>
      <c r="BU73">
        <f>1-(($AP$66-$AO$64)/($AO$65-$AO$64))</f>
        <v>0.29411764705882348</v>
      </c>
      <c r="BV73">
        <f>1-(($AQ$66-$AO$64)/($AO$65-$AO$64))</f>
        <v>0.3529411764705882</v>
      </c>
      <c r="BW73">
        <f>1-(($AN$67-$AP$65)/($AP$66-$AP$65))</f>
        <v>0.4</v>
      </c>
      <c r="BX73">
        <f>(($AO$64-$AP$65)/($AP$66-$AP$65))</f>
        <v>0.4</v>
      </c>
      <c r="BY73">
        <f>1-(($AQ$66-$AP$65)/($AP$66-$AP$65))</f>
        <v>5.0000000000000044E-2</v>
      </c>
      <c r="BZ73">
        <f>1-(($AN$67-$AQ$65)/($AQ$66-$AQ$65))</f>
        <v>0.36842105263157898</v>
      </c>
      <c r="CA73">
        <f>(($AO$64-$AQ$65)/($AQ$66-$AQ$65))</f>
        <v>0.42105263157894735</v>
      </c>
      <c r="CB73">
        <f>(($AP$65-$AQ$65)/($AQ$66-$AQ$65))</f>
        <v>0</v>
      </c>
    </row>
    <row r="74" spans="1:80" x14ac:dyDescent="0.25">
      <c r="A74">
        <v>73</v>
      </c>
      <c r="B74">
        <v>197.39829500000002</v>
      </c>
      <c r="C74" s="4">
        <v>1</v>
      </c>
      <c r="P74">
        <v>1</v>
      </c>
      <c r="Q74" t="str">
        <f t="shared" si="2"/>
        <v>1</v>
      </c>
      <c r="R74">
        <v>3</v>
      </c>
      <c r="X74" t="s">
        <v>284</v>
      </c>
      <c r="Y74" t="s">
        <v>277</v>
      </c>
      <c r="AN74">
        <v>1495</v>
      </c>
      <c r="AO74">
        <v>1556</v>
      </c>
      <c r="AP74">
        <v>1526</v>
      </c>
      <c r="AQ74">
        <v>1545</v>
      </c>
      <c r="AT74">
        <f>(($AO$65-$AN$67)/($AN$68-$AN$67))</f>
        <v>0.68421052631578949</v>
      </c>
      <c r="AU74">
        <f>(($AP$66-$AN$67)/($AN$68-$AN$67))</f>
        <v>0.42105263157894735</v>
      </c>
      <c r="AV74">
        <f>(($AQ$66-$AN$67)/($AN$68-$AN$67))</f>
        <v>0.36842105263157893</v>
      </c>
      <c r="AW74">
        <f>(($AN$68-$AO$65)/($AO$66-$AO$65))</f>
        <v>0.31578947368421051</v>
      </c>
      <c r="AX74">
        <f>(($AP$67-$AO$65)/($AO$66-$AO$65))</f>
        <v>0.78947368421052633</v>
      </c>
      <c r="AY74">
        <f>(($AQ$67-$AO$65)/($AO$66-$AO$65))</f>
        <v>0.73684210526315785</v>
      </c>
      <c r="AZ74">
        <f>(($AN$68-$AP$66)/($AP$67-$AP$66))</f>
        <v>0.55000000000000004</v>
      </c>
      <c r="BA74">
        <f>(($AO$65-$AP$66)/($AP$67-$AP$66))</f>
        <v>0.25</v>
      </c>
      <c r="BB74">
        <f>(($AQ$67-$AP$66)/($AP$67-$AP$66))</f>
        <v>0.95</v>
      </c>
      <c r="BC74">
        <f>(($AN$68-$AQ$66)/($AQ$67-$AQ$66))</f>
        <v>0.6</v>
      </c>
      <c r="BD74">
        <f>(($AO$65-$AQ$66)/($AQ$67-$AQ$66))</f>
        <v>0.3</v>
      </c>
      <c r="BE74">
        <f>(($AP$66-$AQ$66)/($AQ$67-$AQ$66))</f>
        <v>0.05</v>
      </c>
      <c r="BG74">
        <v>3</v>
      </c>
      <c r="BH74">
        <v>358</v>
      </c>
      <c r="BI74">
        <f>($BH$88-$BH$85)/200</f>
        <v>0.12</v>
      </c>
      <c r="BQ74">
        <f>1-(($AO$65-$AN$67)/($AN$68-$AN$67))</f>
        <v>0.31578947368421051</v>
      </c>
      <c r="BR74">
        <f>(($AP$66-$AN$67)/($AN$68-$AN$67))</f>
        <v>0.42105263157894735</v>
      </c>
      <c r="BS74">
        <f>(($AQ$66-$AN$67)/($AN$68-$AN$67))</f>
        <v>0.36842105263157893</v>
      </c>
      <c r="BT74">
        <f>(($AN$68-$AO$65)/($AO$66-$AO$65))</f>
        <v>0.31578947368421051</v>
      </c>
      <c r="BU74">
        <f>1-(($AP$67-$AO$65)/($AO$66-$AO$65))</f>
        <v>0.21052631578947367</v>
      </c>
      <c r="BV74">
        <f>1-(($AQ$67-$AO$65)/($AO$66-$AO$65))</f>
        <v>0.26315789473684215</v>
      </c>
      <c r="BW74">
        <f>1-(($AN$68-$AP$66)/($AP$67-$AP$66))</f>
        <v>0.44999999999999996</v>
      </c>
      <c r="BX74">
        <f>(($AO$65-$AP$66)/($AP$67-$AP$66))</f>
        <v>0.25</v>
      </c>
      <c r="BY74">
        <f>1-(($AQ$67-$AP$66)/($AP$67-$AP$66))</f>
        <v>5.0000000000000044E-2</v>
      </c>
      <c r="BZ74">
        <f>1-(($AN$68-$AQ$66)/($AQ$67-$AQ$66))</f>
        <v>0.4</v>
      </c>
      <c r="CA74">
        <f>(($AO$65-$AQ$66)/($AQ$67-$AQ$66))</f>
        <v>0.3</v>
      </c>
      <c r="CB74">
        <f>(($AP$66-$AQ$66)/($AQ$67-$AQ$66))</f>
        <v>0.05</v>
      </c>
    </row>
    <row r="75" spans="1:80" x14ac:dyDescent="0.25">
      <c r="A75">
        <v>74</v>
      </c>
      <c r="B75">
        <v>197.37303800000001</v>
      </c>
      <c r="C75" s="4">
        <v>1</v>
      </c>
      <c r="P75">
        <v>1</v>
      </c>
      <c r="Q75" t="str">
        <f t="shared" si="2"/>
        <v>1</v>
      </c>
      <c r="R75">
        <v>2</v>
      </c>
      <c r="X75" t="s">
        <v>286</v>
      </c>
      <c r="Y75" t="s">
        <v>267</v>
      </c>
      <c r="AN75">
        <v>1515</v>
      </c>
      <c r="AO75">
        <v>1579</v>
      </c>
      <c r="AP75">
        <v>1546</v>
      </c>
      <c r="AQ75">
        <v>1568</v>
      </c>
      <c r="AT75">
        <f>(($AO$66-$AN$68)/($AN$69-$AN$68))</f>
        <v>0.68421052631578949</v>
      </c>
      <c r="AU75">
        <f>(($AP$67-$AN$68)/($AN$69-$AN$68))</f>
        <v>0.47368421052631576</v>
      </c>
      <c r="AV75">
        <f>(($AQ$67-$AN$68)/($AN$69-$AN$68))</f>
        <v>0.42105263157894735</v>
      </c>
      <c r="BC75">
        <f>(($AN$69-$AQ$67)/($AQ$68-$AQ$67))</f>
        <v>0.55000000000000004</v>
      </c>
      <c r="BD75">
        <f>(($AO$66-$AQ$67)/($AQ$68-$AQ$67))</f>
        <v>0.25</v>
      </c>
      <c r="BE75">
        <f>(($AP$67-$AQ$67)/($AQ$68-$AQ$67))</f>
        <v>0.05</v>
      </c>
      <c r="BG75">
        <v>2</v>
      </c>
      <c r="BH75">
        <v>365</v>
      </c>
      <c r="BI75">
        <f>($BH$89-$BH$86)/200</f>
        <v>0.08</v>
      </c>
      <c r="BQ75">
        <f>1-(($AO$66-$AN$68)/($AN$69-$AN$68))</f>
        <v>0.31578947368421051</v>
      </c>
      <c r="BR75">
        <f>(($AP$67-$AN$68)/($AN$69-$AN$68))</f>
        <v>0.47368421052631576</v>
      </c>
      <c r="BS75">
        <f>(($AQ$67-$AN$68)/($AN$69-$AN$68))</f>
        <v>0.42105263157894735</v>
      </c>
      <c r="BZ75">
        <f>1-(($AN$69-$AQ$67)/($AQ$68-$AQ$67))</f>
        <v>0.44999999999999996</v>
      </c>
      <c r="CA75">
        <f>(($AO$66-$AQ$67)/($AQ$68-$AQ$67))</f>
        <v>0.25</v>
      </c>
      <c r="CB75">
        <f>(($AP$67-$AQ$67)/($AQ$68-$AQ$67))</f>
        <v>0.05</v>
      </c>
    </row>
    <row r="76" spans="1:80" x14ac:dyDescent="0.25">
      <c r="A76">
        <v>75</v>
      </c>
      <c r="B76">
        <v>197.433142</v>
      </c>
      <c r="C76" s="4">
        <v>1</v>
      </c>
      <c r="P76">
        <v>1</v>
      </c>
      <c r="Q76" t="str">
        <f t="shared" si="2"/>
        <v>1</v>
      </c>
      <c r="R76">
        <v>1</v>
      </c>
      <c r="X76" t="s">
        <v>286</v>
      </c>
      <c r="Y76" t="s">
        <v>268</v>
      </c>
      <c r="AB76" t="s">
        <v>286</v>
      </c>
      <c r="AC76" t="str">
        <f>CONCATENATE($R76,$R77,$R78,$R79)</f>
        <v>1432</v>
      </c>
      <c r="AN76">
        <v>1538</v>
      </c>
      <c r="AO76">
        <v>1599</v>
      </c>
      <c r="AP76">
        <v>1569</v>
      </c>
      <c r="AQ76">
        <v>1590</v>
      </c>
      <c r="BG76">
        <v>1</v>
      </c>
      <c r="BH76">
        <v>371</v>
      </c>
      <c r="BI76">
        <f>($BH$90-$BH$87)/200</f>
        <v>0.11</v>
      </c>
    </row>
    <row r="77" spans="1:80" x14ac:dyDescent="0.25">
      <c r="A77">
        <v>76</v>
      </c>
      <c r="B77">
        <v>197.41174899999999</v>
      </c>
      <c r="C77" s="4">
        <v>1</v>
      </c>
      <c r="D77">
        <v>188.43546499999999</v>
      </c>
      <c r="E77" s="2">
        <v>2</v>
      </c>
      <c r="P77">
        <v>2</v>
      </c>
      <c r="Q77" t="str">
        <f t="shared" si="2"/>
        <v>12</v>
      </c>
      <c r="R77">
        <v>4</v>
      </c>
      <c r="X77" t="s">
        <v>286</v>
      </c>
      <c r="Y77" t="s">
        <v>275</v>
      </c>
      <c r="AN77">
        <v>1562</v>
      </c>
      <c r="AO77">
        <v>1620</v>
      </c>
      <c r="AP77">
        <v>1591</v>
      </c>
      <c r="AQ77">
        <v>1611</v>
      </c>
      <c r="BG77">
        <v>4</v>
      </c>
      <c r="BH77">
        <v>378</v>
      </c>
      <c r="BI77">
        <f>($BH$91-$BH$88)/200</f>
        <v>0.09</v>
      </c>
    </row>
    <row r="78" spans="1:80" x14ac:dyDescent="0.25">
      <c r="A78">
        <v>77</v>
      </c>
      <c r="D78">
        <v>188.43871100000001</v>
      </c>
      <c r="E78" s="2">
        <v>2</v>
      </c>
      <c r="P78">
        <v>1</v>
      </c>
      <c r="Q78" t="str">
        <f t="shared" si="2"/>
        <v>2</v>
      </c>
      <c r="R78">
        <v>3</v>
      </c>
      <c r="X78" t="s">
        <v>286</v>
      </c>
      <c r="Y78" t="s">
        <v>274</v>
      </c>
      <c r="AN78">
        <v>1585</v>
      </c>
      <c r="AO78">
        <v>1646</v>
      </c>
      <c r="AP78">
        <v>1613</v>
      </c>
      <c r="AQ78">
        <v>1634</v>
      </c>
      <c r="AT78">
        <f>(($AO$68-$AN$70)/($AN$71-$AN$70))</f>
        <v>0.5</v>
      </c>
      <c r="AU78">
        <f>(($AP$69-$AN$70)/($AN$71-$AN$70))</f>
        <v>0.54166666666666663</v>
      </c>
      <c r="AV78">
        <f>(($AQ$70-$AN$70)/($AN$71-$AN$70))</f>
        <v>0.91666666666666663</v>
      </c>
      <c r="AW78">
        <f>(($AN$70-$AO$67)/($AO$68-$AO$67))</f>
        <v>0.55555555555555558</v>
      </c>
      <c r="AX78">
        <f>(($AP$68-$AO$67)/($AO$68-$AO$67))</f>
        <v>0.14814814814814814</v>
      </c>
      <c r="AY78">
        <f>(($AQ$69-$AO$67)/($AO$68-$AO$67))</f>
        <v>0.48148148148148145</v>
      </c>
      <c r="AZ78">
        <f>(($AN$70-$AP$68)/($AP$69-$AP$68))</f>
        <v>0.45833333333333331</v>
      </c>
      <c r="BA78">
        <f>(($AO$68-$AP$68)/($AP$69-$AP$68))</f>
        <v>0.95833333333333337</v>
      </c>
      <c r="BB78">
        <f>(($AQ$69-$AP$68)/($AP$69-$AP$68))</f>
        <v>0.375</v>
      </c>
      <c r="BC78">
        <f>(($AN$70-$AQ$69)/($AQ$70-$AQ$69))</f>
        <v>8.3333333333333329E-2</v>
      </c>
      <c r="BD78">
        <f>(($AO$68-$AQ$69)/($AQ$70-$AQ$69))</f>
        <v>0.58333333333333337</v>
      </c>
      <c r="BE78">
        <f>(($AP$69-$AQ$69)/($AQ$70-$AQ$69))</f>
        <v>0.625</v>
      </c>
      <c r="BG78">
        <v>3</v>
      </c>
      <c r="BH78">
        <v>379</v>
      </c>
      <c r="BI78">
        <f>($BH$92-$BH$89)/200</f>
        <v>7.4999999999999997E-2</v>
      </c>
      <c r="BQ78">
        <f>(($AO$68-$AN$70)/($AN$71-$AN$70))</f>
        <v>0.5</v>
      </c>
      <c r="BR78">
        <f>1-(($AP$69-$AN$70)/($AN$71-$AN$70))</f>
        <v>0.45833333333333337</v>
      </c>
      <c r="BS78">
        <f>1-(($AQ$70-$AN$70)/($AN$71-$AN$70))</f>
        <v>8.333333333333337E-2</v>
      </c>
      <c r="BT78">
        <f>1-(($AN$70-$AO$67)/($AO$68-$AO$67))</f>
        <v>0.44444444444444442</v>
      </c>
      <c r="BU78">
        <f>(($AP$68-$AO$67)/($AO$68-$AO$67))</f>
        <v>0.14814814814814814</v>
      </c>
      <c r="BV78">
        <f>(($AQ$69-$AO$67)/($AO$68-$AO$67))</f>
        <v>0.48148148148148145</v>
      </c>
      <c r="BW78">
        <f>(($AN$70-$AP$68)/($AP$69-$AP$68))</f>
        <v>0.45833333333333331</v>
      </c>
      <c r="BX78">
        <f>1-(($AO$68-$AP$68)/($AP$69-$AP$68))</f>
        <v>4.166666666666663E-2</v>
      </c>
      <c r="BY78">
        <f>(($AQ$69-$AP$68)/($AP$69-$AP$68))</f>
        <v>0.375</v>
      </c>
      <c r="BZ78">
        <f>(($AN$70-$AQ$69)/($AQ$70-$AQ$69))</f>
        <v>8.3333333333333329E-2</v>
      </c>
      <c r="CA78">
        <f>1-(($AO$68-$AQ$69)/($AQ$70-$AQ$69))</f>
        <v>0.41666666666666663</v>
      </c>
      <c r="CB78">
        <f>1-(($AP$69-$AQ$69)/($AQ$70-$AQ$69))</f>
        <v>0.375</v>
      </c>
    </row>
    <row r="79" spans="1:80" x14ac:dyDescent="0.25">
      <c r="A79">
        <v>78</v>
      </c>
      <c r="D79">
        <v>188.46185500000001</v>
      </c>
      <c r="E79" s="2">
        <v>2</v>
      </c>
      <c r="P79">
        <v>1</v>
      </c>
      <c r="Q79" t="str">
        <f t="shared" si="2"/>
        <v>2</v>
      </c>
      <c r="R79">
        <v>2</v>
      </c>
      <c r="X79" t="s">
        <v>286</v>
      </c>
      <c r="Y79" t="s">
        <v>267</v>
      </c>
      <c r="AN79">
        <v>1605</v>
      </c>
      <c r="AO79">
        <v>1668</v>
      </c>
      <c r="AP79">
        <v>1650</v>
      </c>
      <c r="AQ79">
        <v>1654</v>
      </c>
      <c r="AT79">
        <f>(($AO$69-$AN$71)/($AN$72-$AN$71))</f>
        <v>0.47619047619047616</v>
      </c>
      <c r="AU79">
        <f>(($AP$70-$AN$71)/($AN$72-$AN$71))</f>
        <v>0.52380952380952384</v>
      </c>
      <c r="AV79">
        <f>(($AQ$71-$AN$71)/($AN$72-$AN$71))</f>
        <v>0.95238095238095233</v>
      </c>
      <c r="AW79">
        <f>(($AN$71-$AO$68)/($AO$69-$AO$68))</f>
        <v>0.54545454545454541</v>
      </c>
      <c r="AX79">
        <f>(($AP$69-$AO$68)/($AO$69-$AO$68))</f>
        <v>4.5454545454545456E-2</v>
      </c>
      <c r="AY79">
        <f>(($AQ$70-$AO$68)/($AO$69-$AO$68))</f>
        <v>0.45454545454545453</v>
      </c>
      <c r="AZ79">
        <f>(($AN$71-$AP$69)/($AP$70-$AP$69))</f>
        <v>0.5</v>
      </c>
      <c r="BA79">
        <f>(($AO$69-$AP$69)/($AP$70-$AP$69))</f>
        <v>0.95454545454545459</v>
      </c>
      <c r="BB79">
        <f>(($AQ$70-$AP$69)/($AP$70-$AP$69))</f>
        <v>0.40909090909090912</v>
      </c>
      <c r="BC79">
        <f>(($AN$71-$AQ$70)/($AQ$71-$AQ$70))</f>
        <v>9.0909090909090912E-2</v>
      </c>
      <c r="BD79">
        <f>(($AO$69-$AQ$70)/($AQ$71-$AQ$70))</f>
        <v>0.54545454545454541</v>
      </c>
      <c r="BE79">
        <f>(($AP$70-$AQ$70)/($AQ$71-$AQ$70))</f>
        <v>0.59090909090909094</v>
      </c>
      <c r="BG79">
        <v>2</v>
      </c>
      <c r="BH79">
        <v>385</v>
      </c>
      <c r="BI79">
        <f>($BH$93-$BH$90)/200</f>
        <v>7.4999999999999997E-2</v>
      </c>
      <c r="BQ79">
        <f>(($AO$69-$AN$71)/($AN$72-$AN$71))</f>
        <v>0.47619047619047616</v>
      </c>
      <c r="BR79">
        <f>1-(($AP$70-$AN$71)/($AN$72-$AN$71))</f>
        <v>0.47619047619047616</v>
      </c>
      <c r="BS79">
        <f>1-(($AQ$71-$AN$71)/($AN$72-$AN$71))</f>
        <v>4.7619047619047672E-2</v>
      </c>
      <c r="BT79">
        <f>1-(($AN$71-$AO$68)/($AO$69-$AO$68))</f>
        <v>0.45454545454545459</v>
      </c>
      <c r="BU79">
        <f>(($AP$69-$AO$68)/($AO$69-$AO$68))</f>
        <v>4.5454545454545456E-2</v>
      </c>
      <c r="BV79">
        <f>(($AQ$70-$AO$68)/($AO$69-$AO$68))</f>
        <v>0.45454545454545453</v>
      </c>
      <c r="BW79">
        <f>(($AN$71-$AP$69)/($AP$70-$AP$69))</f>
        <v>0.5</v>
      </c>
      <c r="BX79">
        <f>1-(($AO$69-$AP$69)/($AP$70-$AP$69))</f>
        <v>4.5454545454545414E-2</v>
      </c>
      <c r="BY79">
        <f>(($AQ$70-$AP$69)/($AP$70-$AP$69))</f>
        <v>0.40909090909090912</v>
      </c>
      <c r="BZ79">
        <f>(($AN$71-$AQ$70)/($AQ$71-$AQ$70))</f>
        <v>9.0909090909090912E-2</v>
      </c>
      <c r="CA79">
        <f>1-(($AO$69-$AQ$70)/($AQ$71-$AQ$70))</f>
        <v>0.45454545454545459</v>
      </c>
      <c r="CB79">
        <f>1-(($AP$70-$AQ$70)/($AQ$71-$AQ$70))</f>
        <v>0.40909090909090906</v>
      </c>
    </row>
    <row r="80" spans="1:80" x14ac:dyDescent="0.25">
      <c r="A80">
        <v>79</v>
      </c>
      <c r="D80">
        <v>188.48525799999999</v>
      </c>
      <c r="E80" s="2">
        <v>2</v>
      </c>
      <c r="P80">
        <v>1</v>
      </c>
      <c r="Q80" t="str">
        <f t="shared" si="2"/>
        <v>2</v>
      </c>
      <c r="R80" t="s">
        <v>22</v>
      </c>
      <c r="X80" t="s">
        <v>286</v>
      </c>
      <c r="Y80" t="s">
        <v>268</v>
      </c>
      <c r="AN80">
        <v>1625</v>
      </c>
      <c r="AO80">
        <v>1688</v>
      </c>
      <c r="AP80">
        <v>1673</v>
      </c>
      <c r="AQ80">
        <v>1675</v>
      </c>
      <c r="AT80">
        <f>(($AO$70-$AN$72)/($AN$73-$AN$72))</f>
        <v>0.47826086956521741</v>
      </c>
      <c r="AU80">
        <f>(($AP$71-$AN$72)/($AN$73-$AN$72))</f>
        <v>0.52173913043478259</v>
      </c>
      <c r="AV80">
        <f>(($AQ$72-$AN$72)/($AN$73-$AN$72))</f>
        <v>0.95652173913043481</v>
      </c>
      <c r="AW80">
        <f>(($AN$72-$AO$69)/($AO$70-$AO$69))</f>
        <v>0.5</v>
      </c>
      <c r="AX80">
        <f>(($AP$70-$AO$69)/($AO$70-$AO$69))</f>
        <v>4.5454545454545456E-2</v>
      </c>
      <c r="AY80">
        <f>(($AQ$71-$AO$69)/($AO$70-$AO$69))</f>
        <v>0.45454545454545453</v>
      </c>
      <c r="AZ80">
        <f>(($AN$72-$AP$70)/($AP$71-$AP$70))</f>
        <v>0.45454545454545453</v>
      </c>
      <c r="BA80">
        <f>(($AO$70-$AP$70)/($AP$71-$AP$70))</f>
        <v>0.95454545454545459</v>
      </c>
      <c r="BB80">
        <f>(($AQ$71-$AP$70)/($AP$71-$AP$70))</f>
        <v>0.40909090909090912</v>
      </c>
      <c r="BC80">
        <f>(($AN$72-$AQ$71)/($AQ$72-$AQ$71))</f>
        <v>4.3478260869565216E-2</v>
      </c>
      <c r="BD80">
        <f>(($AO$70-$AQ$71)/($AQ$72-$AQ$71))</f>
        <v>0.52173913043478259</v>
      </c>
      <c r="BE80">
        <f>(($AP$71-$AQ$71)/($AQ$72-$AQ$71))</f>
        <v>0.56521739130434778</v>
      </c>
      <c r="BG80" t="s">
        <v>22</v>
      </c>
      <c r="BH80">
        <v>389</v>
      </c>
      <c r="BI80">
        <f>($BH$94-$BH$91)/200</f>
        <v>0.08</v>
      </c>
      <c r="BQ80">
        <f>(($AO$70-$AN$72)/($AN$73-$AN$72))</f>
        <v>0.47826086956521741</v>
      </c>
      <c r="BR80">
        <f>1-(($AP$71-$AN$72)/($AN$73-$AN$72))</f>
        <v>0.47826086956521741</v>
      </c>
      <c r="BS80">
        <f>1-(($AQ$72-$AN$72)/($AN$73-$AN$72))</f>
        <v>4.3478260869565188E-2</v>
      </c>
      <c r="BT80">
        <f>(($AN$72-$AO$69)/($AO$70-$AO$69))</f>
        <v>0.5</v>
      </c>
      <c r="BU80">
        <f>(($AP$70-$AO$69)/($AO$70-$AO$69))</f>
        <v>4.5454545454545456E-2</v>
      </c>
      <c r="BV80">
        <f>(($AQ$71-$AO$69)/($AO$70-$AO$69))</f>
        <v>0.45454545454545453</v>
      </c>
      <c r="BW80">
        <f>(($AN$72-$AP$70)/($AP$71-$AP$70))</f>
        <v>0.45454545454545453</v>
      </c>
      <c r="BX80">
        <f>1-(($AO$70-$AP$70)/($AP$71-$AP$70))</f>
        <v>4.5454545454545414E-2</v>
      </c>
      <c r="BY80">
        <f>(($AQ$71-$AP$70)/($AP$71-$AP$70))</f>
        <v>0.40909090909090912</v>
      </c>
      <c r="BZ80">
        <f>(($AN$72-$AQ$71)/($AQ$72-$AQ$71))</f>
        <v>4.3478260869565216E-2</v>
      </c>
      <c r="CA80">
        <f>1-(($AO$70-$AQ$71)/($AQ$72-$AQ$71))</f>
        <v>0.47826086956521741</v>
      </c>
      <c r="CB80">
        <f>1-(($AP$71-$AQ$71)/($AQ$72-$AQ$71))</f>
        <v>0.43478260869565222</v>
      </c>
    </row>
    <row r="81" spans="1:80" x14ac:dyDescent="0.25">
      <c r="A81">
        <v>80</v>
      </c>
      <c r="D81">
        <v>188.477114</v>
      </c>
      <c r="E81" s="2">
        <v>2</v>
      </c>
      <c r="P81">
        <v>1</v>
      </c>
      <c r="Q81" t="str">
        <f t="shared" si="2"/>
        <v>2</v>
      </c>
      <c r="R81" t="s">
        <v>22</v>
      </c>
      <c r="X81" t="s">
        <v>286</v>
      </c>
      <c r="Y81" t="s">
        <v>275</v>
      </c>
      <c r="AN81">
        <v>1638</v>
      </c>
      <c r="AO81">
        <v>1708</v>
      </c>
      <c r="AP81">
        <v>1694</v>
      </c>
      <c r="AQ81">
        <v>1695</v>
      </c>
      <c r="AT81">
        <f>(($AO$71-$AN$73)/($AN$74-$AN$73))</f>
        <v>0.47619047619047616</v>
      </c>
      <c r="AU81">
        <f>(($AP$72-$AN$73)/($AN$74-$AN$73))</f>
        <v>0.47619047619047616</v>
      </c>
      <c r="AV81">
        <f>(($AQ$73-$AN$74)/($AN$75-$AN$74))</f>
        <v>0.1</v>
      </c>
      <c r="AW81">
        <f>(($AN$73-$AO$70)/($AO$71-$AO$70))</f>
        <v>0.54545454545454541</v>
      </c>
      <c r="AX81">
        <f>(($AP$71-$AO$70)/($AO$71-$AO$70))</f>
        <v>4.5454545454545456E-2</v>
      </c>
      <c r="AY81">
        <f>(($AQ$72-$AO$70)/($AO$71-$AO$70))</f>
        <v>0.5</v>
      </c>
      <c r="AZ81">
        <f>(($AN$73-$AP$71)/($AP$72-$AP$71))</f>
        <v>0.52380952380952384</v>
      </c>
      <c r="BA81">
        <f>(($AO$71-$AP$72)/($AP$73-$AP$72))</f>
        <v>0</v>
      </c>
      <c r="BB81">
        <f>(($AQ$72-$AP$71)/($AP$72-$AP$71))</f>
        <v>0.47619047619047616</v>
      </c>
      <c r="BC81">
        <f>(($AN$73-$AQ$72)/($AQ$73-$AQ$72))</f>
        <v>4.1666666666666664E-2</v>
      </c>
      <c r="BD81">
        <f>(($AO$71-$AQ$72)/($AQ$73-$AQ$72))</f>
        <v>0.45833333333333331</v>
      </c>
      <c r="BE81">
        <f>(($AP$72-$AQ$72)/($AQ$73-$AQ$72))</f>
        <v>0.45833333333333331</v>
      </c>
      <c r="BG81" t="s">
        <v>22</v>
      </c>
      <c r="BH81">
        <v>391</v>
      </c>
      <c r="BI81">
        <f>($BH$95-$BH$92)/200</f>
        <v>0.1</v>
      </c>
      <c r="BQ81">
        <f>(($AO$71-$AN$73)/($AN$74-$AN$73))</f>
        <v>0.47619047619047616</v>
      </c>
      <c r="BR81">
        <f>(($AP$72-$AN$73)/($AN$74-$AN$73))</f>
        <v>0.47619047619047616</v>
      </c>
      <c r="BS81">
        <f>(($AQ$73-$AN$74)/($AN$75-$AN$74))</f>
        <v>0.1</v>
      </c>
      <c r="BT81">
        <f>1-(($AN$73-$AO$70)/($AO$71-$AO$70))</f>
        <v>0.45454545454545459</v>
      </c>
      <c r="BU81">
        <f>(($AP$71-$AO$70)/($AO$71-$AO$70))</f>
        <v>4.5454545454545456E-2</v>
      </c>
      <c r="BV81">
        <f>(($AQ$72-$AO$70)/($AO$71-$AO$70))</f>
        <v>0.5</v>
      </c>
      <c r="BW81">
        <f>1-(($AN$73-$AP$71)/($AP$72-$AP$71))</f>
        <v>0.47619047619047616</v>
      </c>
      <c r="BX81">
        <f>(($AO$71-$AP$72)/($AP$73-$AP$72))</f>
        <v>0</v>
      </c>
      <c r="BY81">
        <f>(($AQ$72-$AP$71)/($AP$72-$AP$71))</f>
        <v>0.47619047619047616</v>
      </c>
      <c r="BZ81">
        <f>(($AN$73-$AQ$72)/($AQ$73-$AQ$72))</f>
        <v>4.1666666666666664E-2</v>
      </c>
      <c r="CA81">
        <f>(($AO$71-$AQ$72)/($AQ$73-$AQ$72))</f>
        <v>0.45833333333333331</v>
      </c>
      <c r="CB81">
        <f>(($AP$72-$AQ$72)/($AQ$73-$AQ$72))</f>
        <v>0.45833333333333331</v>
      </c>
    </row>
    <row r="82" spans="1:80" x14ac:dyDescent="0.25">
      <c r="A82">
        <v>81</v>
      </c>
      <c r="D82">
        <v>188.50113099999999</v>
      </c>
      <c r="E82" s="2">
        <v>2</v>
      </c>
      <c r="F82">
        <v>191.96494899999999</v>
      </c>
      <c r="G82" s="3">
        <v>3</v>
      </c>
      <c r="P82">
        <v>2</v>
      </c>
      <c r="Q82" t="str">
        <f t="shared" si="2"/>
        <v>23</v>
      </c>
      <c r="R82">
        <v>1</v>
      </c>
      <c r="X82" t="s">
        <v>286</v>
      </c>
      <c r="Y82" t="s">
        <v>274</v>
      </c>
      <c r="AB82" t="s">
        <v>283</v>
      </c>
      <c r="AC82" t="str">
        <f>CONCATENATE($R82,$R83,$R84,$R85)</f>
        <v>1423</v>
      </c>
      <c r="AN82">
        <v>1660</v>
      </c>
      <c r="AO82">
        <v>1727</v>
      </c>
      <c r="AP82">
        <v>1715</v>
      </c>
      <c r="AQ82">
        <v>1716</v>
      </c>
      <c r="AT82">
        <f>(($AO$72-$AN$74)/($AN$75-$AN$74))</f>
        <v>0.6</v>
      </c>
      <c r="AU82">
        <f>(($AP$73-$AN$74)/($AN$75-$AN$74))</f>
        <v>0.55000000000000004</v>
      </c>
      <c r="AV82">
        <f>(($AQ$74-$AN$76)/($AN$77-$AN$76))</f>
        <v>0.29166666666666669</v>
      </c>
      <c r="AW82">
        <f>(($AN$74-$AO$71)/($AO$72-$AO$71))</f>
        <v>0.47826086956521741</v>
      </c>
      <c r="AX82">
        <f>(($AP$72-$AO$71)/($AO$72-$AO$71))</f>
        <v>0</v>
      </c>
      <c r="AY82">
        <f>(($AQ$73-$AO$71)/($AO$72-$AO$71))</f>
        <v>0.56521739130434778</v>
      </c>
      <c r="AZ82">
        <f>(($AN$74-$AP$72)/($AP$73-$AP$72))</f>
        <v>0.5</v>
      </c>
      <c r="BA82">
        <f>(($AO$72-$AP$73)/($AP$74-$AP$73))</f>
        <v>0.05</v>
      </c>
      <c r="BB82">
        <f>(($AQ$73-$AP$72)/($AP$73-$AP$72))</f>
        <v>0.59090909090909094</v>
      </c>
      <c r="BC82">
        <f>(($AN$74-$AQ$72)/($AQ$73-$AQ$72))</f>
        <v>0.91666666666666663</v>
      </c>
      <c r="BD82">
        <f>(($AO$72-$AQ$73)/($AQ$74-$AQ$73))</f>
        <v>0.20833333333333334</v>
      </c>
      <c r="BE82">
        <f>(($AP$73-$AQ$73)/($AQ$74-$AQ$73))</f>
        <v>0.1875</v>
      </c>
      <c r="BG82">
        <v>1</v>
      </c>
      <c r="BH82">
        <v>392</v>
      </c>
      <c r="BI82">
        <f>($BH$96-$BH$93)/200</f>
        <v>6.5000000000000002E-2</v>
      </c>
      <c r="BQ82">
        <f>1-(($AO$72-$AN$74)/($AN$75-$AN$74))</f>
        <v>0.4</v>
      </c>
      <c r="BR82">
        <f>1-(($AP$73-$AN$74)/($AN$75-$AN$74))</f>
        <v>0.44999999999999996</v>
      </c>
      <c r="BS82">
        <f>(($AQ$74-$AN$76)/($AN$77-$AN$76))</f>
        <v>0.29166666666666669</v>
      </c>
      <c r="BT82">
        <f>(($AN$74-$AO$71)/($AO$72-$AO$71))</f>
        <v>0.47826086956521741</v>
      </c>
      <c r="BU82">
        <f>(($AP$72-$AO$71)/($AO$72-$AO$71))</f>
        <v>0</v>
      </c>
      <c r="BV82">
        <f>1-(($AQ$73-$AO$71)/($AO$72-$AO$71))</f>
        <v>0.43478260869565222</v>
      </c>
      <c r="BW82">
        <f>(($AN$74-$AP$72)/($AP$73-$AP$72))</f>
        <v>0.5</v>
      </c>
      <c r="BX82">
        <f>(($AO$72-$AP$73)/($AP$74-$AP$73))</f>
        <v>0.05</v>
      </c>
      <c r="BY82">
        <f>1-(($AQ$73-$AP$72)/($AP$73-$AP$72))</f>
        <v>0.40909090909090906</v>
      </c>
      <c r="BZ82">
        <f>1-(($AN$74-$AQ$72)/($AQ$73-$AQ$72))</f>
        <v>8.333333333333337E-2</v>
      </c>
      <c r="CA82">
        <f>(($AO$72-$AQ$73)/($AQ$74-$AQ$73))</f>
        <v>0.20833333333333334</v>
      </c>
      <c r="CB82">
        <f>(($AP$73-$AQ$73)/($AQ$74-$AQ$73))</f>
        <v>0.1875</v>
      </c>
    </row>
    <row r="83" spans="1:80" x14ac:dyDescent="0.25">
      <c r="A83">
        <v>82</v>
      </c>
      <c r="D83">
        <v>188.537733</v>
      </c>
      <c r="E83" s="2">
        <v>2</v>
      </c>
      <c r="F83">
        <v>191.97299000000001</v>
      </c>
      <c r="G83" s="3">
        <v>3</v>
      </c>
      <c r="P83">
        <v>2</v>
      </c>
      <c r="Q83" t="str">
        <f t="shared" si="2"/>
        <v>23</v>
      </c>
      <c r="R83">
        <v>4</v>
      </c>
      <c r="X83" t="s">
        <v>286</v>
      </c>
      <c r="Y83" t="s">
        <v>267</v>
      </c>
      <c r="AN83">
        <v>1682</v>
      </c>
      <c r="AO83">
        <v>1744</v>
      </c>
      <c r="AP83">
        <v>1737</v>
      </c>
      <c r="AQ83">
        <v>1737</v>
      </c>
      <c r="AT83">
        <f>(($AO$73-$AN$75)/($AN$76-$AN$75))</f>
        <v>0.65217391304347827</v>
      </c>
      <c r="AU83">
        <f>(($AP$74-$AN$75)/($AN$76-$AN$75))</f>
        <v>0.47826086956521741</v>
      </c>
      <c r="AV83">
        <f>(($AQ$75-$AN$77)/($AN$78-$AN$77))</f>
        <v>0.2608695652173913</v>
      </c>
      <c r="AW83">
        <f>(($AN$75-$AO$72)/($AO$73-$AO$72))</f>
        <v>0.34782608695652173</v>
      </c>
      <c r="AX83">
        <f>(($AP$73-$AO$71)/($AO$72-$AO$71))</f>
        <v>0.95652173913043481</v>
      </c>
      <c r="AY83">
        <f>(($AQ$74-$AO$73)/($AO$74-$AO$73))</f>
        <v>0.57692307692307687</v>
      </c>
      <c r="AZ83">
        <f>(($AN$75-$AP$73)/($AP$74-$AP$73))</f>
        <v>0.45</v>
      </c>
      <c r="BA83">
        <f>(($AO$73-$AP$74)/($AP$75-$AP$74))</f>
        <v>0.2</v>
      </c>
      <c r="BB83">
        <f>(($AQ$74-$AP$74)/($AP$75-$AP$74))</f>
        <v>0.95</v>
      </c>
      <c r="BC83">
        <f>(($AN$75-$AQ$73)/($AQ$74-$AQ$73))</f>
        <v>0.375</v>
      </c>
      <c r="BD83">
        <f>(($AO$73-$AQ$73)/($AQ$74-$AQ$73))</f>
        <v>0.6875</v>
      </c>
      <c r="BE83">
        <f>(($AP$74-$AQ$73)/($AQ$74-$AQ$73))</f>
        <v>0.60416666666666663</v>
      </c>
      <c r="BG83">
        <v>4</v>
      </c>
      <c r="BH83">
        <v>396</v>
      </c>
      <c r="BI83">
        <f>($BH$97-$BH$94)/200</f>
        <v>7.0000000000000007E-2</v>
      </c>
      <c r="BQ83">
        <f>1-(($AO$73-$AN$75)/($AN$76-$AN$75))</f>
        <v>0.34782608695652173</v>
      </c>
      <c r="BR83">
        <f>(($AP$74-$AN$75)/($AN$76-$AN$75))</f>
        <v>0.47826086956521741</v>
      </c>
      <c r="BS83">
        <f>(($AQ$75-$AN$77)/($AN$78-$AN$77))</f>
        <v>0.2608695652173913</v>
      </c>
      <c r="BT83">
        <f>(($AN$75-$AO$72)/($AO$73-$AO$72))</f>
        <v>0.34782608695652173</v>
      </c>
      <c r="BU83">
        <f>1-(($AP$73-$AO$71)/($AO$72-$AO$71))</f>
        <v>4.3478260869565188E-2</v>
      </c>
      <c r="BV83">
        <f>1-(($AQ$74-$AO$73)/($AO$74-$AO$73))</f>
        <v>0.42307692307692313</v>
      </c>
      <c r="BW83">
        <f>(($AN$75-$AP$73)/($AP$74-$AP$73))</f>
        <v>0.45</v>
      </c>
      <c r="BX83">
        <f>(($AO$73-$AP$74)/($AP$75-$AP$74))</f>
        <v>0.2</v>
      </c>
      <c r="BY83">
        <f>1-(($AQ$74-$AP$74)/($AP$75-$AP$74))</f>
        <v>5.0000000000000044E-2</v>
      </c>
      <c r="BZ83">
        <f>(($AN$75-$AQ$73)/($AQ$74-$AQ$73))</f>
        <v>0.375</v>
      </c>
      <c r="CA83">
        <f>1-(($AO$73-$AQ$73)/($AQ$74-$AQ$73))</f>
        <v>0.3125</v>
      </c>
      <c r="CB83">
        <f>1-(($AP$74-$AQ$73)/($AQ$74-$AQ$73))</f>
        <v>0.39583333333333337</v>
      </c>
    </row>
    <row r="84" spans="1:80" x14ac:dyDescent="0.25">
      <c r="A84">
        <v>83</v>
      </c>
      <c r="D84">
        <v>188.43546499999999</v>
      </c>
      <c r="E84" s="2">
        <v>2</v>
      </c>
      <c r="F84">
        <v>191.99963600000001</v>
      </c>
      <c r="G84" s="3">
        <v>3</v>
      </c>
      <c r="P84">
        <v>2</v>
      </c>
      <c r="Q84" t="str">
        <f t="shared" si="2"/>
        <v>23</v>
      </c>
      <c r="R84">
        <v>2</v>
      </c>
      <c r="X84" t="s">
        <v>286</v>
      </c>
      <c r="Y84" t="s">
        <v>268</v>
      </c>
      <c r="AN84">
        <v>1703</v>
      </c>
      <c r="AO84">
        <v>1766</v>
      </c>
      <c r="AP84">
        <v>1758</v>
      </c>
      <c r="AQ84">
        <v>1757</v>
      </c>
      <c r="AT84">
        <f>(($AO$74-$AN$76)/($AN$77-$AN$76))</f>
        <v>0.75</v>
      </c>
      <c r="AU84">
        <f>(($AP$75-$AN$76)/($AN$77-$AN$76))</f>
        <v>0.33333333333333331</v>
      </c>
      <c r="AV84">
        <f>(($AQ$76-$AN$78)/($AN$79-$AN$78))</f>
        <v>0.25</v>
      </c>
      <c r="AW84">
        <f>(($AN$76-$AO$73)/($AO$74-$AO$73))</f>
        <v>0.30769230769230771</v>
      </c>
      <c r="AX84">
        <f>(($AP$74-$AO$72)/($AO$73-$AO$72))</f>
        <v>0.82608695652173914</v>
      </c>
      <c r="AY84">
        <f>(($AQ$75-$AO$74)/($AO$75-$AO$74))</f>
        <v>0.52173913043478259</v>
      </c>
      <c r="AZ84">
        <f>(($AN$76-$AP$74)/($AP$75-$AP$74))</f>
        <v>0.6</v>
      </c>
      <c r="BA84">
        <f>(($AO$74-$AP$75)/($AP$76-$AP$75))</f>
        <v>0.43478260869565216</v>
      </c>
      <c r="BB84">
        <f>(($AQ$75-$AP$75)/($AP$76-$AP$75))</f>
        <v>0.95652173913043481</v>
      </c>
      <c r="BC84">
        <f>(($AN$76-$AQ$73)/($AQ$74-$AQ$73))</f>
        <v>0.85416666666666663</v>
      </c>
      <c r="BD84">
        <f>(($AO$74-$AQ$74)/($AQ$75-$AQ$74))</f>
        <v>0.47826086956521741</v>
      </c>
      <c r="BE84">
        <f>(($AP$75-$AQ$74)/($AQ$75-$AQ$74))</f>
        <v>4.3478260869565216E-2</v>
      </c>
      <c r="BG84">
        <v>2</v>
      </c>
      <c r="BH84">
        <v>405</v>
      </c>
      <c r="BI84">
        <f>($BH$98-$BH$95)/200</f>
        <v>7.0000000000000007E-2</v>
      </c>
      <c r="BQ84">
        <f>1-(($AO$74-$AN$76)/($AN$77-$AN$76))</f>
        <v>0.25</v>
      </c>
      <c r="BR84">
        <f>(($AP$75-$AN$76)/($AN$77-$AN$76))</f>
        <v>0.33333333333333331</v>
      </c>
      <c r="BS84">
        <f>(($AQ$76-$AN$78)/($AN$79-$AN$78))</f>
        <v>0.25</v>
      </c>
      <c r="BT84">
        <f>(($AN$76-$AO$73)/($AO$74-$AO$73))</f>
        <v>0.30769230769230771</v>
      </c>
      <c r="BU84">
        <f>1-(($AP$74-$AO$72)/($AO$73-$AO$72))</f>
        <v>0.17391304347826086</v>
      </c>
      <c r="BV84">
        <f>1-(($AQ$75-$AO$74)/($AO$75-$AO$74))</f>
        <v>0.47826086956521741</v>
      </c>
      <c r="BW84">
        <f>1-(($AN$76-$AP$74)/($AP$75-$AP$74))</f>
        <v>0.4</v>
      </c>
      <c r="BX84">
        <f>(($AO$74-$AP$75)/($AP$76-$AP$75))</f>
        <v>0.43478260869565216</v>
      </c>
      <c r="BY84">
        <f>1-(($AQ$75-$AP$75)/($AP$76-$AP$75))</f>
        <v>4.3478260869565188E-2</v>
      </c>
      <c r="BZ84">
        <f>1-(($AN$76-$AQ$73)/($AQ$74-$AQ$73))</f>
        <v>0.14583333333333337</v>
      </c>
      <c r="CA84">
        <f>(($AO$74-$AQ$74)/($AQ$75-$AQ$74))</f>
        <v>0.47826086956521741</v>
      </c>
      <c r="CB84">
        <f>(($AP$75-$AQ$74)/($AQ$75-$AQ$74))</f>
        <v>4.3478260869565216E-2</v>
      </c>
    </row>
    <row r="85" spans="1:80" x14ac:dyDescent="0.25">
      <c r="A85">
        <v>84</v>
      </c>
      <c r="F85">
        <v>191.961905</v>
      </c>
      <c r="G85" s="3">
        <v>3</v>
      </c>
      <c r="H85">
        <v>189.47896800000001</v>
      </c>
      <c r="I85" s="5">
        <v>4</v>
      </c>
      <c r="P85">
        <v>2</v>
      </c>
      <c r="Q85" t="str">
        <f t="shared" si="2"/>
        <v>34</v>
      </c>
      <c r="R85">
        <v>3</v>
      </c>
      <c r="X85" t="s">
        <v>284</v>
      </c>
      <c r="Y85" t="s">
        <v>269</v>
      </c>
      <c r="AN85">
        <v>1730</v>
      </c>
      <c r="AO85">
        <v>1789</v>
      </c>
      <c r="AP85">
        <v>1779</v>
      </c>
      <c r="AQ85">
        <v>1777</v>
      </c>
      <c r="AT85">
        <f>(($AO$75-$AN$77)/($AN$78-$AN$77))</f>
        <v>0.73913043478260865</v>
      </c>
      <c r="AU85">
        <f>(($AP$76-$AN$77)/($AN$78-$AN$77))</f>
        <v>0.30434782608695654</v>
      </c>
      <c r="AV85">
        <f>(($AQ$77-$AN$79)/($AN$80-$AN$79))</f>
        <v>0.3</v>
      </c>
      <c r="AW85">
        <f>(($AN$77-$AO$74)/($AO$75-$AO$74))</f>
        <v>0.2608695652173913</v>
      </c>
      <c r="AX85">
        <f>(($AP$75-$AO$73)/($AO$74-$AO$73))</f>
        <v>0.61538461538461542</v>
      </c>
      <c r="AY85">
        <f>(($AQ$76-$AO$75)/($AO$76-$AO$75))</f>
        <v>0.55000000000000004</v>
      </c>
      <c r="AZ85">
        <f>(($AN$77-$AP$75)/($AP$76-$AP$75))</f>
        <v>0.69565217391304346</v>
      </c>
      <c r="BA85">
        <f>(($AO$75-$AP$76)/($AP$77-$AP$76))</f>
        <v>0.45454545454545453</v>
      </c>
      <c r="BB85">
        <f>(($AQ$76-$AP$76)/($AP$77-$AP$76))</f>
        <v>0.95454545454545459</v>
      </c>
      <c r="BC85">
        <f>(($AN$77-$AQ$74)/($AQ$75-$AQ$74))</f>
        <v>0.73913043478260865</v>
      </c>
      <c r="BD85">
        <f>(($AO$75-$AQ$75)/($AQ$76-$AQ$75))</f>
        <v>0.5</v>
      </c>
      <c r="BE85">
        <f>(($AP$76-$AQ$75)/($AQ$76-$AQ$75))</f>
        <v>4.5454545454545456E-2</v>
      </c>
      <c r="BG85">
        <v>3</v>
      </c>
      <c r="BH85">
        <v>405</v>
      </c>
      <c r="BI85">
        <f>($BH$99-$BH$96)/200</f>
        <v>0.1</v>
      </c>
      <c r="BQ85">
        <f>1-(($AO$75-$AN$77)/($AN$78-$AN$77))</f>
        <v>0.26086956521739135</v>
      </c>
      <c r="BR85">
        <f>(($AP$76-$AN$77)/($AN$78-$AN$77))</f>
        <v>0.30434782608695654</v>
      </c>
      <c r="BS85">
        <f>(($AQ$77-$AN$79)/($AN$80-$AN$79))</f>
        <v>0.3</v>
      </c>
      <c r="BT85">
        <f>(($AN$77-$AO$74)/($AO$75-$AO$74))</f>
        <v>0.2608695652173913</v>
      </c>
      <c r="BU85">
        <f>1-(($AP$75-$AO$73)/($AO$74-$AO$73))</f>
        <v>0.38461538461538458</v>
      </c>
      <c r="BV85">
        <f>1-(($AQ$76-$AO$75)/($AO$76-$AO$75))</f>
        <v>0.44999999999999996</v>
      </c>
      <c r="BW85">
        <f>1-(($AN$77-$AP$75)/($AP$76-$AP$75))</f>
        <v>0.30434782608695654</v>
      </c>
      <c r="BX85">
        <f>(($AO$75-$AP$76)/($AP$77-$AP$76))</f>
        <v>0.45454545454545453</v>
      </c>
      <c r="BY85">
        <f>1-(($AQ$76-$AP$76)/($AP$77-$AP$76))</f>
        <v>4.5454545454545414E-2</v>
      </c>
      <c r="BZ85">
        <f>1-(($AN$77-$AQ$74)/($AQ$75-$AQ$74))</f>
        <v>0.26086956521739135</v>
      </c>
      <c r="CA85">
        <f>(($AO$75-$AQ$75)/($AQ$76-$AQ$75))</f>
        <v>0.5</v>
      </c>
      <c r="CB85">
        <f>(($AP$76-$AQ$75)/($AQ$76-$AQ$75))</f>
        <v>4.5454545454545456E-2</v>
      </c>
    </row>
    <row r="86" spans="1:80" x14ac:dyDescent="0.25">
      <c r="A86">
        <v>85</v>
      </c>
      <c r="F86">
        <v>191.94896900000001</v>
      </c>
      <c r="G86" s="3">
        <v>3</v>
      </c>
      <c r="H86">
        <v>189.47835000000001</v>
      </c>
      <c r="I86" s="5">
        <v>4</v>
      </c>
      <c r="P86">
        <v>2</v>
      </c>
      <c r="Q86" t="str">
        <f t="shared" si="2"/>
        <v>34</v>
      </c>
      <c r="R86">
        <v>1</v>
      </c>
      <c r="X86" t="s">
        <v>287</v>
      </c>
      <c r="Y86" t="s">
        <v>270</v>
      </c>
      <c r="AB86" t="s">
        <v>286</v>
      </c>
      <c r="AC86" t="str">
        <f>CONCATENATE($R86,$R87,$R88,$R89)</f>
        <v>1432</v>
      </c>
      <c r="AN86">
        <v>1749</v>
      </c>
      <c r="AO86">
        <v>1809</v>
      </c>
      <c r="AP86">
        <v>1802</v>
      </c>
      <c r="AQ86">
        <v>1801</v>
      </c>
      <c r="AT86">
        <f>(($AO$76-$AN$78)/($AN$79-$AN$78))</f>
        <v>0.7</v>
      </c>
      <c r="AU86">
        <f>(($AP$77-$AN$78)/($AN$79-$AN$78))</f>
        <v>0.3</v>
      </c>
      <c r="AW86">
        <f>(($AN$78-$AO$75)/($AO$76-$AO$75))</f>
        <v>0.3</v>
      </c>
      <c r="AX86">
        <f>(($AP$76-$AO$74)/($AO$75-$AO$74))</f>
        <v>0.56521739130434778</v>
      </c>
      <c r="AY86">
        <f>(($AQ$77-$AO$76)/($AO$77-$AO$76))</f>
        <v>0.5714285714285714</v>
      </c>
      <c r="AZ86">
        <f>(($AN$78-$AP$76)/($AP$77-$AP$76))</f>
        <v>0.72727272727272729</v>
      </c>
      <c r="BA86">
        <f>(($AO$76-$AP$77)/($AP$78-$AP$77))</f>
        <v>0.36363636363636365</v>
      </c>
      <c r="BB86">
        <f>(($AQ$77-$AP$77)/($AP$78-$AP$77))</f>
        <v>0.90909090909090906</v>
      </c>
      <c r="BC86">
        <f>(($AN$78-$AQ$75)/($AQ$76-$AQ$75))</f>
        <v>0.77272727272727271</v>
      </c>
      <c r="BD86">
        <f>(($AO$76-$AQ$76)/($AQ$77-$AQ$76))</f>
        <v>0.42857142857142855</v>
      </c>
      <c r="BE86">
        <f>(($AP$77-$AQ$76)/($AQ$77-$AQ$76))</f>
        <v>4.7619047619047616E-2</v>
      </c>
      <c r="BG86">
        <v>1</v>
      </c>
      <c r="BH86">
        <v>418</v>
      </c>
      <c r="BI86">
        <f>($BH$100-$BH$97)/200</f>
        <v>6.5000000000000002E-2</v>
      </c>
      <c r="BQ86">
        <f>1-(($AO$76-$AN$78)/($AN$79-$AN$78))</f>
        <v>0.30000000000000004</v>
      </c>
      <c r="BR86">
        <f>(($AP$77-$AN$78)/($AN$79-$AN$78))</f>
        <v>0.3</v>
      </c>
      <c r="BT86">
        <f>(($AN$78-$AO$75)/($AO$76-$AO$75))</f>
        <v>0.3</v>
      </c>
      <c r="BU86">
        <f>1-(($AP$76-$AO$74)/($AO$75-$AO$74))</f>
        <v>0.43478260869565222</v>
      </c>
      <c r="BV86">
        <f>1-(($AQ$77-$AO$76)/($AO$77-$AO$76))</f>
        <v>0.4285714285714286</v>
      </c>
      <c r="BW86">
        <f>1-(($AN$78-$AP$76)/($AP$77-$AP$76))</f>
        <v>0.27272727272727271</v>
      </c>
      <c r="BX86">
        <f>(($AO$76-$AP$77)/($AP$78-$AP$77))</f>
        <v>0.36363636363636365</v>
      </c>
      <c r="BY86">
        <f>1-(($AQ$77-$AP$77)/($AP$78-$AP$77))</f>
        <v>9.0909090909090939E-2</v>
      </c>
      <c r="BZ86">
        <f>1-(($AN$78-$AQ$75)/($AQ$76-$AQ$75))</f>
        <v>0.22727272727272729</v>
      </c>
      <c r="CA86">
        <f>(($AO$76-$AQ$76)/($AQ$77-$AQ$76))</f>
        <v>0.42857142857142855</v>
      </c>
      <c r="CB86">
        <f>(($AP$77-$AQ$76)/($AQ$77-$AQ$76))</f>
        <v>4.7619047619047616E-2</v>
      </c>
    </row>
    <row r="87" spans="1:80" x14ac:dyDescent="0.25">
      <c r="A87">
        <v>86</v>
      </c>
      <c r="F87">
        <v>191.99278100000001</v>
      </c>
      <c r="G87" s="3">
        <v>3</v>
      </c>
      <c r="H87">
        <v>189.507677</v>
      </c>
      <c r="I87" s="5">
        <v>4</v>
      </c>
      <c r="P87">
        <v>2</v>
      </c>
      <c r="Q87" t="str">
        <f t="shared" si="2"/>
        <v>34</v>
      </c>
      <c r="R87">
        <v>4</v>
      </c>
      <c r="X87" t="s">
        <v>287</v>
      </c>
      <c r="Y87" t="s">
        <v>271</v>
      </c>
      <c r="AN87">
        <v>1770</v>
      </c>
      <c r="AO87">
        <v>1827</v>
      </c>
      <c r="AP87">
        <v>1823</v>
      </c>
      <c r="AQ87">
        <v>1822</v>
      </c>
      <c r="AT87">
        <f>(($AO$77-$AN$79)/($AN$80-$AN$79))</f>
        <v>0.75</v>
      </c>
      <c r="AU87">
        <f>(($AP$78-$AN$79)/($AN$80-$AN$79))</f>
        <v>0.4</v>
      </c>
      <c r="AW87">
        <f>(($AN$79-$AO$76)/($AO$77-$AO$76))</f>
        <v>0.2857142857142857</v>
      </c>
      <c r="AX87">
        <f>(($AP$77-$AO$75)/($AO$76-$AO$75))</f>
        <v>0.6</v>
      </c>
      <c r="AZ87">
        <f>(($AN$79-$AP$77)/($AP$78-$AP$77))</f>
        <v>0.63636363636363635</v>
      </c>
      <c r="BC87">
        <f>(($AN$79-$AQ$76)/($AQ$77-$AQ$76))</f>
        <v>0.7142857142857143</v>
      </c>
      <c r="BD87">
        <f>(($AO$77-$AQ$77)/($AQ$78-$AQ$77))</f>
        <v>0.39130434782608697</v>
      </c>
      <c r="BE87">
        <f>(($AP$78-$AQ$77)/($AQ$78-$AQ$77))</f>
        <v>8.6956521739130432E-2</v>
      </c>
      <c r="BG87">
        <v>4</v>
      </c>
      <c r="BH87">
        <v>420</v>
      </c>
      <c r="BI87">
        <f>($BH$101-$BH$98)/200</f>
        <v>6.5000000000000002E-2</v>
      </c>
      <c r="BQ87">
        <f>1-(($AO$77-$AN$79)/($AN$80-$AN$79))</f>
        <v>0.25</v>
      </c>
      <c r="BR87">
        <f>(($AP$78-$AN$79)/($AN$80-$AN$79))</f>
        <v>0.4</v>
      </c>
      <c r="BT87">
        <f>(($AN$79-$AO$76)/($AO$77-$AO$76))</f>
        <v>0.2857142857142857</v>
      </c>
      <c r="BU87">
        <f>1-(($AP$77-$AO$75)/($AO$76-$AO$75))</f>
        <v>0.4</v>
      </c>
      <c r="BW87">
        <f>1-(($AN$79-$AP$77)/($AP$78-$AP$77))</f>
        <v>0.36363636363636365</v>
      </c>
      <c r="BZ87">
        <f>1-(($AN$79-$AQ$76)/($AQ$77-$AQ$76))</f>
        <v>0.2857142857142857</v>
      </c>
      <c r="CA87">
        <f>(($AO$77-$AQ$77)/($AQ$78-$AQ$77))</f>
        <v>0.39130434782608697</v>
      </c>
      <c r="CB87">
        <f>(($AP$78-$AQ$77)/($AQ$78-$AQ$77))</f>
        <v>8.6956521739130432E-2</v>
      </c>
    </row>
    <row r="88" spans="1:80" x14ac:dyDescent="0.25">
      <c r="A88">
        <v>87</v>
      </c>
      <c r="F88">
        <v>191.94917100000001</v>
      </c>
      <c r="G88" s="3">
        <v>3</v>
      </c>
      <c r="H88">
        <v>189.54324600000001</v>
      </c>
      <c r="I88" s="5">
        <v>4</v>
      </c>
      <c r="P88">
        <v>2</v>
      </c>
      <c r="Q88" t="str">
        <f t="shared" si="2"/>
        <v>34</v>
      </c>
      <c r="R88">
        <v>3</v>
      </c>
      <c r="X88" t="s">
        <v>287</v>
      </c>
      <c r="Y88" t="s">
        <v>272</v>
      </c>
      <c r="AN88">
        <v>1794</v>
      </c>
      <c r="AO88">
        <v>1856</v>
      </c>
      <c r="AP88">
        <v>1829</v>
      </c>
      <c r="AQ88">
        <v>1842</v>
      </c>
      <c r="AX88">
        <f>(($AP$78-$AO$76)/($AO$77-$AO$76))</f>
        <v>0.66666666666666663</v>
      </c>
      <c r="BC88">
        <f>(($AN$80-$AQ$77)/($AQ$78-$AQ$77))</f>
        <v>0.60869565217391308</v>
      </c>
      <c r="BG88">
        <v>3</v>
      </c>
      <c r="BH88">
        <v>429</v>
      </c>
      <c r="BI88">
        <f>($BH$102-$BH$99)/200</f>
        <v>6.5000000000000002E-2</v>
      </c>
      <c r="BU88">
        <f>1-(($AP$78-$AO$76)/($AO$77-$AO$76))</f>
        <v>0.33333333333333337</v>
      </c>
      <c r="BZ88">
        <f>1-(($AN$80-$AQ$77)/($AQ$78-$AQ$77))</f>
        <v>0.39130434782608692</v>
      </c>
    </row>
    <row r="89" spans="1:80" x14ac:dyDescent="0.25">
      <c r="A89">
        <v>88</v>
      </c>
      <c r="F89">
        <v>191.96494899999999</v>
      </c>
      <c r="G89" s="3">
        <v>3</v>
      </c>
      <c r="H89">
        <v>189.55345</v>
      </c>
      <c r="I89" s="5">
        <v>4</v>
      </c>
      <c r="P89">
        <v>2</v>
      </c>
      <c r="Q89" t="str">
        <f t="shared" si="2"/>
        <v>34</v>
      </c>
      <c r="R89">
        <v>2</v>
      </c>
      <c r="X89" t="s">
        <v>287</v>
      </c>
      <c r="Y89" t="s">
        <v>278</v>
      </c>
      <c r="AN89">
        <v>1815</v>
      </c>
      <c r="AO89">
        <v>1881</v>
      </c>
      <c r="AP89">
        <v>1853</v>
      </c>
      <c r="AQ89">
        <v>1870</v>
      </c>
      <c r="BG89">
        <v>2</v>
      </c>
      <c r="BH89">
        <v>434</v>
      </c>
      <c r="BI89">
        <f>($BH$103-$BH$100)/200</f>
        <v>9.5000000000000001E-2</v>
      </c>
    </row>
    <row r="90" spans="1:80" x14ac:dyDescent="0.25">
      <c r="A90">
        <v>89</v>
      </c>
      <c r="H90">
        <v>189.539175</v>
      </c>
      <c r="I90" s="5">
        <v>4</v>
      </c>
      <c r="P90">
        <v>1</v>
      </c>
      <c r="Q90" t="str">
        <f t="shared" si="2"/>
        <v>4</v>
      </c>
      <c r="R90">
        <v>1</v>
      </c>
      <c r="X90" t="s">
        <v>287</v>
      </c>
      <c r="Y90" t="s">
        <v>270</v>
      </c>
      <c r="AB90" t="s">
        <v>286</v>
      </c>
      <c r="AC90" t="str">
        <f>CONCATENATE($R90,$R91,$R92,$R93)</f>
        <v>1432</v>
      </c>
      <c r="AN90">
        <v>1841</v>
      </c>
      <c r="AO90">
        <v>1902</v>
      </c>
      <c r="AP90">
        <v>1872</v>
      </c>
      <c r="AQ90">
        <v>1892</v>
      </c>
      <c r="BG90">
        <v>1</v>
      </c>
      <c r="BH90">
        <v>442</v>
      </c>
      <c r="BI90">
        <f>($BH$104-$BH$101)/200</f>
        <v>6.5000000000000002E-2</v>
      </c>
    </row>
    <row r="91" spans="1:80" x14ac:dyDescent="0.25">
      <c r="A91">
        <v>90</v>
      </c>
      <c r="H91">
        <v>189.47896800000001</v>
      </c>
      <c r="I91" s="5">
        <v>4</v>
      </c>
      <c r="P91">
        <v>1</v>
      </c>
      <c r="Q91" t="str">
        <f t="shared" si="2"/>
        <v>4</v>
      </c>
      <c r="R91">
        <v>4</v>
      </c>
      <c r="X91" t="s">
        <v>287</v>
      </c>
      <c r="Y91" t="s">
        <v>271</v>
      </c>
      <c r="AN91">
        <v>1865</v>
      </c>
      <c r="AO91">
        <v>1923</v>
      </c>
      <c r="AP91">
        <v>1892</v>
      </c>
      <c r="AQ91">
        <v>1914</v>
      </c>
      <c r="AT91">
        <f>(($AO$78-$AN$81)/($AN$82-$AN$81))</f>
        <v>0.36363636363636365</v>
      </c>
      <c r="AU91">
        <f>(($AP$79-$AN$81)/($AN$82-$AN$81))</f>
        <v>0.54545454545454541</v>
      </c>
      <c r="AV91">
        <f>(($AQ$79-$AN$81)/($AN$82-$AN$81))</f>
        <v>0.72727272727272729</v>
      </c>
      <c r="AW91">
        <f>(($AN$82-$AO$78)/($AO$79-$AO$78))</f>
        <v>0.63636363636363635</v>
      </c>
      <c r="AX91">
        <f>(($AP$79-$AO$78)/($AO$79-$AO$78))</f>
        <v>0.18181818181818182</v>
      </c>
      <c r="AY91">
        <f>(($AQ$79-$AO$78)/($AO$79-$AO$78))</f>
        <v>0.36363636363636365</v>
      </c>
      <c r="AZ91">
        <f>(($AN$82-$AP$79)/($AP$80-$AP$79))</f>
        <v>0.43478260869565216</v>
      </c>
      <c r="BA91">
        <f>(($AO$79-$AP$79)/($AP$80-$AP$79))</f>
        <v>0.78260869565217395</v>
      </c>
      <c r="BB91">
        <f>(($AQ$79-$AP$79)/($AP$80-$AP$79))</f>
        <v>0.17391304347826086</v>
      </c>
      <c r="BC91">
        <f>(($AN$82-$AQ$79)/($AQ$80-$AQ$79))</f>
        <v>0.2857142857142857</v>
      </c>
      <c r="BD91">
        <f>(($AO$79-$AQ$79)/($AQ$80-$AQ$79))</f>
        <v>0.66666666666666663</v>
      </c>
      <c r="BE91">
        <f>(($AP$80-$AQ$79)/($AQ$80-$AQ$79))</f>
        <v>0.90476190476190477</v>
      </c>
      <c r="BG91">
        <v>4</v>
      </c>
      <c r="BH91">
        <v>447</v>
      </c>
      <c r="BI91">
        <f>($BH$105-$BH$102)/200</f>
        <v>7.4999999999999997E-2</v>
      </c>
      <c r="BQ91">
        <f>(($AO$78-$AN$81)/($AN$82-$AN$81))</f>
        <v>0.36363636363636365</v>
      </c>
      <c r="BR91">
        <f>1-(($AP$79-$AN$81)/($AN$82-$AN$81))</f>
        <v>0.45454545454545459</v>
      </c>
      <c r="BS91">
        <f>1-(($AQ$79-$AN$81)/($AN$82-$AN$81))</f>
        <v>0.27272727272727271</v>
      </c>
      <c r="BT91">
        <f>1-(($AN$82-$AO$78)/($AO$79-$AO$78))</f>
        <v>0.36363636363636365</v>
      </c>
      <c r="BU91">
        <f>(($AP$79-$AO$78)/($AO$79-$AO$78))</f>
        <v>0.18181818181818182</v>
      </c>
      <c r="BV91">
        <f>(($AQ$79-$AO$78)/($AO$79-$AO$78))</f>
        <v>0.36363636363636365</v>
      </c>
      <c r="BW91">
        <f>(($AN$82-$AP$79)/($AP$80-$AP$79))</f>
        <v>0.43478260869565216</v>
      </c>
      <c r="BX91">
        <f>1-(($AO$79-$AP$79)/($AP$80-$AP$79))</f>
        <v>0.21739130434782605</v>
      </c>
      <c r="BY91">
        <f>(($AQ$79-$AP$79)/($AP$80-$AP$79))</f>
        <v>0.17391304347826086</v>
      </c>
      <c r="BZ91">
        <f>(($AN$82-$AQ$79)/($AQ$80-$AQ$79))</f>
        <v>0.2857142857142857</v>
      </c>
      <c r="CA91">
        <f>1-(($AO$79-$AQ$79)/($AQ$80-$AQ$79))</f>
        <v>0.33333333333333337</v>
      </c>
      <c r="CB91">
        <f>1-(($AP$80-$AQ$79)/($AQ$80-$AQ$79))</f>
        <v>9.5238095238095233E-2</v>
      </c>
    </row>
    <row r="92" spans="1:80" x14ac:dyDescent="0.25">
      <c r="A92">
        <v>91</v>
      </c>
      <c r="B92">
        <v>169.73231699999999</v>
      </c>
      <c r="C92" s="4">
        <v>1</v>
      </c>
      <c r="P92">
        <v>1</v>
      </c>
      <c r="Q92" t="str">
        <f t="shared" si="2"/>
        <v>1</v>
      </c>
      <c r="R92">
        <v>3</v>
      </c>
      <c r="X92" t="s">
        <v>287</v>
      </c>
      <c r="Y92" t="s">
        <v>272</v>
      </c>
      <c r="AN92">
        <v>1886</v>
      </c>
      <c r="AO92">
        <v>1945</v>
      </c>
      <c r="AP92">
        <v>1913</v>
      </c>
      <c r="AQ92">
        <v>1934</v>
      </c>
      <c r="AT92">
        <f>(($AO$79-$AN$82)/($AN$83-$AN$82))</f>
        <v>0.36363636363636365</v>
      </c>
      <c r="AU92">
        <f>(($AP$80-$AN$82)/($AN$83-$AN$82))</f>
        <v>0.59090909090909094</v>
      </c>
      <c r="AV92">
        <f>(($AQ$80-$AN$82)/($AN$83-$AN$82))</f>
        <v>0.68181818181818177</v>
      </c>
      <c r="AW92">
        <f>(($AN$83-$AO$79)/($AO$80-$AO$79))</f>
        <v>0.7</v>
      </c>
      <c r="AX92">
        <f>(($AP$80-$AO$79)/($AO$80-$AO$79))</f>
        <v>0.25</v>
      </c>
      <c r="AY92">
        <f>(($AQ$80-$AO$79)/($AO$80-$AO$79))</f>
        <v>0.35</v>
      </c>
      <c r="AZ92">
        <f>(($AN$83-$AP$80)/($AP$81-$AP$80))</f>
        <v>0.42857142857142855</v>
      </c>
      <c r="BA92">
        <f>(($AO$80-$AP$80)/($AP$81-$AP$80))</f>
        <v>0.7142857142857143</v>
      </c>
      <c r="BB92">
        <f>(($AQ$80-$AP$80)/($AP$81-$AP$80))</f>
        <v>9.5238095238095233E-2</v>
      </c>
      <c r="BC92">
        <f>(($AN$83-$AQ$80)/($AQ$81-$AQ$80))</f>
        <v>0.35</v>
      </c>
      <c r="BD92">
        <f>(($AO$80-$AQ$80)/($AQ$81-$AQ$80))</f>
        <v>0.65</v>
      </c>
      <c r="BE92">
        <f>(($AP$81-$AQ$80)/($AQ$81-$AQ$80))</f>
        <v>0.95</v>
      </c>
      <c r="BG92">
        <v>3</v>
      </c>
      <c r="BH92">
        <v>449</v>
      </c>
      <c r="BI92">
        <f>($BH$106-$BH$103)/200</f>
        <v>7.0000000000000007E-2</v>
      </c>
      <c r="BQ92">
        <f>(($AO$79-$AN$82)/($AN$83-$AN$82))</f>
        <v>0.36363636363636365</v>
      </c>
      <c r="BR92">
        <f>1-(($AP$80-$AN$82)/($AN$83-$AN$82))</f>
        <v>0.40909090909090906</v>
      </c>
      <c r="BS92">
        <f>1-(($AQ$80-$AN$82)/($AN$83-$AN$82))</f>
        <v>0.31818181818181823</v>
      </c>
      <c r="BT92">
        <f>1-(($AN$83-$AO$79)/($AO$80-$AO$79))</f>
        <v>0.30000000000000004</v>
      </c>
      <c r="BU92">
        <f>(($AP$80-$AO$79)/($AO$80-$AO$79))</f>
        <v>0.25</v>
      </c>
      <c r="BV92">
        <f>(($AQ$80-$AO$79)/($AO$80-$AO$79))</f>
        <v>0.35</v>
      </c>
      <c r="BW92">
        <f>(($AN$83-$AP$80)/($AP$81-$AP$80))</f>
        <v>0.42857142857142855</v>
      </c>
      <c r="BX92">
        <f>1-(($AO$80-$AP$80)/($AP$81-$AP$80))</f>
        <v>0.2857142857142857</v>
      </c>
      <c r="BY92">
        <f>(($AQ$80-$AP$80)/($AP$81-$AP$80))</f>
        <v>9.5238095238095233E-2</v>
      </c>
      <c r="BZ92">
        <f>(($AN$83-$AQ$80)/($AQ$81-$AQ$80))</f>
        <v>0.35</v>
      </c>
      <c r="CA92">
        <f>1-(($AO$80-$AQ$80)/($AQ$81-$AQ$80))</f>
        <v>0.35</v>
      </c>
      <c r="CB92">
        <f>1-(($AP$81-$AQ$80)/($AQ$81-$AQ$80))</f>
        <v>5.0000000000000044E-2</v>
      </c>
    </row>
    <row r="93" spans="1:80" x14ac:dyDescent="0.25">
      <c r="A93">
        <v>92</v>
      </c>
      <c r="B93">
        <v>169.73231699999999</v>
      </c>
      <c r="C93" s="4">
        <v>1</v>
      </c>
      <c r="P93">
        <v>1</v>
      </c>
      <c r="Q93" t="str">
        <f t="shared" si="2"/>
        <v>1</v>
      </c>
      <c r="R93">
        <v>2</v>
      </c>
      <c r="X93" t="s">
        <v>284</v>
      </c>
      <c r="Y93" t="s">
        <v>273</v>
      </c>
      <c r="AN93">
        <v>1906</v>
      </c>
      <c r="AO93">
        <v>1964</v>
      </c>
      <c r="AP93">
        <v>1933</v>
      </c>
      <c r="AQ93">
        <v>1955</v>
      </c>
      <c r="AT93">
        <f>(($AO$80-$AN$83)/($AN$84-$AN$83))</f>
        <v>0.2857142857142857</v>
      </c>
      <c r="AU93">
        <f>(($AP$81-$AN$83)/($AN$84-$AN$83))</f>
        <v>0.5714285714285714</v>
      </c>
      <c r="AV93">
        <f>(($AQ$81-$AN$83)/($AN$84-$AN$83))</f>
        <v>0.61904761904761907</v>
      </c>
      <c r="AW93">
        <f>(($AN$84-$AO$80)/($AO$81-$AO$80))</f>
        <v>0.75</v>
      </c>
      <c r="AX93">
        <f>(($AP$81-$AO$80)/($AO$81-$AO$80))</f>
        <v>0.3</v>
      </c>
      <c r="AY93">
        <f>(($AQ$81-$AO$80)/($AO$81-$AO$80))</f>
        <v>0.35</v>
      </c>
      <c r="AZ93">
        <f>(($AN$84-$AP$81)/($AP$82-$AP$81))</f>
        <v>0.42857142857142855</v>
      </c>
      <c r="BA93">
        <f>(($AO$81-$AP$81)/($AP$82-$AP$81))</f>
        <v>0.66666666666666663</v>
      </c>
      <c r="BB93">
        <f>(($AQ$81-$AP$81)/($AP$82-$AP$81))</f>
        <v>4.7619047619047616E-2</v>
      </c>
      <c r="BC93">
        <f>(($AN$84-$AQ$81)/($AQ$82-$AQ$81))</f>
        <v>0.38095238095238093</v>
      </c>
      <c r="BD93">
        <f>(($AO$81-$AQ$81)/($AQ$82-$AQ$81))</f>
        <v>0.61904761904761907</v>
      </c>
      <c r="BE93">
        <f>(($AP$82-$AQ$81)/($AQ$82-$AQ$81))</f>
        <v>0.95238095238095233</v>
      </c>
      <c r="BG93">
        <v>2</v>
      </c>
      <c r="BH93">
        <v>457</v>
      </c>
      <c r="BI93">
        <f>($BH$107-$BH$104)/200</f>
        <v>9.5000000000000001E-2</v>
      </c>
      <c r="BQ93">
        <f>(($AO$80-$AN$83)/($AN$84-$AN$83))</f>
        <v>0.2857142857142857</v>
      </c>
      <c r="BR93">
        <f>1-(($AP$81-$AN$83)/($AN$84-$AN$83))</f>
        <v>0.4285714285714286</v>
      </c>
      <c r="BS93">
        <f>1-(($AQ$81-$AN$83)/($AN$84-$AN$83))</f>
        <v>0.38095238095238093</v>
      </c>
      <c r="BT93">
        <f>1-(($AN$84-$AO$80)/($AO$81-$AO$80))</f>
        <v>0.25</v>
      </c>
      <c r="BU93">
        <f>(($AP$81-$AO$80)/($AO$81-$AO$80))</f>
        <v>0.3</v>
      </c>
      <c r="BV93">
        <f>(($AQ$81-$AO$80)/($AO$81-$AO$80))</f>
        <v>0.35</v>
      </c>
      <c r="BW93">
        <f>(($AN$84-$AP$81)/($AP$82-$AP$81))</f>
        <v>0.42857142857142855</v>
      </c>
      <c r="BX93">
        <f>1-(($AO$81-$AP$81)/($AP$82-$AP$81))</f>
        <v>0.33333333333333337</v>
      </c>
      <c r="BY93">
        <f>(($AQ$81-$AP$81)/($AP$82-$AP$81))</f>
        <v>4.7619047619047616E-2</v>
      </c>
      <c r="BZ93">
        <f>(($AN$84-$AQ$81)/($AQ$82-$AQ$81))</f>
        <v>0.38095238095238093</v>
      </c>
      <c r="CA93">
        <f>1-(($AO$81-$AQ$81)/($AQ$82-$AQ$81))</f>
        <v>0.38095238095238093</v>
      </c>
      <c r="CB93">
        <f>1-(($AP$82-$AQ$81)/($AQ$82-$AQ$81))</f>
        <v>4.7619047619047672E-2</v>
      </c>
    </row>
    <row r="94" spans="1:80" x14ac:dyDescent="0.25">
      <c r="A94">
        <v>93</v>
      </c>
      <c r="B94">
        <v>169.62845300000001</v>
      </c>
      <c r="C94" s="4">
        <v>1</v>
      </c>
      <c r="P94">
        <v>1</v>
      </c>
      <c r="Q94" t="str">
        <f t="shared" si="2"/>
        <v>1</v>
      </c>
      <c r="R94">
        <v>1</v>
      </c>
      <c r="X94" t="s">
        <v>286</v>
      </c>
      <c r="Y94" t="s">
        <v>274</v>
      </c>
      <c r="AB94" t="s">
        <v>286</v>
      </c>
      <c r="AC94" t="str">
        <f>CONCATENATE($R94,$R95,$R96,$R97)</f>
        <v>1432</v>
      </c>
      <c r="AN94">
        <v>1927</v>
      </c>
      <c r="AO94">
        <v>1983</v>
      </c>
      <c r="AP94">
        <v>1955</v>
      </c>
      <c r="AQ94">
        <v>1976</v>
      </c>
      <c r="AT94">
        <f>(($AO$81-$AN$84)/($AN$85-$AN$84))</f>
        <v>0.18518518518518517</v>
      </c>
      <c r="AU94">
        <f>(($AP$82-$AN$84)/($AN$85-$AN$84))</f>
        <v>0.44444444444444442</v>
      </c>
      <c r="AV94">
        <f>(($AQ$82-$AN$84)/($AN$85-$AN$84))</f>
        <v>0.48148148148148145</v>
      </c>
      <c r="AW94">
        <f>(($AN$85-$AO$82)/($AO$83-$AO$82))</f>
        <v>0.17647058823529413</v>
      </c>
      <c r="AX94">
        <f>(($AP$82-$AO$81)/($AO$82-$AO$81))</f>
        <v>0.36842105263157893</v>
      </c>
      <c r="AY94">
        <f>(($AQ$82-$AO$81)/($AO$82-$AO$81))</f>
        <v>0.42105263157894735</v>
      </c>
      <c r="AZ94">
        <f>(($AN$85-$AP$82)/($AP$83-$AP$82))</f>
        <v>0.68181818181818177</v>
      </c>
      <c r="BA94">
        <f>(($AO$82-$AP$82)/($AP$83-$AP$82))</f>
        <v>0.54545454545454541</v>
      </c>
      <c r="BB94">
        <f>(($AQ$82-$AP$82)/($AP$83-$AP$82))</f>
        <v>4.5454545454545456E-2</v>
      </c>
      <c r="BC94">
        <f>(($AN$85-$AQ$82)/($AQ$83-$AQ$82))</f>
        <v>0.66666666666666663</v>
      </c>
      <c r="BD94">
        <f>(($AO$82-$AQ$82)/($AQ$83-$AQ$82))</f>
        <v>0.52380952380952384</v>
      </c>
      <c r="BE94">
        <f>(($AP$83-$AQ$83)/($AQ$84-$AQ$83))</f>
        <v>0</v>
      </c>
      <c r="BG94">
        <v>1</v>
      </c>
      <c r="BH94">
        <v>463</v>
      </c>
      <c r="BI94">
        <f>($BH$108-$BH$105)/200</f>
        <v>5.5E-2</v>
      </c>
      <c r="BQ94">
        <f>(($AO$81-$AN$84)/($AN$85-$AN$84))</f>
        <v>0.18518518518518517</v>
      </c>
      <c r="BR94">
        <f>(($AP$82-$AN$84)/($AN$85-$AN$84))</f>
        <v>0.44444444444444442</v>
      </c>
      <c r="BS94">
        <f>(($AQ$82-$AN$84)/($AN$85-$AN$84))</f>
        <v>0.48148148148148145</v>
      </c>
      <c r="BT94">
        <f>(($AN$85-$AO$82)/($AO$83-$AO$82))</f>
        <v>0.17647058823529413</v>
      </c>
      <c r="BU94">
        <f>(($AP$82-$AO$81)/($AO$82-$AO$81))</f>
        <v>0.36842105263157893</v>
      </c>
      <c r="BV94">
        <f>(($AQ$82-$AO$81)/($AO$82-$AO$81))</f>
        <v>0.42105263157894735</v>
      </c>
      <c r="BW94">
        <f>1-(($AN$85-$AP$82)/($AP$83-$AP$82))</f>
        <v>0.31818181818181823</v>
      </c>
      <c r="BX94">
        <f>1-(($AO$82-$AP$82)/($AP$83-$AP$82))</f>
        <v>0.45454545454545459</v>
      </c>
      <c r="BY94">
        <f>(($AQ$82-$AP$82)/($AP$83-$AP$82))</f>
        <v>4.5454545454545456E-2</v>
      </c>
      <c r="BZ94">
        <f>1-(($AN$85-$AQ$82)/($AQ$83-$AQ$82))</f>
        <v>0.33333333333333337</v>
      </c>
      <c r="CA94">
        <f>1-(($AO$82-$AQ$82)/($AQ$83-$AQ$82))</f>
        <v>0.47619047619047616</v>
      </c>
      <c r="CB94">
        <f>(($AP$83-$AQ$83)/($AQ$84-$AQ$83))</f>
        <v>0</v>
      </c>
    </row>
    <row r="95" spans="1:80" x14ac:dyDescent="0.25">
      <c r="A95">
        <v>94</v>
      </c>
      <c r="B95">
        <v>169.62371100000001</v>
      </c>
      <c r="C95" s="4">
        <v>1</v>
      </c>
      <c r="P95">
        <v>1</v>
      </c>
      <c r="Q95" t="str">
        <f t="shared" si="2"/>
        <v>1</v>
      </c>
      <c r="R95">
        <v>4</v>
      </c>
      <c r="X95" t="s">
        <v>286</v>
      </c>
      <c r="Y95" t="s">
        <v>267</v>
      </c>
      <c r="AN95">
        <v>1949</v>
      </c>
      <c r="AO95">
        <v>2001</v>
      </c>
      <c r="AP95">
        <v>1975</v>
      </c>
      <c r="AQ95">
        <v>1996</v>
      </c>
      <c r="AT95">
        <f>(($AO$82-$AN$84)/($AN$85-$AN$84))</f>
        <v>0.88888888888888884</v>
      </c>
      <c r="AU95">
        <f>(($AP$83-$AN$85)/($AN$86-$AN$85))</f>
        <v>0.36842105263157893</v>
      </c>
      <c r="AV95">
        <f>(($AQ$83-$AN$85)/($AN$86-$AN$85))</f>
        <v>0.36842105263157893</v>
      </c>
      <c r="AW95">
        <f>(($AN$86-$AO$83)/($AO$84-$AO$83))</f>
        <v>0.22727272727272727</v>
      </c>
      <c r="AX95">
        <f>(($AP$83-$AO$82)/($AO$83-$AO$82))</f>
        <v>0.58823529411764708</v>
      </c>
      <c r="AY95">
        <f>(($AQ$83-$AO$82)/($AO$83-$AO$82))</f>
        <v>0.58823529411764708</v>
      </c>
      <c r="AZ95">
        <f>(($AN$86-$AP$83)/($AP$84-$AP$83))</f>
        <v>0.5714285714285714</v>
      </c>
      <c r="BA95">
        <f>(($AO$83-$AP$83)/($AP$84-$AP$83))</f>
        <v>0.33333333333333331</v>
      </c>
      <c r="BB95">
        <f>(($AQ$83-$AP$83)/($AP$84-$AP$83))</f>
        <v>0</v>
      </c>
      <c r="BC95">
        <f>(($AN$86-$AQ$83)/($AQ$84-$AQ$83))</f>
        <v>0.6</v>
      </c>
      <c r="BD95">
        <f>(($AO$83-$AQ$83)/($AQ$84-$AQ$83))</f>
        <v>0.35</v>
      </c>
      <c r="BE95">
        <f>(($AP$84-$AQ$84)/($AQ$85-$AQ$84))</f>
        <v>0.05</v>
      </c>
      <c r="BG95">
        <v>4</v>
      </c>
      <c r="BH95">
        <v>469</v>
      </c>
      <c r="BI95">
        <f>($BH$109-$BH$106)/200</f>
        <v>7.0000000000000007E-2</v>
      </c>
      <c r="BQ95">
        <f>1-(($AO$82-$AN$84)/($AN$85-$AN$84))</f>
        <v>0.11111111111111116</v>
      </c>
      <c r="BR95">
        <f>(($AP$83-$AN$85)/($AN$86-$AN$85))</f>
        <v>0.36842105263157893</v>
      </c>
      <c r="BS95">
        <f>(($AQ$83-$AN$85)/($AN$86-$AN$85))</f>
        <v>0.36842105263157893</v>
      </c>
      <c r="BT95">
        <f>(($AN$86-$AO$83)/($AO$84-$AO$83))</f>
        <v>0.22727272727272727</v>
      </c>
      <c r="BU95">
        <f>1-(($AP$83-$AO$82)/($AO$83-$AO$82))</f>
        <v>0.41176470588235292</v>
      </c>
      <c r="BV95">
        <f>1-(($AQ$83-$AO$82)/($AO$83-$AO$82))</f>
        <v>0.41176470588235292</v>
      </c>
      <c r="BW95">
        <f>1-(($AN$86-$AP$83)/($AP$84-$AP$83))</f>
        <v>0.4285714285714286</v>
      </c>
      <c r="BX95">
        <f>(($AO$83-$AP$83)/($AP$84-$AP$83))</f>
        <v>0.33333333333333331</v>
      </c>
      <c r="BY95">
        <f>(($AQ$83-$AP$83)/($AP$84-$AP$83))</f>
        <v>0</v>
      </c>
      <c r="BZ95">
        <f>1-(($AN$86-$AQ$83)/($AQ$84-$AQ$83))</f>
        <v>0.4</v>
      </c>
      <c r="CA95">
        <f>(($AO$83-$AQ$83)/($AQ$84-$AQ$83))</f>
        <v>0.35</v>
      </c>
      <c r="CB95">
        <f>(($AP$84-$AQ$84)/($AQ$85-$AQ$84))</f>
        <v>0.05</v>
      </c>
    </row>
    <row r="96" spans="1:80" x14ac:dyDescent="0.25">
      <c r="A96">
        <v>95</v>
      </c>
      <c r="B96">
        <v>169.70438000000001</v>
      </c>
      <c r="C96" s="4">
        <v>1</v>
      </c>
      <c r="P96">
        <v>1</v>
      </c>
      <c r="Q96" t="str">
        <f t="shared" si="2"/>
        <v>1</v>
      </c>
      <c r="R96">
        <v>3</v>
      </c>
      <c r="X96" t="s">
        <v>286</v>
      </c>
      <c r="Y96" t="s">
        <v>268</v>
      </c>
      <c r="AN96">
        <v>1968</v>
      </c>
      <c r="AO96">
        <v>2030</v>
      </c>
      <c r="AP96">
        <v>1997</v>
      </c>
      <c r="AQ96">
        <v>2016</v>
      </c>
      <c r="AT96">
        <f>(($AO$83-$AN$85)/($AN$86-$AN$85))</f>
        <v>0.73684210526315785</v>
      </c>
      <c r="AU96">
        <f>(($AP$84-$AN$86)/($AN$87-$AN$86))</f>
        <v>0.42857142857142855</v>
      </c>
      <c r="AV96">
        <f>(($AQ$84-$AN$86)/($AN$87-$AN$86))</f>
        <v>0.38095238095238093</v>
      </c>
      <c r="AW96">
        <f>(($AN$87-$AO$84)/($AO$85-$AO$84))</f>
        <v>0.17391304347826086</v>
      </c>
      <c r="AX96">
        <f>(($AP$84-$AO$83)/($AO$84-$AO$83))</f>
        <v>0.63636363636363635</v>
      </c>
      <c r="AY96">
        <f>(($AQ$84-$AO$83)/($AO$84-$AO$83))</f>
        <v>0.59090909090909094</v>
      </c>
      <c r="AZ96">
        <f>(($AN$87-$AP$84)/($AP$85-$AP$84))</f>
        <v>0.5714285714285714</v>
      </c>
      <c r="BA96">
        <f>(($AO$84-$AP$84)/($AP$85-$AP$84))</f>
        <v>0.38095238095238093</v>
      </c>
      <c r="BB96">
        <f>(($AQ$84-$AP$83)/($AP$84-$AP$83))</f>
        <v>0.95238095238095233</v>
      </c>
      <c r="BC96">
        <f>(($AN$87-$AQ$84)/($AQ$85-$AQ$84))</f>
        <v>0.65</v>
      </c>
      <c r="BD96">
        <f>(($AO$84-$AQ$84)/($AQ$85-$AQ$84))</f>
        <v>0.45</v>
      </c>
      <c r="BE96">
        <f>(($AP$85-$AQ$85)/($AQ$86-$AQ$85))</f>
        <v>8.3333333333333329E-2</v>
      </c>
      <c r="BG96">
        <v>3</v>
      </c>
      <c r="BH96">
        <v>470</v>
      </c>
      <c r="BI96">
        <f>($BH$110-$BH$107)/200</f>
        <v>7.4999999999999997E-2</v>
      </c>
      <c r="BQ96">
        <f>1-(($AO$83-$AN$85)/($AN$86-$AN$85))</f>
        <v>0.26315789473684215</v>
      </c>
      <c r="BR96">
        <f>(($AP$84-$AN$86)/($AN$87-$AN$86))</f>
        <v>0.42857142857142855</v>
      </c>
      <c r="BS96">
        <f>(($AQ$84-$AN$86)/($AN$87-$AN$86))</f>
        <v>0.38095238095238093</v>
      </c>
      <c r="BT96">
        <f>(($AN$87-$AO$84)/($AO$85-$AO$84))</f>
        <v>0.17391304347826086</v>
      </c>
      <c r="BU96">
        <f>1-(($AP$84-$AO$83)/($AO$84-$AO$83))</f>
        <v>0.36363636363636365</v>
      </c>
      <c r="BV96">
        <f>1-(($AQ$84-$AO$83)/($AO$84-$AO$83))</f>
        <v>0.40909090909090906</v>
      </c>
      <c r="BW96">
        <f>1-(($AN$87-$AP$84)/($AP$85-$AP$84))</f>
        <v>0.4285714285714286</v>
      </c>
      <c r="BX96">
        <f>(($AO$84-$AP$84)/($AP$85-$AP$84))</f>
        <v>0.38095238095238093</v>
      </c>
      <c r="BY96">
        <f>1-(($AQ$84-$AP$83)/($AP$84-$AP$83))</f>
        <v>4.7619047619047672E-2</v>
      </c>
      <c r="BZ96">
        <f>1-(($AN$87-$AQ$84)/($AQ$85-$AQ$84))</f>
        <v>0.35</v>
      </c>
      <c r="CA96">
        <f>(($AO$84-$AQ$84)/($AQ$85-$AQ$84))</f>
        <v>0.45</v>
      </c>
      <c r="CB96">
        <f>(($AP$85-$AQ$85)/($AQ$86-$AQ$85))</f>
        <v>8.3333333333333329E-2</v>
      </c>
    </row>
    <row r="97" spans="1:80" x14ac:dyDescent="0.25">
      <c r="A97">
        <v>96</v>
      </c>
      <c r="B97">
        <v>169.689278</v>
      </c>
      <c r="C97" s="4">
        <v>1</v>
      </c>
      <c r="P97">
        <v>1</v>
      </c>
      <c r="Q97" t="str">
        <f t="shared" si="2"/>
        <v>1</v>
      </c>
      <c r="R97">
        <v>2</v>
      </c>
      <c r="X97" t="s">
        <v>284</v>
      </c>
      <c r="Y97" t="s">
        <v>269</v>
      </c>
      <c r="AN97">
        <v>1987</v>
      </c>
      <c r="AO97">
        <v>2051</v>
      </c>
      <c r="AP97">
        <v>2018</v>
      </c>
      <c r="AQ97">
        <v>2037</v>
      </c>
      <c r="AT97">
        <f>(($AO$84-$AN$86)/($AN$87-$AN$86))</f>
        <v>0.80952380952380953</v>
      </c>
      <c r="AU97">
        <f>(($AP$85-$AN$87)/($AN$88-$AN$87))</f>
        <v>0.375</v>
      </c>
      <c r="AV97">
        <f>(($AQ$85-$AN$87)/($AN$88-$AN$87))</f>
        <v>0.29166666666666669</v>
      </c>
      <c r="AW97">
        <f>(($AN$88-$AO$85)/($AO$86-$AO$85))</f>
        <v>0.25</v>
      </c>
      <c r="AX97">
        <f>(($AP$85-$AO$84)/($AO$85-$AO$84))</f>
        <v>0.56521739130434778</v>
      </c>
      <c r="AY97">
        <f>(($AQ$85-$AO$84)/($AO$85-$AO$84))</f>
        <v>0.47826086956521741</v>
      </c>
      <c r="AZ97">
        <f>(($AN$88-$AP$85)/($AP$86-$AP$85))</f>
        <v>0.65217391304347827</v>
      </c>
      <c r="BA97">
        <f>(($AO$85-$AP$85)/($AP$86-$AP$85))</f>
        <v>0.43478260869565216</v>
      </c>
      <c r="BB97">
        <f>(($AQ$85-$AP$84)/($AP$85-$AP$84))</f>
        <v>0.90476190476190477</v>
      </c>
      <c r="BC97">
        <f>(($AN$88-$AQ$85)/($AQ$86-$AQ$85))</f>
        <v>0.70833333333333337</v>
      </c>
      <c r="BD97">
        <f>(($AO$85-$AQ$85)/($AQ$86-$AQ$85))</f>
        <v>0.5</v>
      </c>
      <c r="BE97">
        <f>(($AP$86-$AQ$86)/($AQ$87-$AQ$86))</f>
        <v>4.7619047619047616E-2</v>
      </c>
      <c r="BG97">
        <v>2</v>
      </c>
      <c r="BH97">
        <v>477</v>
      </c>
      <c r="BI97">
        <f>($BH$111-$BH$108)/200</f>
        <v>0.1</v>
      </c>
      <c r="BQ97">
        <f>1-(($AO$84-$AN$86)/($AN$87-$AN$86))</f>
        <v>0.19047619047619047</v>
      </c>
      <c r="BR97">
        <f>(($AP$85-$AN$87)/($AN$88-$AN$87))</f>
        <v>0.375</v>
      </c>
      <c r="BS97">
        <f>(($AQ$85-$AN$87)/($AN$88-$AN$87))</f>
        <v>0.29166666666666669</v>
      </c>
      <c r="BT97">
        <f>(($AN$88-$AO$85)/($AO$86-$AO$85))</f>
        <v>0.25</v>
      </c>
      <c r="BU97">
        <f>1-(($AP$85-$AO$84)/($AO$85-$AO$84))</f>
        <v>0.43478260869565222</v>
      </c>
      <c r="BV97">
        <f>(($AQ$85-$AO$84)/($AO$85-$AO$84))</f>
        <v>0.47826086956521741</v>
      </c>
      <c r="BW97">
        <f>1-(($AN$88-$AP$85)/($AP$86-$AP$85))</f>
        <v>0.34782608695652173</v>
      </c>
      <c r="BX97">
        <f>(($AO$85-$AP$85)/($AP$86-$AP$85))</f>
        <v>0.43478260869565216</v>
      </c>
      <c r="BY97">
        <f>1-(($AQ$85-$AP$84)/($AP$85-$AP$84))</f>
        <v>9.5238095238095233E-2</v>
      </c>
      <c r="BZ97">
        <f>1-(($AN$88-$AQ$85)/($AQ$86-$AQ$85))</f>
        <v>0.29166666666666663</v>
      </c>
      <c r="CA97">
        <f>(($AO$85-$AQ$85)/($AQ$86-$AQ$85))</f>
        <v>0.5</v>
      </c>
      <c r="CB97">
        <f>(($AP$86-$AQ$86)/($AQ$87-$AQ$86))</f>
        <v>4.7619047619047616E-2</v>
      </c>
    </row>
    <row r="98" spans="1:80" x14ac:dyDescent="0.25">
      <c r="A98">
        <v>97</v>
      </c>
      <c r="B98">
        <v>169.53639100000001</v>
      </c>
      <c r="C98" s="4">
        <v>1</v>
      </c>
      <c r="D98">
        <v>163.032577</v>
      </c>
      <c r="E98" s="2">
        <v>2</v>
      </c>
      <c r="P98">
        <v>2</v>
      </c>
      <c r="Q98" t="str">
        <f t="shared" si="2"/>
        <v>12</v>
      </c>
      <c r="R98">
        <v>1</v>
      </c>
      <c r="X98" t="s">
        <v>287</v>
      </c>
      <c r="Y98" t="s">
        <v>270</v>
      </c>
      <c r="AB98" t="s">
        <v>287</v>
      </c>
      <c r="AC98" t="str">
        <f>CONCATENATE($R98,$R99,$R100,$R101)</f>
        <v>1342</v>
      </c>
      <c r="AN98">
        <v>2006</v>
      </c>
      <c r="AO98">
        <v>2070</v>
      </c>
      <c r="AP98">
        <v>2035</v>
      </c>
      <c r="AQ98">
        <v>2058</v>
      </c>
      <c r="AT98">
        <f>(($AO$85-$AN$87)/($AN$88-$AN$87))</f>
        <v>0.79166666666666663</v>
      </c>
      <c r="AU98">
        <f>(($AP$86-$AN$88)/($AN$89-$AN$88))</f>
        <v>0.38095238095238093</v>
      </c>
      <c r="AV98">
        <f>(($AQ$86-$AN$88)/($AN$89-$AN$88))</f>
        <v>0.33333333333333331</v>
      </c>
      <c r="AX98">
        <f>(($AP$86-$AO$85)/($AO$86-$AO$85))</f>
        <v>0.65</v>
      </c>
      <c r="AY98">
        <f>(($AQ$86-$AO$85)/($AO$86-$AO$85))</f>
        <v>0.6</v>
      </c>
      <c r="AZ98">
        <f>(($AN$89-$AP$86)/($AP$87-$AP$86))</f>
        <v>0.61904761904761907</v>
      </c>
      <c r="BA98">
        <f>(($AO$86-$AP$86)/($AP$87-$AP$86))</f>
        <v>0.33333333333333331</v>
      </c>
      <c r="BB98">
        <f>(($AQ$86-$AP$85)/($AP$86-$AP$85))</f>
        <v>0.95652173913043481</v>
      </c>
      <c r="BC98">
        <f>(($AN$89-$AQ$86)/($AQ$87-$AQ$86))</f>
        <v>0.66666666666666663</v>
      </c>
      <c r="BD98">
        <f>(($AO$86-$AQ$86)/($AQ$87-$AQ$86))</f>
        <v>0.38095238095238093</v>
      </c>
      <c r="BG98">
        <v>1</v>
      </c>
      <c r="BH98">
        <v>483</v>
      </c>
      <c r="BI98">
        <f>($BH$112-$BH$109)/200</f>
        <v>0.06</v>
      </c>
      <c r="BQ98">
        <f>1-(($AO$85-$AN$87)/($AN$88-$AN$87))</f>
        <v>0.20833333333333337</v>
      </c>
      <c r="BR98">
        <f>(($AP$86-$AN$88)/($AN$89-$AN$88))</f>
        <v>0.38095238095238093</v>
      </c>
      <c r="BS98">
        <f>(($AQ$86-$AN$88)/($AN$89-$AN$88))</f>
        <v>0.33333333333333331</v>
      </c>
      <c r="BU98">
        <f>1-(($AP$86-$AO$85)/($AO$86-$AO$85))</f>
        <v>0.35</v>
      </c>
      <c r="BV98">
        <f>1-(($AQ$86-$AO$85)/($AO$86-$AO$85))</f>
        <v>0.4</v>
      </c>
      <c r="BW98">
        <f>1-(($AN$89-$AP$86)/($AP$87-$AP$86))</f>
        <v>0.38095238095238093</v>
      </c>
      <c r="BX98">
        <f>(($AO$86-$AP$86)/($AP$87-$AP$86))</f>
        <v>0.33333333333333331</v>
      </c>
      <c r="BY98">
        <f>1-(($AQ$86-$AP$85)/($AP$86-$AP$85))</f>
        <v>4.3478260869565188E-2</v>
      </c>
      <c r="BZ98">
        <f>1-(($AN$89-$AQ$86)/($AQ$87-$AQ$86))</f>
        <v>0.33333333333333337</v>
      </c>
      <c r="CA98">
        <f>(($AO$86-$AQ$86)/($AQ$87-$AQ$86))</f>
        <v>0.38095238095238093</v>
      </c>
    </row>
    <row r="99" spans="1:80" x14ac:dyDescent="0.25">
      <c r="A99">
        <v>98</v>
      </c>
      <c r="B99">
        <v>169.73231699999999</v>
      </c>
      <c r="C99" s="4">
        <v>1</v>
      </c>
      <c r="D99">
        <v>163.085206</v>
      </c>
      <c r="E99" s="2">
        <v>2</v>
      </c>
      <c r="P99">
        <v>2</v>
      </c>
      <c r="Q99" t="str">
        <f t="shared" si="2"/>
        <v>12</v>
      </c>
      <c r="R99">
        <v>3</v>
      </c>
      <c r="X99" t="s">
        <v>287</v>
      </c>
      <c r="Y99" t="s">
        <v>271</v>
      </c>
      <c r="AN99">
        <v>2022</v>
      </c>
      <c r="AO99">
        <v>2089</v>
      </c>
      <c r="AP99">
        <v>2058</v>
      </c>
      <c r="AQ99">
        <v>2080</v>
      </c>
      <c r="AT99">
        <f>(($AO$86-$AN$88)/($AN$89-$AN$88))</f>
        <v>0.7142857142857143</v>
      </c>
      <c r="BB99">
        <f>(($AQ$87-$AP$86)/($AP$87-$AP$86))</f>
        <v>0.95238095238095233</v>
      </c>
      <c r="BG99">
        <v>3</v>
      </c>
      <c r="BH99">
        <v>490</v>
      </c>
      <c r="BI99">
        <f>($BH$113-$BH$110)/200</f>
        <v>6.5000000000000002E-2</v>
      </c>
      <c r="BQ99">
        <f>1-(($AO$86-$AN$88)/($AN$89-$AN$88))</f>
        <v>0.2857142857142857</v>
      </c>
      <c r="BY99">
        <f>1-(($AQ$87-$AP$86)/($AP$87-$AP$86))</f>
        <v>4.7619047619047672E-2</v>
      </c>
    </row>
    <row r="100" spans="1:80" x14ac:dyDescent="0.25">
      <c r="A100">
        <v>99</v>
      </c>
      <c r="D100">
        <v>163.05592799999999</v>
      </c>
      <c r="E100" s="2">
        <v>2</v>
      </c>
      <c r="P100">
        <v>1</v>
      </c>
      <c r="Q100" t="str">
        <f t="shared" si="2"/>
        <v>2</v>
      </c>
      <c r="R100">
        <v>4</v>
      </c>
      <c r="X100" t="s">
        <v>287</v>
      </c>
      <c r="Y100" t="s">
        <v>272</v>
      </c>
      <c r="AN100">
        <v>2048</v>
      </c>
      <c r="AO100">
        <v>2108</v>
      </c>
      <c r="AP100">
        <v>2080</v>
      </c>
      <c r="AQ100">
        <v>2101</v>
      </c>
      <c r="BG100">
        <v>4</v>
      </c>
      <c r="BH100">
        <v>490</v>
      </c>
      <c r="BI100">
        <f>($BH$114-$BH$111)/200</f>
        <v>6.5000000000000002E-2</v>
      </c>
    </row>
    <row r="101" spans="1:80" x14ac:dyDescent="0.25">
      <c r="A101">
        <v>100</v>
      </c>
      <c r="D101">
        <v>163.191699</v>
      </c>
      <c r="E101" s="2">
        <v>2</v>
      </c>
      <c r="P101">
        <v>1</v>
      </c>
      <c r="Q101" t="str">
        <f t="shared" si="2"/>
        <v>2</v>
      </c>
      <c r="R101">
        <v>2</v>
      </c>
      <c r="X101" t="s">
        <v>284</v>
      </c>
      <c r="Y101" t="s">
        <v>273</v>
      </c>
      <c r="AN101">
        <v>2073</v>
      </c>
      <c r="AO101">
        <v>2130</v>
      </c>
      <c r="AP101">
        <v>2101</v>
      </c>
      <c r="AQ101">
        <v>2121</v>
      </c>
      <c r="BG101">
        <v>2</v>
      </c>
      <c r="BH101">
        <v>496</v>
      </c>
      <c r="BI101">
        <f>($BH$115-$BH$112)/200</f>
        <v>0.1</v>
      </c>
    </row>
    <row r="102" spans="1:80" x14ac:dyDescent="0.25">
      <c r="A102">
        <v>101</v>
      </c>
      <c r="D102">
        <v>163.20020500000001</v>
      </c>
      <c r="E102" s="2">
        <v>2</v>
      </c>
      <c r="P102">
        <v>1</v>
      </c>
      <c r="Q102" t="str">
        <f t="shared" si="2"/>
        <v>2</v>
      </c>
      <c r="R102">
        <v>1</v>
      </c>
      <c r="X102" t="s">
        <v>286</v>
      </c>
      <c r="Y102" t="s">
        <v>274</v>
      </c>
      <c r="AB102" t="s">
        <v>287</v>
      </c>
      <c r="AC102" t="str">
        <f>CONCATENATE($R102,$R103,$R104,$R105)</f>
        <v>1342</v>
      </c>
      <c r="AN102">
        <v>2094</v>
      </c>
      <c r="AO102">
        <v>2151</v>
      </c>
      <c r="AP102">
        <v>2121</v>
      </c>
      <c r="AQ102">
        <v>2142</v>
      </c>
      <c r="AT102">
        <f>(($AO$88-$AN$90)/($AN$91-$AN$90))</f>
        <v>0.625</v>
      </c>
      <c r="AU102">
        <f>(($AP$89-$AN$90)/($AN$91-$AN$90))</f>
        <v>0.5</v>
      </c>
      <c r="AV102">
        <f>(($AQ$88-$AN$90)/($AN$91-$AN$90))</f>
        <v>4.1666666666666664E-2</v>
      </c>
      <c r="AW102">
        <f>(($AN$90-$AO$87)/($AO$88-$AO$87))</f>
        <v>0.48275862068965519</v>
      </c>
      <c r="AX102">
        <f>(($AP$88-$AO$87)/($AO$88-$AO$87))</f>
        <v>6.8965517241379309E-2</v>
      </c>
      <c r="AY102">
        <f>(($AQ$88-$AO$87)/($AO$88-$AO$87))</f>
        <v>0.51724137931034486</v>
      </c>
      <c r="AZ102">
        <f>(($AN$90-$AP$88)/($AP$89-$AP$88))</f>
        <v>0.5</v>
      </c>
      <c r="BA102">
        <f>(($AO$88-$AP$89)/($AP$90-$AP$89))</f>
        <v>0.15789473684210525</v>
      </c>
      <c r="BB102">
        <f>(($AQ$88-$AP$88)/($AP$89-$AP$88))</f>
        <v>0.54166666666666663</v>
      </c>
      <c r="BC102">
        <f>(($AN$91-$AQ$88)/($AQ$89-$AQ$88))</f>
        <v>0.8214285714285714</v>
      </c>
      <c r="BD102">
        <f>(($AO$88-$AQ$88)/($AQ$89-$AQ$88))</f>
        <v>0.5</v>
      </c>
      <c r="BE102">
        <f>(($AP$89-$AQ$88)/($AQ$89-$AQ$88))</f>
        <v>0.39285714285714285</v>
      </c>
      <c r="BG102">
        <v>1</v>
      </c>
      <c r="BH102">
        <v>503</v>
      </c>
      <c r="BI102">
        <f>($BH$116-$BH$113)/200</f>
        <v>7.0000000000000007E-2</v>
      </c>
      <c r="BQ102">
        <f>1-(($AO$88-$AN$90)/($AN$91-$AN$90))</f>
        <v>0.375</v>
      </c>
      <c r="BR102">
        <f>(($AP$89-$AN$90)/($AN$91-$AN$90))</f>
        <v>0.5</v>
      </c>
      <c r="BS102">
        <f>(($AQ$88-$AN$90)/($AN$91-$AN$90))</f>
        <v>4.1666666666666664E-2</v>
      </c>
      <c r="BT102">
        <f>(($AN$90-$AO$87)/($AO$88-$AO$87))</f>
        <v>0.48275862068965519</v>
      </c>
      <c r="BU102">
        <f>(($AP$88-$AO$87)/($AO$88-$AO$87))</f>
        <v>6.8965517241379309E-2</v>
      </c>
      <c r="BV102">
        <f>1-(($AQ$88-$AO$87)/($AO$88-$AO$87))</f>
        <v>0.48275862068965514</v>
      </c>
      <c r="BW102">
        <f>(($AN$90-$AP$88)/($AP$89-$AP$88))</f>
        <v>0.5</v>
      </c>
      <c r="BX102">
        <f>(($AO$88-$AP$89)/($AP$90-$AP$89))</f>
        <v>0.15789473684210525</v>
      </c>
      <c r="BY102">
        <f>1-(($AQ$88-$AP$88)/($AP$89-$AP$88))</f>
        <v>0.45833333333333337</v>
      </c>
      <c r="BZ102">
        <f>1-(($AN$91-$AQ$88)/($AQ$89-$AQ$88))</f>
        <v>0.1785714285714286</v>
      </c>
      <c r="CA102">
        <f>(($AO$88-$AQ$88)/($AQ$89-$AQ$88))</f>
        <v>0.5</v>
      </c>
      <c r="CB102">
        <f>(($AP$89-$AQ$88)/($AQ$89-$AQ$88))</f>
        <v>0.39285714285714285</v>
      </c>
    </row>
    <row r="103" spans="1:80" x14ac:dyDescent="0.25">
      <c r="A103">
        <v>102</v>
      </c>
      <c r="D103">
        <v>163.03479300000001</v>
      </c>
      <c r="E103" s="2">
        <v>2</v>
      </c>
      <c r="P103">
        <v>1</v>
      </c>
      <c r="Q103" t="str">
        <f t="shared" si="2"/>
        <v>2</v>
      </c>
      <c r="R103">
        <v>3</v>
      </c>
      <c r="X103" t="s">
        <v>286</v>
      </c>
      <c r="Y103" t="s">
        <v>267</v>
      </c>
      <c r="AN103">
        <v>2114</v>
      </c>
      <c r="AO103">
        <v>2170</v>
      </c>
      <c r="AP103">
        <v>2143</v>
      </c>
      <c r="AQ103">
        <v>2162</v>
      </c>
      <c r="AT103">
        <f>(($AO$89-$AN$91)/($AN$92-$AN$91))</f>
        <v>0.76190476190476186</v>
      </c>
      <c r="AU103">
        <f>(($AP$90-$AN$91)/($AN$92-$AN$91))</f>
        <v>0.33333333333333331</v>
      </c>
      <c r="AV103">
        <f>(($AQ$89-$AN$91)/($AN$92-$AN$91))</f>
        <v>0.23809523809523808</v>
      </c>
      <c r="AW103">
        <f>(($AN$91-$AO$88)/($AO$89-$AO$88))</f>
        <v>0.36</v>
      </c>
      <c r="AX103">
        <f>(($AP$89-$AO$87)/($AO$88-$AO$87))</f>
        <v>0.89655172413793105</v>
      </c>
      <c r="AY103">
        <f>(($AQ$89-$AO$88)/($AO$89-$AO$88))</f>
        <v>0.56000000000000005</v>
      </c>
      <c r="AZ103">
        <f>(($AN$91-$AP$89)/($AP$90-$AP$89))</f>
        <v>0.63157894736842102</v>
      </c>
      <c r="BA103">
        <f>(($AO$89-$AP$90)/($AP$91-$AP$90))</f>
        <v>0.45</v>
      </c>
      <c r="BB103">
        <f>(($AQ$89-$AP$89)/($AP$90-$AP$89))</f>
        <v>0.89473684210526316</v>
      </c>
      <c r="BC103">
        <f>(($AN$92-$AQ$89)/($AQ$90-$AQ$89))</f>
        <v>0.72727272727272729</v>
      </c>
      <c r="BD103">
        <f>(($AO$89-$AQ$89)/($AQ$90-$AQ$89))</f>
        <v>0.5</v>
      </c>
      <c r="BE103">
        <f>(($AP$90-$AQ$89)/($AQ$90-$AQ$89))</f>
        <v>9.0909090909090912E-2</v>
      </c>
      <c r="BG103">
        <v>3</v>
      </c>
      <c r="BH103">
        <v>509</v>
      </c>
      <c r="BI103">
        <f>($BH$117-$BH$114)/200</f>
        <v>7.0000000000000007E-2</v>
      </c>
      <c r="BQ103">
        <f>1-(($AO$89-$AN$91)/($AN$92-$AN$91))</f>
        <v>0.23809523809523814</v>
      </c>
      <c r="BR103">
        <f>(($AP$90-$AN$91)/($AN$92-$AN$91))</f>
        <v>0.33333333333333331</v>
      </c>
      <c r="BS103">
        <f>(($AQ$89-$AN$91)/($AN$92-$AN$91))</f>
        <v>0.23809523809523808</v>
      </c>
      <c r="BT103">
        <f>(($AN$91-$AO$88)/($AO$89-$AO$88))</f>
        <v>0.36</v>
      </c>
      <c r="BU103">
        <f>1-(($AP$89-$AO$87)/($AO$88-$AO$87))</f>
        <v>0.10344827586206895</v>
      </c>
      <c r="BV103">
        <f>1-(($AQ$89-$AO$88)/($AO$89-$AO$88))</f>
        <v>0.43999999999999995</v>
      </c>
      <c r="BW103">
        <f>1-(($AN$91-$AP$89)/($AP$90-$AP$89))</f>
        <v>0.36842105263157898</v>
      </c>
      <c r="BX103">
        <f>(($AO$89-$AP$90)/($AP$91-$AP$90))</f>
        <v>0.45</v>
      </c>
      <c r="BY103">
        <f>1-(($AQ$89-$AP$89)/($AP$90-$AP$89))</f>
        <v>0.10526315789473684</v>
      </c>
      <c r="BZ103">
        <f>1-(($AN$92-$AQ$89)/($AQ$90-$AQ$89))</f>
        <v>0.27272727272727271</v>
      </c>
      <c r="CA103">
        <f>(($AO$89-$AQ$89)/($AQ$90-$AQ$89))</f>
        <v>0.5</v>
      </c>
      <c r="CB103">
        <f>(($AP$90-$AQ$89)/($AQ$90-$AQ$89))</f>
        <v>9.0909090909090912E-2</v>
      </c>
    </row>
    <row r="104" spans="1:80" x14ac:dyDescent="0.25">
      <c r="A104">
        <v>103</v>
      </c>
      <c r="D104">
        <v>163.032577</v>
      </c>
      <c r="E104" s="2">
        <v>2</v>
      </c>
      <c r="F104">
        <v>163.35778300000001</v>
      </c>
      <c r="G104" s="3">
        <v>3</v>
      </c>
      <c r="H104">
        <v>164.369124</v>
      </c>
      <c r="I104" s="5">
        <v>4</v>
      </c>
      <c r="P104">
        <v>3</v>
      </c>
      <c r="Q104" t="str">
        <f t="shared" si="2"/>
        <v>234</v>
      </c>
      <c r="R104">
        <v>4</v>
      </c>
      <c r="X104" t="s">
        <v>286</v>
      </c>
      <c r="Y104" t="s">
        <v>268</v>
      </c>
      <c r="AN104">
        <v>2136</v>
      </c>
      <c r="AO104">
        <v>2191</v>
      </c>
      <c r="AP104">
        <v>2163</v>
      </c>
      <c r="AQ104">
        <v>2183</v>
      </c>
      <c r="AT104">
        <f>(($AO$90-$AN$92)/($AN$93-$AN$92))</f>
        <v>0.8</v>
      </c>
      <c r="AU104">
        <f>(($AP$91-$AN$92)/($AN$93-$AN$92))</f>
        <v>0.3</v>
      </c>
      <c r="AV104">
        <f>(($AQ$90-$AN$92)/($AN$93-$AN$92))</f>
        <v>0.3</v>
      </c>
      <c r="AW104">
        <f>(($AN$92-$AO$89)/($AO$90-$AO$89))</f>
        <v>0.23809523809523808</v>
      </c>
      <c r="AX104">
        <f>(($AP$90-$AO$88)/($AO$89-$AO$88))</f>
        <v>0.64</v>
      </c>
      <c r="AY104">
        <f>(($AQ$90-$AO$89)/($AO$90-$AO$89))</f>
        <v>0.52380952380952384</v>
      </c>
      <c r="AZ104">
        <f>(($AN$92-$AP$90)/($AP$91-$AP$90))</f>
        <v>0.7</v>
      </c>
      <c r="BA104">
        <f>(($AO$90-$AP$91)/($AP$92-$AP$91))</f>
        <v>0.47619047619047616</v>
      </c>
      <c r="BB104">
        <f>(($AQ$90-$AP$91)/($AP$92-$AP$91))</f>
        <v>0</v>
      </c>
      <c r="BC104">
        <f>(($AN$93-$AQ$90)/($AQ$91-$AQ$90))</f>
        <v>0.63636363636363635</v>
      </c>
      <c r="BD104">
        <f>(($AO$90-$AQ$90)/($AQ$91-$AQ$90))</f>
        <v>0.45454545454545453</v>
      </c>
      <c r="BE104">
        <f>(($AP$91-$AQ$90)/($AQ$91-$AQ$90))</f>
        <v>0</v>
      </c>
      <c r="BG104">
        <v>4</v>
      </c>
      <c r="BH104">
        <v>509</v>
      </c>
      <c r="BI104">
        <f>($BH$118-$BH$115)/200</f>
        <v>0.06</v>
      </c>
      <c r="BQ104">
        <f>1-(($AO$90-$AN$92)/($AN$93-$AN$92))</f>
        <v>0.19999999999999996</v>
      </c>
      <c r="BR104">
        <f>(($AP$91-$AN$92)/($AN$93-$AN$92))</f>
        <v>0.3</v>
      </c>
      <c r="BS104">
        <f>(($AQ$90-$AN$92)/($AN$93-$AN$92))</f>
        <v>0.3</v>
      </c>
      <c r="BT104">
        <f>(($AN$92-$AO$89)/($AO$90-$AO$89))</f>
        <v>0.23809523809523808</v>
      </c>
      <c r="BU104">
        <f>1-(($AP$90-$AO$88)/($AO$89-$AO$88))</f>
        <v>0.36</v>
      </c>
      <c r="BV104">
        <f>1-(($AQ$90-$AO$89)/($AO$90-$AO$89))</f>
        <v>0.47619047619047616</v>
      </c>
      <c r="BW104">
        <f>1-(($AN$92-$AP$90)/($AP$91-$AP$90))</f>
        <v>0.30000000000000004</v>
      </c>
      <c r="BX104">
        <f>(($AO$90-$AP$91)/($AP$92-$AP$91))</f>
        <v>0.47619047619047616</v>
      </c>
      <c r="BY104">
        <f>(($AQ$90-$AP$91)/($AP$92-$AP$91))</f>
        <v>0</v>
      </c>
      <c r="BZ104">
        <f>1-(($AN$93-$AQ$90)/($AQ$91-$AQ$90))</f>
        <v>0.36363636363636365</v>
      </c>
      <c r="CA104">
        <f>(($AO$90-$AQ$90)/($AQ$91-$AQ$90))</f>
        <v>0.45454545454545453</v>
      </c>
      <c r="CB104">
        <f>(($AP$91-$AQ$90)/($AQ$91-$AQ$90))</f>
        <v>0</v>
      </c>
    </row>
    <row r="105" spans="1:80" x14ac:dyDescent="0.25">
      <c r="A105">
        <v>104</v>
      </c>
      <c r="F105">
        <v>163.355154</v>
      </c>
      <c r="G105" s="3">
        <v>3</v>
      </c>
      <c r="H105">
        <v>164.34845200000001</v>
      </c>
      <c r="I105" s="5">
        <v>4</v>
      </c>
      <c r="P105">
        <v>2</v>
      </c>
      <c r="Q105" t="str">
        <f t="shared" si="2"/>
        <v>34</v>
      </c>
      <c r="R105">
        <v>2</v>
      </c>
      <c r="X105" t="s">
        <v>286</v>
      </c>
      <c r="Y105" t="s">
        <v>275</v>
      </c>
      <c r="AN105">
        <v>2156</v>
      </c>
      <c r="AO105">
        <v>2210</v>
      </c>
      <c r="AP105">
        <v>2183</v>
      </c>
      <c r="AQ105">
        <v>2204</v>
      </c>
      <c r="AT105">
        <f>(($AO$91-$AN$93)/($AN$94-$AN$93))</f>
        <v>0.80952380952380953</v>
      </c>
      <c r="AU105">
        <f>(($AP$92-$AN$93)/($AN$94-$AN$93))</f>
        <v>0.33333333333333331</v>
      </c>
      <c r="AV105">
        <f>(($AQ$91-$AN$93)/($AN$94-$AN$93))</f>
        <v>0.38095238095238093</v>
      </c>
      <c r="AW105">
        <f>(($AN$93-$AO$90)/($AO$91-$AO$90))</f>
        <v>0.19047619047619047</v>
      </c>
      <c r="AX105">
        <f>(($AP$91-$AO$89)/($AO$90-$AO$89))</f>
        <v>0.52380952380952384</v>
      </c>
      <c r="AY105">
        <f>(($AQ$91-$AO$90)/($AO$91-$AO$90))</f>
        <v>0.5714285714285714</v>
      </c>
      <c r="AZ105">
        <f>(($AN$93-$AP$91)/($AP$92-$AP$91))</f>
        <v>0.66666666666666663</v>
      </c>
      <c r="BA105">
        <f>(($AO$91-$AP$92)/($AP$93-$AP$92))</f>
        <v>0.5</v>
      </c>
      <c r="BB105">
        <f>(($AQ$91-$AP$92)/($AP$93-$AP$92))</f>
        <v>0.05</v>
      </c>
      <c r="BC105">
        <f>(($AN$94-$AQ$91)/($AQ$92-$AQ$91))</f>
        <v>0.65</v>
      </c>
      <c r="BD105">
        <f>(($AO$91-$AQ$91)/($AQ$92-$AQ$91))</f>
        <v>0.45</v>
      </c>
      <c r="BE105">
        <f>(($AP$92-$AQ$90)/($AQ$91-$AQ$90))</f>
        <v>0.95454545454545459</v>
      </c>
      <c r="BG105">
        <v>2</v>
      </c>
      <c r="BH105">
        <v>518</v>
      </c>
      <c r="BI105">
        <f>($BH$119-$BH$116)/200</f>
        <v>0.09</v>
      </c>
      <c r="BQ105">
        <f>1-(($AO$91-$AN$93)/($AN$94-$AN$93))</f>
        <v>0.19047619047619047</v>
      </c>
      <c r="BR105">
        <f>(($AP$92-$AN$93)/($AN$94-$AN$93))</f>
        <v>0.33333333333333331</v>
      </c>
      <c r="BS105">
        <f>(($AQ$91-$AN$93)/($AN$94-$AN$93))</f>
        <v>0.38095238095238093</v>
      </c>
      <c r="BT105">
        <f>(($AN$93-$AO$90)/($AO$91-$AO$90))</f>
        <v>0.19047619047619047</v>
      </c>
      <c r="BU105">
        <f>1-(($AP$91-$AO$89)/($AO$90-$AO$89))</f>
        <v>0.47619047619047616</v>
      </c>
      <c r="BV105">
        <f>1-(($AQ$91-$AO$90)/($AO$91-$AO$90))</f>
        <v>0.4285714285714286</v>
      </c>
      <c r="BW105">
        <f>1-(($AN$93-$AP$91)/($AP$92-$AP$91))</f>
        <v>0.33333333333333337</v>
      </c>
      <c r="BX105">
        <f>(($AO$91-$AP$92)/($AP$93-$AP$92))</f>
        <v>0.5</v>
      </c>
      <c r="BY105">
        <f>(($AQ$91-$AP$92)/($AP$93-$AP$92))</f>
        <v>0.05</v>
      </c>
      <c r="BZ105">
        <f>1-(($AN$94-$AQ$91)/($AQ$92-$AQ$91))</f>
        <v>0.35</v>
      </c>
      <c r="CA105">
        <f>(($AO$91-$AQ$91)/($AQ$92-$AQ$91))</f>
        <v>0.45</v>
      </c>
      <c r="CB105">
        <f>1-(($AP$92-$AQ$90)/($AQ$91-$AQ$90))</f>
        <v>4.5454545454545414E-2</v>
      </c>
    </row>
    <row r="106" spans="1:80" x14ac:dyDescent="0.25">
      <c r="A106">
        <v>105</v>
      </c>
      <c r="F106">
        <v>163.36391700000001</v>
      </c>
      <c r="G106" s="3">
        <v>3</v>
      </c>
      <c r="H106">
        <v>164.36025699999999</v>
      </c>
      <c r="I106" s="5">
        <v>4</v>
      </c>
      <c r="P106">
        <v>2</v>
      </c>
      <c r="Q106" t="str">
        <f t="shared" si="2"/>
        <v>34</v>
      </c>
      <c r="R106">
        <v>1</v>
      </c>
      <c r="X106" t="s">
        <v>286</v>
      </c>
      <c r="Y106" t="s">
        <v>274</v>
      </c>
      <c r="AB106" t="s">
        <v>286</v>
      </c>
      <c r="AC106" t="str">
        <f>CONCATENATE($R106,$R107,$R108,$R109)</f>
        <v>1432</v>
      </c>
      <c r="AN106">
        <v>2175</v>
      </c>
      <c r="AP106">
        <v>2204</v>
      </c>
      <c r="AQ106">
        <v>2224</v>
      </c>
      <c r="AT106">
        <f>(($AO$92-$AN$94)/($AN$95-$AN$94))</f>
        <v>0.81818181818181823</v>
      </c>
      <c r="AU106">
        <f>(($AP$93-$AN$94)/($AN$95-$AN$94))</f>
        <v>0.27272727272727271</v>
      </c>
      <c r="AV106">
        <f>(($AQ$92-$AN$94)/($AN$95-$AN$94))</f>
        <v>0.31818181818181818</v>
      </c>
      <c r="AW106">
        <f>(($AN$94-$AO$91)/($AO$92-$AO$91))</f>
        <v>0.18181818181818182</v>
      </c>
      <c r="AX106">
        <f>(($AP$92-$AO$90)/($AO$91-$AO$90))</f>
        <v>0.52380952380952384</v>
      </c>
      <c r="AY106">
        <f>(($AQ$92-$AO$91)/($AO$92-$AO$91))</f>
        <v>0.5</v>
      </c>
      <c r="AZ106">
        <f>(($AN$94-$AP$92)/($AP$93-$AP$92))</f>
        <v>0.7</v>
      </c>
      <c r="BA106">
        <f>(($AO$92-$AP$93)/($AP$94-$AP$93))</f>
        <v>0.54545454545454541</v>
      </c>
      <c r="BB106">
        <f>(($AQ$92-$AP$93)/($AP$94-$AP$93))</f>
        <v>4.5454545454545456E-2</v>
      </c>
      <c r="BC106">
        <f>(($AN$95-$AQ$92)/($AQ$93-$AQ$92))</f>
        <v>0.7142857142857143</v>
      </c>
      <c r="BD106">
        <f>(($AO$92-$AQ$92)/($AQ$93-$AQ$92))</f>
        <v>0.52380952380952384</v>
      </c>
      <c r="BE106">
        <f>(($AP$93-$AQ$91)/($AQ$92-$AQ$91))</f>
        <v>0.95</v>
      </c>
      <c r="BG106">
        <v>1</v>
      </c>
      <c r="BH106">
        <v>523</v>
      </c>
      <c r="BI106">
        <f>($BH$120-$BH$117)/200</f>
        <v>7.0000000000000007E-2</v>
      </c>
      <c r="BQ106">
        <f>1-(($AO$92-$AN$94)/($AN$95-$AN$94))</f>
        <v>0.18181818181818177</v>
      </c>
      <c r="BR106">
        <f>(($AP$93-$AN$94)/($AN$95-$AN$94))</f>
        <v>0.27272727272727271</v>
      </c>
      <c r="BS106">
        <f>(($AQ$92-$AN$94)/($AN$95-$AN$94))</f>
        <v>0.31818181818181818</v>
      </c>
      <c r="BT106">
        <f>(($AN$94-$AO$91)/($AO$92-$AO$91))</f>
        <v>0.18181818181818182</v>
      </c>
      <c r="BU106">
        <f>1-(($AP$92-$AO$90)/($AO$91-$AO$90))</f>
        <v>0.47619047619047616</v>
      </c>
      <c r="BV106">
        <f>(($AQ$92-$AO$91)/($AO$92-$AO$91))</f>
        <v>0.5</v>
      </c>
      <c r="BW106">
        <f>1-(($AN$94-$AP$92)/($AP$93-$AP$92))</f>
        <v>0.30000000000000004</v>
      </c>
      <c r="BX106">
        <f>1-(($AO$92-$AP$93)/($AP$94-$AP$93))</f>
        <v>0.45454545454545459</v>
      </c>
      <c r="BY106">
        <f>(($AQ$92-$AP$93)/($AP$94-$AP$93))</f>
        <v>4.5454545454545456E-2</v>
      </c>
      <c r="BZ106">
        <f>1-(($AN$95-$AQ$92)/($AQ$93-$AQ$92))</f>
        <v>0.2857142857142857</v>
      </c>
      <c r="CA106">
        <f>1-(($AO$92-$AQ$92)/($AQ$93-$AQ$92))</f>
        <v>0.47619047619047616</v>
      </c>
      <c r="CB106">
        <f>1-(($AP$93-$AQ$91)/($AQ$92-$AQ$91))</f>
        <v>5.0000000000000044E-2</v>
      </c>
    </row>
    <row r="107" spans="1:80" x14ac:dyDescent="0.25">
      <c r="A107">
        <v>106</v>
      </c>
      <c r="F107">
        <v>163.358349</v>
      </c>
      <c r="G107" s="3">
        <v>3</v>
      </c>
      <c r="H107">
        <v>164.37113399999998</v>
      </c>
      <c r="I107" s="5">
        <v>4</v>
      </c>
      <c r="P107">
        <v>2</v>
      </c>
      <c r="Q107" t="str">
        <f t="shared" si="2"/>
        <v>34</v>
      </c>
      <c r="R107">
        <v>4</v>
      </c>
      <c r="X107" t="s">
        <v>286</v>
      </c>
      <c r="Y107" t="s">
        <v>274</v>
      </c>
      <c r="AN107">
        <v>2196</v>
      </c>
      <c r="AP107">
        <v>2226</v>
      </c>
      <c r="AT107">
        <f>(($AO$93-$AN$95)/($AN$96-$AN$95))</f>
        <v>0.78947368421052633</v>
      </c>
      <c r="AU107">
        <f>(($AP$94-$AN$95)/($AN$96-$AN$95))</f>
        <v>0.31578947368421051</v>
      </c>
      <c r="AV107">
        <f>(($AQ$93-$AN$95)/($AN$96-$AN$95))</f>
        <v>0.31578947368421051</v>
      </c>
      <c r="AW107">
        <f>(($AN$95-$AO$92)/($AO$93-$AO$92))</f>
        <v>0.21052631578947367</v>
      </c>
      <c r="AX107">
        <f>(($AP$93-$AO$91)/($AO$92-$AO$91))</f>
        <v>0.45454545454545453</v>
      </c>
      <c r="AY107">
        <f>(($AQ$93-$AO$92)/($AO$93-$AO$92))</f>
        <v>0.52631578947368418</v>
      </c>
      <c r="AZ107">
        <f>(($AN$95-$AP$93)/($AP$94-$AP$93))</f>
        <v>0.72727272727272729</v>
      </c>
      <c r="BA107">
        <f>(($AO$93-$AP$94)/($AP$95-$AP$94))</f>
        <v>0.45</v>
      </c>
      <c r="BB107">
        <f>(($AQ$93-$AP$94)/($AP$95-$AP$94))</f>
        <v>0</v>
      </c>
      <c r="BC107">
        <f>(($AN$96-$AQ$93)/($AQ$94-$AQ$93))</f>
        <v>0.61904761904761907</v>
      </c>
      <c r="BD107">
        <f>(($AO$93-$AQ$93)/($AQ$94-$AQ$93))</f>
        <v>0.42857142857142855</v>
      </c>
      <c r="BE107">
        <f>(($AP$94-$AQ$93)/($AQ$94-$AQ$93))</f>
        <v>0</v>
      </c>
      <c r="BG107">
        <v>4</v>
      </c>
      <c r="BH107">
        <v>528</v>
      </c>
      <c r="BI107">
        <f>($BH$126-$BH$123)/200</f>
        <v>0.115</v>
      </c>
      <c r="BQ107">
        <f>1-(($AO$93-$AN$95)/($AN$96-$AN$95))</f>
        <v>0.21052631578947367</v>
      </c>
      <c r="BR107">
        <f>(($AP$94-$AN$95)/($AN$96-$AN$95))</f>
        <v>0.31578947368421051</v>
      </c>
      <c r="BS107">
        <f>(($AQ$93-$AN$95)/($AN$96-$AN$95))</f>
        <v>0.31578947368421051</v>
      </c>
      <c r="BT107">
        <f>(($AN$95-$AO$92)/($AO$93-$AO$92))</f>
        <v>0.21052631578947367</v>
      </c>
      <c r="BU107">
        <f>(($AP$93-$AO$91)/($AO$92-$AO$91))</f>
        <v>0.45454545454545453</v>
      </c>
      <c r="BV107">
        <f>1-(($AQ$93-$AO$92)/($AO$93-$AO$92))</f>
        <v>0.47368421052631582</v>
      </c>
      <c r="BW107">
        <f>1-(($AN$95-$AP$93)/($AP$94-$AP$93))</f>
        <v>0.27272727272727271</v>
      </c>
      <c r="BX107">
        <f>(($AO$93-$AP$94)/($AP$95-$AP$94))</f>
        <v>0.45</v>
      </c>
      <c r="BY107">
        <f>(($AQ$93-$AP$94)/($AP$95-$AP$94))</f>
        <v>0</v>
      </c>
      <c r="BZ107">
        <f>1-(($AN$96-$AQ$93)/($AQ$94-$AQ$93))</f>
        <v>0.38095238095238093</v>
      </c>
      <c r="CA107">
        <f>(($AO$93-$AQ$93)/($AQ$94-$AQ$93))</f>
        <v>0.42857142857142855</v>
      </c>
      <c r="CB107">
        <f>(($AP$94-$AQ$93)/($AQ$94-$AQ$93))</f>
        <v>0</v>
      </c>
    </row>
    <row r="108" spans="1:80" x14ac:dyDescent="0.25">
      <c r="A108">
        <v>107</v>
      </c>
      <c r="F108">
        <v>163.348917</v>
      </c>
      <c r="G108" s="3">
        <v>3</v>
      </c>
      <c r="H108">
        <v>164.37556699999999</v>
      </c>
      <c r="I108" s="5">
        <v>4</v>
      </c>
      <c r="P108">
        <v>2</v>
      </c>
      <c r="Q108" t="str">
        <f t="shared" si="2"/>
        <v>34</v>
      </c>
      <c r="R108">
        <v>3</v>
      </c>
      <c r="X108" t="s">
        <v>286</v>
      </c>
      <c r="Y108" t="s">
        <v>267</v>
      </c>
      <c r="AN108">
        <v>2217</v>
      </c>
      <c r="AT108">
        <f>(($AO$94-$AN$96)/($AN$97-$AN$96))</f>
        <v>0.78947368421052633</v>
      </c>
      <c r="AU108">
        <f>(($AP$95-$AN$96)/($AN$97-$AN$96))</f>
        <v>0.36842105263157893</v>
      </c>
      <c r="AV108">
        <f>(($AQ$94-$AN$96)/($AN$97-$AN$96))</f>
        <v>0.42105263157894735</v>
      </c>
      <c r="AW108">
        <f>(($AN$96-$AO$93)/($AO$94-$AO$93))</f>
        <v>0.21052631578947367</v>
      </c>
      <c r="AX108">
        <f>(($AP$94-$AO$92)/($AO$93-$AO$92))</f>
        <v>0.52631578947368418</v>
      </c>
      <c r="AY108">
        <f>(($AQ$94-$AO$93)/($AO$94-$AO$93))</f>
        <v>0.63157894736842102</v>
      </c>
      <c r="AZ108">
        <f>(($AN$96-$AP$94)/($AP$95-$AP$94))</f>
        <v>0.65</v>
      </c>
      <c r="BA108">
        <f>(($AO$94-$AP$95)/($AP$96-$AP$95))</f>
        <v>0.36363636363636365</v>
      </c>
      <c r="BB108">
        <f>(($AQ$94-$AP$95)/($AP$96-$AP$95))</f>
        <v>4.5454545454545456E-2</v>
      </c>
      <c r="BC108">
        <f>(($AN$97-$AQ$94)/($AQ$95-$AQ$94))</f>
        <v>0.55000000000000004</v>
      </c>
      <c r="BD108">
        <f>(($AO$94-$AQ$94)/($AQ$95-$AQ$94))</f>
        <v>0.35</v>
      </c>
      <c r="BE108">
        <f>(($AP$95-$AQ$93)/($AQ$94-$AQ$93))</f>
        <v>0.95238095238095233</v>
      </c>
      <c r="BG108">
        <v>3</v>
      </c>
      <c r="BH108">
        <v>529</v>
      </c>
      <c r="BI108">
        <f>($BH$127-$BH$124)/200</f>
        <v>0.06</v>
      </c>
      <c r="BQ108">
        <f>1-(($AO$94-$AN$96)/($AN$97-$AN$96))</f>
        <v>0.21052631578947367</v>
      </c>
      <c r="BR108">
        <f>(($AP$95-$AN$96)/($AN$97-$AN$96))</f>
        <v>0.36842105263157893</v>
      </c>
      <c r="BS108">
        <f>(($AQ$94-$AN$96)/($AN$97-$AN$96))</f>
        <v>0.42105263157894735</v>
      </c>
      <c r="BT108">
        <f>(($AN$96-$AO$93)/($AO$94-$AO$93))</f>
        <v>0.21052631578947367</v>
      </c>
      <c r="BU108">
        <f>1-(($AP$94-$AO$92)/($AO$93-$AO$92))</f>
        <v>0.47368421052631582</v>
      </c>
      <c r="BV108">
        <f>1-(($AQ$94-$AO$93)/($AO$94-$AO$93))</f>
        <v>0.36842105263157898</v>
      </c>
      <c r="BW108">
        <f>1-(($AN$96-$AP$94)/($AP$95-$AP$94))</f>
        <v>0.35</v>
      </c>
      <c r="BX108">
        <f>(($AO$94-$AP$95)/($AP$96-$AP$95))</f>
        <v>0.36363636363636365</v>
      </c>
      <c r="BY108">
        <f>(($AQ$94-$AP$95)/($AP$96-$AP$95))</f>
        <v>4.5454545454545456E-2</v>
      </c>
      <c r="BZ108">
        <f>1-(($AN$97-$AQ$94)/($AQ$95-$AQ$94))</f>
        <v>0.44999999999999996</v>
      </c>
      <c r="CA108">
        <f>(($AO$94-$AQ$94)/($AQ$95-$AQ$94))</f>
        <v>0.35</v>
      </c>
      <c r="CB108">
        <f>1-(($AP$95-$AQ$93)/($AQ$94-$AQ$93))</f>
        <v>4.7619047619047672E-2</v>
      </c>
    </row>
    <row r="109" spans="1:80" x14ac:dyDescent="0.25">
      <c r="A109">
        <v>108</v>
      </c>
      <c r="F109">
        <v>163.32556700000001</v>
      </c>
      <c r="G109" s="3">
        <v>3</v>
      </c>
      <c r="H109">
        <v>164.40293700000001</v>
      </c>
      <c r="I109" s="5">
        <v>4</v>
      </c>
      <c r="P109">
        <v>2</v>
      </c>
      <c r="Q109" t="str">
        <f t="shared" si="2"/>
        <v>34</v>
      </c>
      <c r="R109">
        <v>2</v>
      </c>
      <c r="X109" t="s">
        <v>286</v>
      </c>
      <c r="Y109" t="s">
        <v>268</v>
      </c>
      <c r="AT109">
        <f>(($AO$95-$AN$97)/($AN$98-$AN$97))</f>
        <v>0.73684210526315785</v>
      </c>
      <c r="AU109">
        <f>(($AP$96-$AN$97)/($AN$98-$AN$97))</f>
        <v>0.52631578947368418</v>
      </c>
      <c r="AV109">
        <f>(($AQ$95-$AN$97)/($AN$98-$AN$97))</f>
        <v>0.47368421052631576</v>
      </c>
      <c r="AW109">
        <f>(($AN$97-$AO$94)/($AO$95-$AO$94))</f>
        <v>0.22222222222222221</v>
      </c>
      <c r="AX109">
        <f>(($AP$95-$AO$93)/($AO$94-$AO$93))</f>
        <v>0.57894736842105265</v>
      </c>
      <c r="AY109">
        <f>(($AQ$95-$AO$94)/($AO$95-$AO$94))</f>
        <v>0.72222222222222221</v>
      </c>
      <c r="AZ109">
        <f>(($AN$97-$AP$95)/($AP$96-$AP$95))</f>
        <v>0.54545454545454541</v>
      </c>
      <c r="BA109">
        <f>(($AO$95-$AP$96)/($AP$97-$AP$96))</f>
        <v>0.19047619047619047</v>
      </c>
      <c r="BB109">
        <f>(($AQ$95-$AP$95)/($AP$96-$AP$95))</f>
        <v>0.95454545454545459</v>
      </c>
      <c r="BC109">
        <f>(($AN$98-$AQ$95)/($AQ$96-$AQ$95))</f>
        <v>0.5</v>
      </c>
      <c r="BD109">
        <f>(($AO$95-$AQ$95)/($AQ$96-$AQ$95))</f>
        <v>0.25</v>
      </c>
      <c r="BE109">
        <f>(($AP$96-$AQ$95)/($AQ$96-$AQ$95))</f>
        <v>0.05</v>
      </c>
      <c r="BG109">
        <v>2</v>
      </c>
      <c r="BH109">
        <v>537</v>
      </c>
      <c r="BI109">
        <f>($BH$128-$BH$125)/200</f>
        <v>0.105</v>
      </c>
      <c r="BQ109">
        <f>1-(($AO$95-$AN$97)/($AN$98-$AN$97))</f>
        <v>0.26315789473684215</v>
      </c>
      <c r="BR109">
        <f>1-(($AP$96-$AN$97)/($AN$98-$AN$97))</f>
        <v>0.47368421052631582</v>
      </c>
      <c r="BS109">
        <f>(($AQ$95-$AN$97)/($AN$98-$AN$97))</f>
        <v>0.47368421052631576</v>
      </c>
      <c r="BT109">
        <f>(($AN$97-$AO$94)/($AO$95-$AO$94))</f>
        <v>0.22222222222222221</v>
      </c>
      <c r="BU109">
        <f>1-(($AP$95-$AO$93)/($AO$94-$AO$93))</f>
        <v>0.42105263157894735</v>
      </c>
      <c r="BV109">
        <f>1-(($AQ$95-$AO$94)/($AO$95-$AO$94))</f>
        <v>0.27777777777777779</v>
      </c>
      <c r="BW109">
        <f>1-(($AN$97-$AP$95)/($AP$96-$AP$95))</f>
        <v>0.45454545454545459</v>
      </c>
      <c r="BX109">
        <f>(($AO$95-$AP$96)/($AP$97-$AP$96))</f>
        <v>0.19047619047619047</v>
      </c>
      <c r="BY109">
        <f>1-(($AQ$95-$AP$95)/($AP$96-$AP$95))</f>
        <v>4.5454545454545414E-2</v>
      </c>
      <c r="BZ109">
        <f>(($AN$98-$AQ$95)/($AQ$96-$AQ$95))</f>
        <v>0.5</v>
      </c>
      <c r="CA109">
        <f>(($AO$95-$AQ$95)/($AQ$96-$AQ$95))</f>
        <v>0.25</v>
      </c>
      <c r="CB109">
        <f>(($AP$96-$AQ$95)/($AQ$96-$AQ$95))</f>
        <v>0.05</v>
      </c>
    </row>
    <row r="110" spans="1:80" x14ac:dyDescent="0.25">
      <c r="A110">
        <v>109</v>
      </c>
      <c r="F110">
        <v>163.449071</v>
      </c>
      <c r="G110" s="3">
        <v>3</v>
      </c>
      <c r="H110">
        <v>164.369124</v>
      </c>
      <c r="I110" s="5">
        <v>4</v>
      </c>
      <c r="P110">
        <v>2</v>
      </c>
      <c r="Q110" t="str">
        <f t="shared" si="2"/>
        <v>34</v>
      </c>
      <c r="R110">
        <v>1</v>
      </c>
      <c r="X110" t="s">
        <v>286</v>
      </c>
      <c r="Y110" t="s">
        <v>275</v>
      </c>
      <c r="AB110" t="s">
        <v>287</v>
      </c>
      <c r="AC110" t="str">
        <f>CONCATENATE($R110,$R111,$R112,$R113)</f>
        <v>1342</v>
      </c>
      <c r="AX110">
        <f>(($AP$96-$AO$94)/($AO$95-$AO$94))</f>
        <v>0.77777777777777779</v>
      </c>
      <c r="AZ110">
        <f>(($AN$98-$AP$96)/($AP$97-$AP$96))</f>
        <v>0.42857142857142855</v>
      </c>
      <c r="BB110">
        <f>(($AQ$96-$AP$96)/($AP$97-$AP$96))</f>
        <v>0.90476190476190477</v>
      </c>
      <c r="BG110">
        <v>1</v>
      </c>
      <c r="BH110">
        <v>543</v>
      </c>
      <c r="BI110">
        <f>($BH$129-$BH$126)/200</f>
        <v>7.4999999999999997E-2</v>
      </c>
      <c r="BU110">
        <f>1-(($AP$96-$AO$94)/($AO$95-$AO$94))</f>
        <v>0.22222222222222221</v>
      </c>
      <c r="BW110">
        <f>(($AN$98-$AP$96)/($AP$97-$AP$96))</f>
        <v>0.42857142857142855</v>
      </c>
      <c r="BY110">
        <f>1-(($AQ$96-$AP$96)/($AP$97-$AP$96))</f>
        <v>9.5238095238095233E-2</v>
      </c>
    </row>
    <row r="111" spans="1:80" x14ac:dyDescent="0.25">
      <c r="A111">
        <v>110</v>
      </c>
      <c r="F111">
        <v>163.35778300000001</v>
      </c>
      <c r="G111" s="3">
        <v>3</v>
      </c>
      <c r="P111">
        <v>1</v>
      </c>
      <c r="Q111" t="str">
        <f t="shared" si="2"/>
        <v>3</v>
      </c>
      <c r="R111">
        <v>3</v>
      </c>
      <c r="X111" t="s">
        <v>286</v>
      </c>
      <c r="Y111" t="s">
        <v>274</v>
      </c>
      <c r="BG111">
        <v>3</v>
      </c>
      <c r="BH111">
        <v>549</v>
      </c>
      <c r="BI111">
        <f>($BH$130-$BH$127)/200</f>
        <v>0.09</v>
      </c>
    </row>
    <row r="112" spans="1:80" x14ac:dyDescent="0.25">
      <c r="A112">
        <v>111</v>
      </c>
      <c r="P112">
        <v>0</v>
      </c>
      <c r="Q112" t="str">
        <f t="shared" si="2"/>
        <v/>
      </c>
      <c r="R112">
        <v>4</v>
      </c>
      <c r="X112" t="s">
        <v>286</v>
      </c>
      <c r="Y112" t="s">
        <v>267</v>
      </c>
      <c r="BG112">
        <v>4</v>
      </c>
      <c r="BH112">
        <v>549</v>
      </c>
      <c r="BI112">
        <f>($BH$131-$BH$128)/200</f>
        <v>6.5000000000000002E-2</v>
      </c>
    </row>
    <row r="113" spans="1:80" x14ac:dyDescent="0.25">
      <c r="A113">
        <v>112</v>
      </c>
      <c r="B113">
        <v>135.767405</v>
      </c>
      <c r="C113" s="4">
        <v>1</v>
      </c>
      <c r="P113">
        <v>1</v>
      </c>
      <c r="Q113" t="str">
        <f t="shared" si="2"/>
        <v>1</v>
      </c>
      <c r="R113">
        <v>2</v>
      </c>
      <c r="X113" t="s">
        <v>286</v>
      </c>
      <c r="Y113" t="s">
        <v>268</v>
      </c>
      <c r="AT113">
        <f>(($AO$96-$AN$99)/($AN$100-$AN$99))</f>
        <v>0.30769230769230771</v>
      </c>
      <c r="AU113">
        <f>(($AP$98-$AN$99)/($AN$100-$AN$99))</f>
        <v>0.5</v>
      </c>
      <c r="AV113">
        <f>(($AQ$97-$AN$99)/($AN$100-$AN$99))</f>
        <v>0.57692307692307687</v>
      </c>
      <c r="AW113">
        <f>(($AN$100-$AO$96)/($AO$97-$AO$96))</f>
        <v>0.8571428571428571</v>
      </c>
      <c r="AX113">
        <f>(($AP$98-$AO$96)/($AO$97-$AO$96))</f>
        <v>0.23809523809523808</v>
      </c>
      <c r="AY113">
        <f>(($AQ$97-$AO$96)/($AO$97-$AO$96))</f>
        <v>0.33333333333333331</v>
      </c>
      <c r="AZ113">
        <f>(($AN$100-$AP$98)/($AP$99-$AP$98))</f>
        <v>0.56521739130434778</v>
      </c>
      <c r="BA113">
        <f>(($AO$97-$AP$98)/($AP$99-$AP$98))</f>
        <v>0.69565217391304346</v>
      </c>
      <c r="BB113">
        <f>(($AQ$97-$AP$98)/($AP$99-$AP$98))</f>
        <v>8.6956521739130432E-2</v>
      </c>
      <c r="BC113">
        <f>(($AN$100-$AQ$97)/($AQ$98-$AQ$97))</f>
        <v>0.52380952380952384</v>
      </c>
      <c r="BD113">
        <f>(($AO$97-$AQ$97)/($AQ$98-$AQ$97))</f>
        <v>0.66666666666666663</v>
      </c>
      <c r="BE113">
        <f>(($AP$99-$AQ$98)/($AQ$99-$AQ$98))</f>
        <v>0</v>
      </c>
      <c r="BG113">
        <v>2</v>
      </c>
      <c r="BH113">
        <v>556</v>
      </c>
      <c r="BI113">
        <f>($BH$132-$BH$129)/200</f>
        <v>0.08</v>
      </c>
      <c r="BQ113">
        <f>(($AO$96-$AN$99)/($AN$100-$AN$99))</f>
        <v>0.30769230769230771</v>
      </c>
      <c r="BR113">
        <f>(($AP$98-$AN$99)/($AN$100-$AN$99))</f>
        <v>0.5</v>
      </c>
      <c r="BS113">
        <f>1-(($AQ$97-$AN$99)/($AN$100-$AN$99))</f>
        <v>0.42307692307692313</v>
      </c>
      <c r="BT113">
        <f>1-(($AN$100-$AO$96)/($AO$97-$AO$96))</f>
        <v>0.1428571428571429</v>
      </c>
      <c r="BU113">
        <f>(($AP$98-$AO$96)/($AO$97-$AO$96))</f>
        <v>0.23809523809523808</v>
      </c>
      <c r="BV113">
        <f>(($AQ$97-$AO$96)/($AO$97-$AO$96))</f>
        <v>0.33333333333333331</v>
      </c>
      <c r="BW113">
        <f>1-(($AN$100-$AP$98)/($AP$99-$AP$98))</f>
        <v>0.43478260869565222</v>
      </c>
      <c r="BX113">
        <f>1-(($AO$97-$AP$98)/($AP$99-$AP$98))</f>
        <v>0.30434782608695654</v>
      </c>
      <c r="BY113">
        <f>(($AQ$97-$AP$98)/($AP$99-$AP$98))</f>
        <v>8.6956521739130432E-2</v>
      </c>
      <c r="BZ113">
        <f>1-(($AN$100-$AQ$97)/($AQ$98-$AQ$97))</f>
        <v>0.47619047619047616</v>
      </c>
      <c r="CA113">
        <f>1-(($AO$97-$AQ$97)/($AQ$98-$AQ$97))</f>
        <v>0.33333333333333337</v>
      </c>
      <c r="CB113">
        <f>(($AP$99-$AQ$98)/($AQ$99-$AQ$98))</f>
        <v>0</v>
      </c>
    </row>
    <row r="114" spans="1:80" x14ac:dyDescent="0.25">
      <c r="A114">
        <v>113</v>
      </c>
      <c r="B114">
        <v>135.78327400000001</v>
      </c>
      <c r="C114" s="4">
        <v>1</v>
      </c>
      <c r="P114">
        <v>1</v>
      </c>
      <c r="Q114" t="str">
        <f t="shared" si="2"/>
        <v>1</v>
      </c>
      <c r="R114">
        <v>1</v>
      </c>
      <c r="X114" t="s">
        <v>284</v>
      </c>
      <c r="Y114" t="s">
        <v>269</v>
      </c>
      <c r="AB114" t="s">
        <v>286</v>
      </c>
      <c r="AC114" t="str">
        <f>CONCATENATE($R114,$R115,$R116,$R117)</f>
        <v>1432</v>
      </c>
      <c r="AT114">
        <f>(($AO$97-$AN$100)/($AN$101-$AN$100))</f>
        <v>0.12</v>
      </c>
      <c r="AU114">
        <f>(($AP$99-$AN$100)/($AN$101-$AN$100))</f>
        <v>0.4</v>
      </c>
      <c r="AV114">
        <f>(($AQ$98-$AN$100)/($AN$101-$AN$100))</f>
        <v>0.4</v>
      </c>
      <c r="AW114">
        <f>(($AN$101-$AO$98)/($AO$99-$AO$98))</f>
        <v>0.15789473684210525</v>
      </c>
      <c r="AX114">
        <f>(($AP$99-$AO$97)/($AO$98-$AO$97))</f>
        <v>0.36842105263157893</v>
      </c>
      <c r="AY114">
        <f>(($AQ$98-$AO$97)/($AO$98-$AO$97))</f>
        <v>0.36842105263157893</v>
      </c>
      <c r="AZ114">
        <f>(($AN$101-$AP$99)/($AP$100-$AP$99))</f>
        <v>0.68181818181818177</v>
      </c>
      <c r="BA114">
        <f>(($AO$98-$AP$99)/($AP$100-$AP$99))</f>
        <v>0.54545454545454541</v>
      </c>
      <c r="BB114">
        <f>(($AQ$98-$AP$99)/($AP$100-$AP$99))</f>
        <v>0</v>
      </c>
      <c r="BC114">
        <f>(($AN$101-$AQ$98)/($AQ$99-$AQ$98))</f>
        <v>0.68181818181818177</v>
      </c>
      <c r="BD114">
        <f>(($AO$98-$AQ$98)/($AQ$99-$AQ$98))</f>
        <v>0.54545454545454541</v>
      </c>
      <c r="BE114">
        <f>(($AP$100-$AQ$99)/($AQ$100-$AQ$99))</f>
        <v>0</v>
      </c>
      <c r="BG114">
        <v>1</v>
      </c>
      <c r="BH114">
        <v>562</v>
      </c>
      <c r="BI114">
        <f>($BH$133-$BH$130)/200</f>
        <v>8.5000000000000006E-2</v>
      </c>
      <c r="BQ114">
        <f>(($AO$97-$AN$100)/($AN$101-$AN$100))</f>
        <v>0.12</v>
      </c>
      <c r="BR114">
        <f>(($AP$99-$AN$100)/($AN$101-$AN$100))</f>
        <v>0.4</v>
      </c>
      <c r="BS114">
        <f>(($AQ$98-$AN$100)/($AN$101-$AN$100))</f>
        <v>0.4</v>
      </c>
      <c r="BT114">
        <f>(($AN$101-$AO$98)/($AO$99-$AO$98))</f>
        <v>0.15789473684210525</v>
      </c>
      <c r="BU114">
        <f>(($AP$99-$AO$97)/($AO$98-$AO$97))</f>
        <v>0.36842105263157893</v>
      </c>
      <c r="BV114">
        <f>(($AQ$98-$AO$97)/($AO$98-$AO$97))</f>
        <v>0.36842105263157893</v>
      </c>
      <c r="BW114">
        <f>1-(($AN$101-$AP$99)/($AP$100-$AP$99))</f>
        <v>0.31818181818181823</v>
      </c>
      <c r="BX114">
        <f>1-(($AO$98-$AP$99)/($AP$100-$AP$99))</f>
        <v>0.45454545454545459</v>
      </c>
      <c r="BY114">
        <f>(($AQ$98-$AP$99)/($AP$100-$AP$99))</f>
        <v>0</v>
      </c>
      <c r="BZ114">
        <f>1-(($AN$101-$AQ$98)/($AQ$99-$AQ$98))</f>
        <v>0.31818181818181823</v>
      </c>
      <c r="CA114">
        <f>1-(($AO$98-$AQ$98)/($AQ$99-$AQ$98))</f>
        <v>0.45454545454545459</v>
      </c>
      <c r="CB114">
        <f>(($AP$100-$AQ$99)/($AQ$100-$AQ$99))</f>
        <v>0</v>
      </c>
    </row>
    <row r="115" spans="1:80" x14ac:dyDescent="0.25">
      <c r="A115">
        <v>114</v>
      </c>
      <c r="B115">
        <v>135.75719600000002</v>
      </c>
      <c r="C115" s="4">
        <v>1</v>
      </c>
      <c r="P115">
        <v>1</v>
      </c>
      <c r="Q115" t="str">
        <f t="shared" si="2"/>
        <v>1</v>
      </c>
      <c r="R115">
        <v>4</v>
      </c>
      <c r="X115" t="s">
        <v>287</v>
      </c>
      <c r="Y115" t="s">
        <v>270</v>
      </c>
      <c r="AT115">
        <f>(($AO$98-$AN$100)/($AN$101-$AN$100))</f>
        <v>0.88</v>
      </c>
      <c r="AU115">
        <f>(($AP$100-$AN$101)/($AN$102-$AN$101))</f>
        <v>0.33333333333333331</v>
      </c>
      <c r="AV115">
        <f>(($AQ$99-$AN$101)/($AN$102-$AN$101))</f>
        <v>0.33333333333333331</v>
      </c>
      <c r="AW115">
        <f>(($AN$102-$AO$99)/($AO$100-$AO$99))</f>
        <v>0.26315789473684209</v>
      </c>
      <c r="AX115">
        <f>(($AP$100-$AO$98)/($AO$99-$AO$98))</f>
        <v>0.52631578947368418</v>
      </c>
      <c r="AY115">
        <f>(($AQ$99-$AO$98)/($AO$99-$AO$98))</f>
        <v>0.52631578947368418</v>
      </c>
      <c r="AZ115">
        <f>(($AN$102-$AP$100)/($AP$101-$AP$100))</f>
        <v>0.66666666666666663</v>
      </c>
      <c r="BA115">
        <f>(($AO$99-$AP$100)/($AP$101-$AP$100))</f>
        <v>0.42857142857142855</v>
      </c>
      <c r="BB115">
        <f>(($AQ$99-$AP$100)/($AP$101-$AP$100))</f>
        <v>0</v>
      </c>
      <c r="BC115">
        <f>(($AN$102-$AQ$99)/($AQ$100-$AQ$99))</f>
        <v>0.66666666666666663</v>
      </c>
      <c r="BD115">
        <f>(($AO$99-$AQ$99)/($AQ$100-$AQ$99))</f>
        <v>0.42857142857142855</v>
      </c>
      <c r="BE115">
        <f>(($AP$101-$AQ$100)/($AQ$101-$AQ$100))</f>
        <v>0</v>
      </c>
      <c r="BG115">
        <v>4</v>
      </c>
      <c r="BH115">
        <v>569</v>
      </c>
      <c r="BI115">
        <f>($BH$134-$BH$131)/200</f>
        <v>0.06</v>
      </c>
      <c r="BQ115">
        <f>1-(($AO$98-$AN$100)/($AN$101-$AN$100))</f>
        <v>0.12</v>
      </c>
      <c r="BR115">
        <f>(($AP$100-$AN$101)/($AN$102-$AN$101))</f>
        <v>0.33333333333333331</v>
      </c>
      <c r="BS115">
        <f>(($AQ$99-$AN$101)/($AN$102-$AN$101))</f>
        <v>0.33333333333333331</v>
      </c>
      <c r="BT115">
        <f>(($AN$102-$AO$99)/($AO$100-$AO$99))</f>
        <v>0.26315789473684209</v>
      </c>
      <c r="BU115">
        <f>1-(($AP$100-$AO$98)/($AO$99-$AO$98))</f>
        <v>0.47368421052631582</v>
      </c>
      <c r="BV115">
        <f>1-(($AQ$99-$AO$98)/($AO$99-$AO$98))</f>
        <v>0.47368421052631582</v>
      </c>
      <c r="BW115">
        <f>1-(($AN$102-$AP$100)/($AP$101-$AP$100))</f>
        <v>0.33333333333333337</v>
      </c>
      <c r="BX115">
        <f>(($AO$99-$AP$100)/($AP$101-$AP$100))</f>
        <v>0.42857142857142855</v>
      </c>
      <c r="BY115">
        <f>(($AQ$99-$AP$100)/($AP$101-$AP$100))</f>
        <v>0</v>
      </c>
      <c r="BZ115">
        <f>1-(($AN$102-$AQ$99)/($AQ$100-$AQ$99))</f>
        <v>0.33333333333333337</v>
      </c>
      <c r="CA115">
        <f>(($AO$99-$AQ$99)/($AQ$100-$AQ$99))</f>
        <v>0.42857142857142855</v>
      </c>
      <c r="CB115">
        <f>(($AP$101-$AQ$100)/($AQ$101-$AQ$100))</f>
        <v>0</v>
      </c>
    </row>
    <row r="116" spans="1:80" x14ac:dyDescent="0.25">
      <c r="A116">
        <v>115</v>
      </c>
      <c r="B116">
        <v>135.78413600000002</v>
      </c>
      <c r="C116" s="4">
        <v>1</v>
      </c>
      <c r="P116">
        <v>1</v>
      </c>
      <c r="Q116" t="str">
        <f t="shared" si="2"/>
        <v>1</v>
      </c>
      <c r="R116">
        <v>3</v>
      </c>
      <c r="X116" t="s">
        <v>287</v>
      </c>
      <c r="Y116" t="s">
        <v>271</v>
      </c>
      <c r="AT116">
        <f>(($AO$99-$AN$101)/($AN$102-$AN$101))</f>
        <v>0.76190476190476186</v>
      </c>
      <c r="AU116">
        <f>(($AP$101-$AN$102)/($AN$103-$AN$102))</f>
        <v>0.35</v>
      </c>
      <c r="AV116">
        <f>(($AQ$100-$AN$102)/($AN$103-$AN$102))</f>
        <v>0.35</v>
      </c>
      <c r="AW116">
        <f>(($AN$103-$AO$100)/($AO$101-$AO$100))</f>
        <v>0.27272727272727271</v>
      </c>
      <c r="AX116">
        <f>(($AP$101-$AO$99)/($AO$100-$AO$99))</f>
        <v>0.63157894736842102</v>
      </c>
      <c r="AY116">
        <f>(($AQ$100-$AO$99)/($AO$100-$AO$99))</f>
        <v>0.63157894736842102</v>
      </c>
      <c r="AZ116">
        <f>(($AN$103-$AP$101)/($AP$102-$AP$101))</f>
        <v>0.65</v>
      </c>
      <c r="BA116">
        <f>(($AO$100-$AP$101)/($AP$102-$AP$101))</f>
        <v>0.35</v>
      </c>
      <c r="BB116">
        <f>(($AQ$100-$AP$101)/($AP$102-$AP$101))</f>
        <v>0</v>
      </c>
      <c r="BC116">
        <f>(($AN$103-$AQ$100)/($AQ$101-$AQ$100))</f>
        <v>0.65</v>
      </c>
      <c r="BD116">
        <f>(($AO$100-$AQ$100)/($AQ$101-$AQ$100))</f>
        <v>0.35</v>
      </c>
      <c r="BE116">
        <f>(($AP$102-$AQ$101)/($AQ$102-$AQ$101))</f>
        <v>0</v>
      </c>
      <c r="BG116">
        <v>3</v>
      </c>
      <c r="BH116">
        <v>570</v>
      </c>
      <c r="BI116">
        <f>($BH$135-$BH$132)/200</f>
        <v>7.0000000000000007E-2</v>
      </c>
      <c r="BQ116">
        <f>1-(($AO$99-$AN$101)/($AN$102-$AN$101))</f>
        <v>0.23809523809523814</v>
      </c>
      <c r="BR116">
        <f>(($AP$101-$AN$102)/($AN$103-$AN$102))</f>
        <v>0.35</v>
      </c>
      <c r="BS116">
        <f>(($AQ$100-$AN$102)/($AN$103-$AN$102))</f>
        <v>0.35</v>
      </c>
      <c r="BT116">
        <f>(($AN$103-$AO$100)/($AO$101-$AO$100))</f>
        <v>0.27272727272727271</v>
      </c>
      <c r="BU116">
        <f>1-(($AP$101-$AO$99)/($AO$100-$AO$99))</f>
        <v>0.36842105263157898</v>
      </c>
      <c r="BV116">
        <f>1-(($AQ$100-$AO$99)/($AO$100-$AO$99))</f>
        <v>0.36842105263157898</v>
      </c>
      <c r="BW116">
        <f>1-(($AN$103-$AP$101)/($AP$102-$AP$101))</f>
        <v>0.35</v>
      </c>
      <c r="BX116">
        <f>(($AO$100-$AP$101)/($AP$102-$AP$101))</f>
        <v>0.35</v>
      </c>
      <c r="BY116">
        <f>(($AQ$100-$AP$101)/($AP$102-$AP$101))</f>
        <v>0</v>
      </c>
      <c r="BZ116">
        <f>1-(($AN$103-$AQ$100)/($AQ$101-$AQ$100))</f>
        <v>0.35</v>
      </c>
      <c r="CA116">
        <f>(($AO$100-$AQ$100)/($AQ$101-$AQ$100))</f>
        <v>0.35</v>
      </c>
      <c r="CB116">
        <f>(($AP$102-$AQ$101)/($AQ$102-$AQ$101))</f>
        <v>0</v>
      </c>
    </row>
    <row r="117" spans="1:80" x14ac:dyDescent="0.25">
      <c r="A117">
        <v>116</v>
      </c>
      <c r="B117">
        <v>135.79587000000001</v>
      </c>
      <c r="C117" s="4">
        <v>1</v>
      </c>
      <c r="D117">
        <v>130.38385200000002</v>
      </c>
      <c r="E117" s="2">
        <v>2</v>
      </c>
      <c r="P117">
        <v>2</v>
      </c>
      <c r="Q117" t="str">
        <f t="shared" si="2"/>
        <v>12</v>
      </c>
      <c r="R117">
        <v>2</v>
      </c>
      <c r="X117" t="s">
        <v>287</v>
      </c>
      <c r="Y117" t="s">
        <v>272</v>
      </c>
      <c r="AT117">
        <f>(($AO$100-$AN$102)/($AN$103-$AN$102))</f>
        <v>0.7</v>
      </c>
      <c r="AU117">
        <f>(($AP$102-$AN$103)/($AN$104-$AN$103))</f>
        <v>0.31818181818181818</v>
      </c>
      <c r="AV117">
        <f>(($AQ$101-$AN$103)/($AN$104-$AN$103))</f>
        <v>0.31818181818181818</v>
      </c>
      <c r="AW117">
        <f>(($AN$104-$AO$101)/($AO$102-$AO$101))</f>
        <v>0.2857142857142857</v>
      </c>
      <c r="AX117">
        <f>(($AP$102-$AO$100)/($AO$101-$AO$100))</f>
        <v>0.59090909090909094</v>
      </c>
      <c r="AY117">
        <f>(($AQ$101-$AO$100)/($AO$101-$AO$100))</f>
        <v>0.59090909090909094</v>
      </c>
      <c r="AZ117">
        <f>(($AN$104-$AP$102)/($AP$103-$AP$102))</f>
        <v>0.68181818181818177</v>
      </c>
      <c r="BA117">
        <f>(($AO$101-$AP$102)/($AP$103-$AP$102))</f>
        <v>0.40909090909090912</v>
      </c>
      <c r="BB117">
        <f>(($AQ$101-$AP$102)/($AP$103-$AP$102))</f>
        <v>0</v>
      </c>
      <c r="BC117">
        <f>(($AN$104-$AQ$101)/($AQ$102-$AQ$101))</f>
        <v>0.7142857142857143</v>
      </c>
      <c r="BD117">
        <f>(($AO$101-$AQ$101)/($AQ$102-$AQ$101))</f>
        <v>0.42857142857142855</v>
      </c>
      <c r="BE117">
        <f>(($AP$103-$AQ$102)/($AQ$103-$AQ$102))</f>
        <v>0.05</v>
      </c>
      <c r="BG117">
        <v>2</v>
      </c>
      <c r="BH117">
        <v>576</v>
      </c>
      <c r="BI117">
        <f>($BH$136-$BH$133)/200</f>
        <v>6.5000000000000002E-2</v>
      </c>
      <c r="BQ117">
        <f>1-(($AO$100-$AN$102)/($AN$103-$AN$102))</f>
        <v>0.30000000000000004</v>
      </c>
      <c r="BR117">
        <f>(($AP$102-$AN$103)/($AN$104-$AN$103))</f>
        <v>0.31818181818181818</v>
      </c>
      <c r="BS117">
        <f>(($AQ$101-$AN$103)/($AN$104-$AN$103))</f>
        <v>0.31818181818181818</v>
      </c>
      <c r="BT117">
        <f>(($AN$104-$AO$101)/($AO$102-$AO$101))</f>
        <v>0.2857142857142857</v>
      </c>
      <c r="BU117">
        <f>1-(($AP$102-$AO$100)/($AO$101-$AO$100))</f>
        <v>0.40909090909090906</v>
      </c>
      <c r="BV117">
        <f>1-(($AQ$101-$AO$100)/($AO$101-$AO$100))</f>
        <v>0.40909090909090906</v>
      </c>
      <c r="BW117">
        <f>1-(($AN$104-$AP$102)/($AP$103-$AP$102))</f>
        <v>0.31818181818181823</v>
      </c>
      <c r="BX117">
        <f>(($AO$101-$AP$102)/($AP$103-$AP$102))</f>
        <v>0.40909090909090912</v>
      </c>
      <c r="BY117">
        <f>(($AQ$101-$AP$102)/($AP$103-$AP$102))</f>
        <v>0</v>
      </c>
      <c r="BZ117">
        <f>1-(($AN$104-$AQ$101)/($AQ$102-$AQ$101))</f>
        <v>0.2857142857142857</v>
      </c>
      <c r="CA117">
        <f>(($AO$101-$AQ$101)/($AQ$102-$AQ$101))</f>
        <v>0.42857142857142855</v>
      </c>
      <c r="CB117">
        <f>(($AP$103-$AQ$102)/($AQ$103-$AQ$102))</f>
        <v>0.05</v>
      </c>
    </row>
    <row r="118" spans="1:80" x14ac:dyDescent="0.25">
      <c r="A118">
        <v>117</v>
      </c>
      <c r="B118">
        <v>135.67388300000002</v>
      </c>
      <c r="C118" s="4">
        <v>1</v>
      </c>
      <c r="D118">
        <v>130.50170700000001</v>
      </c>
      <c r="E118" s="2">
        <v>2</v>
      </c>
      <c r="P118">
        <v>2</v>
      </c>
      <c r="Q118" t="str">
        <f t="shared" si="2"/>
        <v>12</v>
      </c>
      <c r="R118">
        <v>1</v>
      </c>
      <c r="X118" t="s">
        <v>287</v>
      </c>
      <c r="Y118" t="s">
        <v>278</v>
      </c>
      <c r="AT118">
        <f>(($AO$101-$AN$103)/($AN$104-$AN$103))</f>
        <v>0.72727272727272729</v>
      </c>
      <c r="AU118">
        <f>(($AP$103-$AN$104)/($AN$105-$AN$104))</f>
        <v>0.35</v>
      </c>
      <c r="AV118">
        <f>(($AQ$102-$AN$104)/($AN$105-$AN$104))</f>
        <v>0.3</v>
      </c>
      <c r="AW118">
        <f>(($AN$105-$AO$102)/($AO$103-$AO$102))</f>
        <v>0.26315789473684209</v>
      </c>
      <c r="AX118">
        <f>(($AP$103-$AO$101)/($AO$102-$AO$101))</f>
        <v>0.61904761904761907</v>
      </c>
      <c r="AY118">
        <f>(($AQ$102-$AO$101)/($AO$102-$AO$101))</f>
        <v>0.5714285714285714</v>
      </c>
      <c r="AZ118">
        <f>(($AN$105-$AP$103)/($AP$104-$AP$103))</f>
        <v>0.65</v>
      </c>
      <c r="BA118">
        <f>(($AO$102-$AP$103)/($AP$104-$AP$103))</f>
        <v>0.4</v>
      </c>
      <c r="BB118">
        <f>(($AQ$102-$AP$102)/($AP$103-$AP$102))</f>
        <v>0.95454545454545459</v>
      </c>
      <c r="BC118">
        <f>(($AN$105-$AQ$102)/($AQ$103-$AQ$102))</f>
        <v>0.7</v>
      </c>
      <c r="BD118">
        <f>(($AO$102-$AQ$102)/($AQ$103-$AQ$102))</f>
        <v>0.45</v>
      </c>
      <c r="BE118">
        <f>(($AP$104-$AQ$103)/($AQ$104-$AQ$103))</f>
        <v>4.7619047619047616E-2</v>
      </c>
      <c r="BG118">
        <v>1</v>
      </c>
      <c r="BH118">
        <v>581</v>
      </c>
      <c r="BI118">
        <f>($BH$137-$BH$134)/200</f>
        <v>0.1</v>
      </c>
      <c r="BQ118">
        <f>1-(($AO$101-$AN$103)/($AN$104-$AN$103))</f>
        <v>0.27272727272727271</v>
      </c>
      <c r="BR118">
        <f>(($AP$103-$AN$104)/($AN$105-$AN$104))</f>
        <v>0.35</v>
      </c>
      <c r="BS118">
        <f>(($AQ$102-$AN$104)/($AN$105-$AN$104))</f>
        <v>0.3</v>
      </c>
      <c r="BT118">
        <f>(($AN$105-$AO$102)/($AO$103-$AO$102))</f>
        <v>0.26315789473684209</v>
      </c>
      <c r="BU118">
        <f>1-(($AP$103-$AO$101)/($AO$102-$AO$101))</f>
        <v>0.38095238095238093</v>
      </c>
      <c r="BV118">
        <f>1-(($AQ$102-$AO$101)/($AO$102-$AO$101))</f>
        <v>0.4285714285714286</v>
      </c>
      <c r="BW118">
        <f>1-(($AN$105-$AP$103)/($AP$104-$AP$103))</f>
        <v>0.35</v>
      </c>
      <c r="BX118">
        <f>(($AO$102-$AP$103)/($AP$104-$AP$103))</f>
        <v>0.4</v>
      </c>
      <c r="BY118">
        <f>1-(($AQ$102-$AP$102)/($AP$103-$AP$102))</f>
        <v>4.5454545454545414E-2</v>
      </c>
      <c r="BZ118">
        <f>1-(($AN$105-$AQ$102)/($AQ$103-$AQ$102))</f>
        <v>0.30000000000000004</v>
      </c>
      <c r="CA118">
        <f>(($AO$102-$AQ$102)/($AQ$103-$AQ$102))</f>
        <v>0.45</v>
      </c>
      <c r="CB118">
        <f>(($AP$104-$AQ$103)/($AQ$104-$AQ$103))</f>
        <v>4.7619047619047616E-2</v>
      </c>
    </row>
    <row r="119" spans="1:80" x14ac:dyDescent="0.25">
      <c r="A119">
        <v>118</v>
      </c>
      <c r="B119">
        <v>135.767405</v>
      </c>
      <c r="C119" s="4">
        <v>1</v>
      </c>
      <c r="D119">
        <v>130.47272700000002</v>
      </c>
      <c r="E119" s="2">
        <v>2</v>
      </c>
      <c r="P119">
        <v>2</v>
      </c>
      <c r="Q119" t="str">
        <f t="shared" si="2"/>
        <v>12</v>
      </c>
      <c r="R119">
        <v>4</v>
      </c>
      <c r="X119" t="s">
        <v>287</v>
      </c>
      <c r="Y119" t="s">
        <v>270</v>
      </c>
      <c r="AT119">
        <f>(($AO$102-$AN$104)/($AN$105-$AN$104))</f>
        <v>0.75</v>
      </c>
      <c r="AU119">
        <f>(($AP$104-$AN$105)/($AN$106-$AN$105))</f>
        <v>0.36842105263157893</v>
      </c>
      <c r="AV119">
        <f>(($AQ$103-$AN$105)/($AN$106-$AN$105))</f>
        <v>0.31578947368421051</v>
      </c>
      <c r="AW119">
        <f>(($AN$106-$AO$103)/($AO$104-$AO$103))</f>
        <v>0.23809523809523808</v>
      </c>
      <c r="AX119">
        <f>(($AP$104-$AO$102)/($AO$103-$AO$102))</f>
        <v>0.63157894736842102</v>
      </c>
      <c r="AY119">
        <f>(($AQ$103-$AO$102)/($AO$103-$AO$102))</f>
        <v>0.57894736842105265</v>
      </c>
      <c r="AZ119">
        <f>(($AN$106-$AP$104)/($AP$105-$AP$104))</f>
        <v>0.6</v>
      </c>
      <c r="BA119">
        <f>(($AO$103-$AP$104)/($AP$105-$AP$104))</f>
        <v>0.35</v>
      </c>
      <c r="BB119">
        <f>(($AQ$103-$AP$103)/($AP$104-$AP$103))</f>
        <v>0.95</v>
      </c>
      <c r="BC119">
        <f>(($AN$106-$AQ$103)/($AQ$104-$AQ$103))</f>
        <v>0.61904761904761907</v>
      </c>
      <c r="BD119">
        <f>(($AO$103-$AQ$103)/($AQ$104-$AQ$103))</f>
        <v>0.38095238095238093</v>
      </c>
      <c r="BE119">
        <f>(($AP$105-$AQ$104)/($AQ$105-$AQ$104))</f>
        <v>0</v>
      </c>
      <c r="BG119">
        <v>4</v>
      </c>
      <c r="BH119">
        <v>588</v>
      </c>
      <c r="BI119">
        <f>($BH$138-$BH$135)/200</f>
        <v>5.5E-2</v>
      </c>
      <c r="BQ119">
        <f>1-(($AO$102-$AN$104)/($AN$105-$AN$104))</f>
        <v>0.25</v>
      </c>
      <c r="BR119">
        <f>(($AP$104-$AN$105)/($AN$106-$AN$105))</f>
        <v>0.36842105263157893</v>
      </c>
      <c r="BS119">
        <f>(($AQ$103-$AN$105)/($AN$106-$AN$105))</f>
        <v>0.31578947368421051</v>
      </c>
      <c r="BT119">
        <f>(($AN$106-$AO$103)/($AO$104-$AO$103))</f>
        <v>0.23809523809523808</v>
      </c>
      <c r="BU119">
        <f>1-(($AP$104-$AO$102)/($AO$103-$AO$102))</f>
        <v>0.36842105263157898</v>
      </c>
      <c r="BV119">
        <f>1-(($AQ$103-$AO$102)/($AO$103-$AO$102))</f>
        <v>0.42105263157894735</v>
      </c>
      <c r="BW119">
        <f>1-(($AN$106-$AP$104)/($AP$105-$AP$104))</f>
        <v>0.4</v>
      </c>
      <c r="BX119">
        <f>(($AO$103-$AP$104)/($AP$105-$AP$104))</f>
        <v>0.35</v>
      </c>
      <c r="BY119">
        <f>1-(($AQ$103-$AP$103)/($AP$104-$AP$103))</f>
        <v>5.0000000000000044E-2</v>
      </c>
      <c r="BZ119">
        <f>1-(($AN$106-$AQ$103)/($AQ$104-$AQ$103))</f>
        <v>0.38095238095238093</v>
      </c>
      <c r="CA119">
        <f>(($AO$103-$AQ$103)/($AQ$104-$AQ$103))</f>
        <v>0.38095238095238093</v>
      </c>
      <c r="CB119">
        <f>(($AP$105-$AQ$104)/($AQ$105-$AQ$104))</f>
        <v>0</v>
      </c>
    </row>
    <row r="120" spans="1:80" x14ac:dyDescent="0.25">
      <c r="A120">
        <v>119</v>
      </c>
      <c r="D120">
        <v>130.44161000000003</v>
      </c>
      <c r="E120" s="2">
        <v>2</v>
      </c>
      <c r="P120">
        <v>1</v>
      </c>
      <c r="Q120" t="str">
        <f t="shared" si="2"/>
        <v>2</v>
      </c>
      <c r="R120">
        <v>3</v>
      </c>
      <c r="X120" t="s">
        <v>287</v>
      </c>
      <c r="Y120" t="s">
        <v>271</v>
      </c>
      <c r="AT120">
        <f>(($AO$103-$AN$105)/($AN$106-$AN$105))</f>
        <v>0.73684210526315785</v>
      </c>
      <c r="AU120">
        <f>(($AP$105-$AN$106)/($AN$107-$AN$106))</f>
        <v>0.38095238095238093</v>
      </c>
      <c r="AV120">
        <f>(($AQ$104-$AN$106)/($AN$107-$AN$106))</f>
        <v>0.38095238095238093</v>
      </c>
      <c r="AW120">
        <f>(($AN$107-$AO$104)/($AO$105-$AO$104))</f>
        <v>0.26315789473684209</v>
      </c>
      <c r="AX120">
        <f>(($AP$105-$AO$103)/($AO$104-$AO$103))</f>
        <v>0.61904761904761907</v>
      </c>
      <c r="AY120">
        <f>(($AQ$104-$AO$103)/($AO$104-$AO$103))</f>
        <v>0.61904761904761907</v>
      </c>
      <c r="AZ120">
        <f>(($AN$107-$AP$105)/($AP$106-$AP$105))</f>
        <v>0.61904761904761907</v>
      </c>
      <c r="BA120">
        <f>(($AO$104-$AP$105)/($AP$106-$AP$105))</f>
        <v>0.38095238095238093</v>
      </c>
      <c r="BB120">
        <f>(($AQ$104-$AP$105)/($AP$106-$AP$105))</f>
        <v>0</v>
      </c>
      <c r="BC120">
        <f>(($AN$107-$AQ$104)/($AQ$105-$AQ$104))</f>
        <v>0.61904761904761907</v>
      </c>
      <c r="BD120">
        <f>(($AO$104-$AQ$104)/($AQ$105-$AQ$104))</f>
        <v>0.38095238095238093</v>
      </c>
      <c r="BE120">
        <f>(($AP$106-$AQ$105)/($AQ$106-$AQ$105))</f>
        <v>0</v>
      </c>
      <c r="BG120">
        <v>3</v>
      </c>
      <c r="BH120">
        <v>590</v>
      </c>
      <c r="BI120">
        <f>($BH$139-$BH$136)/200</f>
        <v>7.4999999999999997E-2</v>
      </c>
      <c r="BQ120">
        <f>1-(($AO$103-$AN$105)/($AN$106-$AN$105))</f>
        <v>0.26315789473684215</v>
      </c>
      <c r="BR120">
        <f>(($AP$105-$AN$106)/($AN$107-$AN$106))</f>
        <v>0.38095238095238093</v>
      </c>
      <c r="BS120">
        <f>(($AQ$104-$AN$106)/($AN$107-$AN$106))</f>
        <v>0.38095238095238093</v>
      </c>
      <c r="BT120">
        <f>(($AN$107-$AO$104)/($AO$105-$AO$104))</f>
        <v>0.26315789473684209</v>
      </c>
      <c r="BU120">
        <f>1-(($AP$105-$AO$103)/($AO$104-$AO$103))</f>
        <v>0.38095238095238093</v>
      </c>
      <c r="BV120">
        <f>1-(($AQ$104-$AO$103)/($AO$104-$AO$103))</f>
        <v>0.38095238095238093</v>
      </c>
      <c r="BW120">
        <f>1-(($AN$107-$AP$105)/($AP$106-$AP$105))</f>
        <v>0.38095238095238093</v>
      </c>
      <c r="BX120">
        <f>(($AO$104-$AP$105)/($AP$106-$AP$105))</f>
        <v>0.38095238095238093</v>
      </c>
      <c r="BY120">
        <f>(($AQ$104-$AP$105)/($AP$106-$AP$105))</f>
        <v>0</v>
      </c>
      <c r="BZ120">
        <f>1-(($AN$107-$AQ$104)/($AQ$105-$AQ$104))</f>
        <v>0.38095238095238093</v>
      </c>
      <c r="CA120">
        <f>(($AO$104-$AQ$104)/($AQ$105-$AQ$104))</f>
        <v>0.38095238095238093</v>
      </c>
      <c r="CB120">
        <f>(($AP$106-$AQ$105)/($AQ$106-$AQ$105))</f>
        <v>0</v>
      </c>
    </row>
    <row r="121" spans="1:80" x14ac:dyDescent="0.25">
      <c r="A121">
        <v>120</v>
      </c>
      <c r="D121">
        <v>130.48757700000002</v>
      </c>
      <c r="E121" s="2">
        <v>2</v>
      </c>
      <c r="P121">
        <v>1</v>
      </c>
      <c r="Q121" t="str">
        <f t="shared" si="2"/>
        <v>2</v>
      </c>
      <c r="R121" t="s">
        <v>22</v>
      </c>
      <c r="X121" t="s">
        <v>287</v>
      </c>
      <c r="Y121" t="s">
        <v>272</v>
      </c>
      <c r="AT121">
        <f>(($AO$104-$AN$106)/($AN$107-$AN$106))</f>
        <v>0.76190476190476186</v>
      </c>
      <c r="AU121">
        <f>(($AP$106-$AN$107)/($AN$108-$AN$107))</f>
        <v>0.38095238095238093</v>
      </c>
      <c r="AV121">
        <f>(($AQ$105-$AN$107)/($AN$108-$AN$107))</f>
        <v>0.38095238095238093</v>
      </c>
      <c r="AX121">
        <f>(($AP$106-$AO$104)/($AO$105-$AO$104))</f>
        <v>0.68421052631578949</v>
      </c>
      <c r="AY121">
        <f>(($AQ$105-$AO$104)/($AO$105-$AO$104))</f>
        <v>0.68421052631578949</v>
      </c>
      <c r="AZ121">
        <f>(($AN$108-$AP$106)/($AP$107-$AP$106))</f>
        <v>0.59090909090909094</v>
      </c>
      <c r="BA121">
        <f>(($AO$105-$AP$106)/($AP$107-$AP$106))</f>
        <v>0.27272727272727271</v>
      </c>
      <c r="BB121">
        <f>(($AQ$105-$AP$106)/($AP$107-$AP$106))</f>
        <v>0</v>
      </c>
      <c r="BC121">
        <f>(($AN$108-$AQ$105)/($AQ$106-$AQ$105))</f>
        <v>0.65</v>
      </c>
      <c r="BD121">
        <f>(($AO$105-$AQ$105)/($AQ$106-$AQ$105))</f>
        <v>0.3</v>
      </c>
      <c r="BG121" t="s">
        <v>22</v>
      </c>
      <c r="BH121">
        <v>592</v>
      </c>
      <c r="BI121">
        <f>($BH$140-$BH$137)/200</f>
        <v>5.5E-2</v>
      </c>
      <c r="BQ121">
        <f>1-(($AO$104-$AN$106)/($AN$107-$AN$106))</f>
        <v>0.23809523809523814</v>
      </c>
      <c r="BR121">
        <f>(($AP$106-$AN$107)/($AN$108-$AN$107))</f>
        <v>0.38095238095238093</v>
      </c>
      <c r="BS121">
        <f>(($AQ$105-$AN$107)/($AN$108-$AN$107))</f>
        <v>0.38095238095238093</v>
      </c>
      <c r="BU121">
        <f>1-(($AP$106-$AO$104)/($AO$105-$AO$104))</f>
        <v>0.31578947368421051</v>
      </c>
      <c r="BV121">
        <f>1-(($AQ$105-$AO$104)/($AO$105-$AO$104))</f>
        <v>0.31578947368421051</v>
      </c>
      <c r="BW121">
        <f>1-(($AN$108-$AP$106)/($AP$107-$AP$106))</f>
        <v>0.40909090909090906</v>
      </c>
      <c r="BX121">
        <f>(($AO$105-$AP$106)/($AP$107-$AP$106))</f>
        <v>0.27272727272727271</v>
      </c>
      <c r="BY121">
        <f>(($AQ$105-$AP$106)/($AP$107-$AP$106))</f>
        <v>0</v>
      </c>
      <c r="BZ121">
        <f>1-(($AN$108-$AQ$105)/($AQ$106-$AQ$105))</f>
        <v>0.35</v>
      </c>
      <c r="CA121">
        <f>(($AO$105-$AQ$105)/($AQ$106-$AQ$105))</f>
        <v>0.3</v>
      </c>
    </row>
    <row r="122" spans="1:80" x14ac:dyDescent="0.25">
      <c r="A122">
        <v>121</v>
      </c>
      <c r="D122">
        <v>130.51844199999999</v>
      </c>
      <c r="E122" s="2">
        <v>2</v>
      </c>
      <c r="P122">
        <v>1</v>
      </c>
      <c r="Q122" t="str">
        <f t="shared" si="2"/>
        <v>2</v>
      </c>
      <c r="R122" t="s">
        <v>22</v>
      </c>
      <c r="X122" t="s">
        <v>287</v>
      </c>
      <c r="Y122" t="s">
        <v>278</v>
      </c>
      <c r="AT122">
        <f>(($AO$105-$AN$107)/($AN$108-$AN$107))</f>
        <v>0.66666666666666663</v>
      </c>
      <c r="BB122">
        <f>(($AQ$106-$AP$106)/($AP$107-$AP$106))</f>
        <v>0.90909090909090906</v>
      </c>
      <c r="BG122" t="s">
        <v>22</v>
      </c>
      <c r="BH122">
        <v>594</v>
      </c>
      <c r="BI122">
        <f>($BH$141-$BH$138)/200</f>
        <v>0.09</v>
      </c>
      <c r="BQ122">
        <f>1-(($AO$105-$AN$107)/($AN$108-$AN$107))</f>
        <v>0.33333333333333337</v>
      </c>
      <c r="BY122">
        <f>1-(($AQ$106-$AP$106)/($AP$107-$AP$106))</f>
        <v>9.0909090909090939E-2</v>
      </c>
    </row>
    <row r="123" spans="1:80" x14ac:dyDescent="0.25">
      <c r="A123">
        <v>122</v>
      </c>
      <c r="D123">
        <v>130.38385200000002</v>
      </c>
      <c r="E123" s="2">
        <v>2</v>
      </c>
      <c r="P123">
        <v>1</v>
      </c>
      <c r="Q123" t="str">
        <f t="shared" si="2"/>
        <v>2</v>
      </c>
      <c r="R123">
        <v>2</v>
      </c>
      <c r="X123" t="s">
        <v>287</v>
      </c>
      <c r="Y123" t="s">
        <v>270</v>
      </c>
      <c r="AB123" t="s">
        <v>286</v>
      </c>
      <c r="AC123" t="str">
        <f>CONCATENATE($R123,$R124,$R125,$R126)</f>
        <v>2143</v>
      </c>
      <c r="BG123">
        <v>2</v>
      </c>
      <c r="BH123">
        <v>595</v>
      </c>
      <c r="BI123">
        <f>($BH$142-$BH$139)/200</f>
        <v>0.05</v>
      </c>
    </row>
    <row r="124" spans="1:80" x14ac:dyDescent="0.25">
      <c r="A124">
        <v>123</v>
      </c>
      <c r="F124">
        <v>129.88229900000002</v>
      </c>
      <c r="G124" s="3">
        <v>3</v>
      </c>
      <c r="H124">
        <v>131.16157000000001</v>
      </c>
      <c r="I124" s="5">
        <v>4</v>
      </c>
      <c r="P124">
        <v>2</v>
      </c>
      <c r="Q124" t="str">
        <f t="shared" si="2"/>
        <v>34</v>
      </c>
      <c r="R124">
        <v>1</v>
      </c>
      <c r="X124" t="s">
        <v>287</v>
      </c>
      <c r="Y124" t="s">
        <v>271</v>
      </c>
      <c r="BG124">
        <v>1</v>
      </c>
      <c r="BH124">
        <v>607</v>
      </c>
      <c r="BI124">
        <f>($BH$143-$BH$140)/200</f>
        <v>8.5000000000000006E-2</v>
      </c>
    </row>
    <row r="125" spans="1:80" x14ac:dyDescent="0.25">
      <c r="A125">
        <v>124</v>
      </c>
      <c r="F125">
        <v>129.88229900000002</v>
      </c>
      <c r="G125" s="3">
        <v>3</v>
      </c>
      <c r="H125">
        <v>131.17508900000001</v>
      </c>
      <c r="I125" s="5">
        <v>4</v>
      </c>
      <c r="P125">
        <v>2</v>
      </c>
      <c r="Q125" t="str">
        <f t="shared" si="2"/>
        <v>34</v>
      </c>
      <c r="R125">
        <v>4</v>
      </c>
      <c r="X125" t="s">
        <v>287</v>
      </c>
      <c r="Y125" t="s">
        <v>272</v>
      </c>
      <c r="BG125">
        <v>4</v>
      </c>
      <c r="BH125">
        <v>608</v>
      </c>
      <c r="BI125">
        <f>($BH$144-$BH$141)/200</f>
        <v>6.5000000000000002E-2</v>
      </c>
    </row>
    <row r="126" spans="1:80" x14ac:dyDescent="0.25">
      <c r="A126">
        <v>125</v>
      </c>
      <c r="F126">
        <v>129.897043</v>
      </c>
      <c r="G126" s="3">
        <v>3</v>
      </c>
      <c r="H126">
        <v>131.245237</v>
      </c>
      <c r="I126" s="5">
        <v>4</v>
      </c>
      <c r="P126">
        <v>2</v>
      </c>
      <c r="Q126" t="str">
        <f t="shared" si="2"/>
        <v>34</v>
      </c>
      <c r="R126">
        <v>3</v>
      </c>
      <c r="X126" t="s">
        <v>287</v>
      </c>
      <c r="Y126" t="s">
        <v>278</v>
      </c>
      <c r="BG126">
        <v>3</v>
      </c>
      <c r="BH126">
        <v>618</v>
      </c>
      <c r="BI126">
        <f>($BH$145-$BH$142)/200</f>
        <v>0.1</v>
      </c>
    </row>
    <row r="127" spans="1:80" x14ac:dyDescent="0.25">
      <c r="A127">
        <v>126</v>
      </c>
      <c r="F127">
        <v>129.89204599999999</v>
      </c>
      <c r="G127" s="3">
        <v>3</v>
      </c>
      <c r="H127">
        <v>131.38339400000001</v>
      </c>
      <c r="I127" s="5">
        <v>4</v>
      </c>
      <c r="P127">
        <v>2</v>
      </c>
      <c r="Q127" t="str">
        <f t="shared" si="2"/>
        <v>34</v>
      </c>
      <c r="R127">
        <v>2</v>
      </c>
      <c r="X127" t="s">
        <v>287</v>
      </c>
      <c r="Y127" t="s">
        <v>270</v>
      </c>
      <c r="AB127" t="s">
        <v>286</v>
      </c>
      <c r="AC127" t="str">
        <f>CONCATENATE($R127,$R128,$R129,$R130)</f>
        <v>2143</v>
      </c>
      <c r="BG127">
        <v>2</v>
      </c>
      <c r="BH127">
        <v>619</v>
      </c>
      <c r="BI127">
        <f>($BH$146-$BH$143)/200</f>
        <v>0.05</v>
      </c>
    </row>
    <row r="128" spans="1:80" x14ac:dyDescent="0.25">
      <c r="A128">
        <v>127</v>
      </c>
      <c r="F128">
        <v>129.846689</v>
      </c>
      <c r="G128" s="3">
        <v>3</v>
      </c>
      <c r="H128">
        <v>131.347578</v>
      </c>
      <c r="I128" s="5">
        <v>4</v>
      </c>
      <c r="P128">
        <v>2</v>
      </c>
      <c r="Q128" t="str">
        <f t="shared" si="2"/>
        <v>34</v>
      </c>
      <c r="R128">
        <v>1</v>
      </c>
      <c r="X128" t="s">
        <v>287</v>
      </c>
      <c r="Y128" t="s">
        <v>271</v>
      </c>
      <c r="BG128">
        <v>1</v>
      </c>
      <c r="BH128">
        <v>629</v>
      </c>
      <c r="BI128">
        <f>($BH$147-$BH$144)/200</f>
        <v>7.4999999999999997E-2</v>
      </c>
    </row>
    <row r="129" spans="1:61" x14ac:dyDescent="0.25">
      <c r="A129">
        <v>128</v>
      </c>
      <c r="F129">
        <v>129.99270100000001</v>
      </c>
      <c r="G129" s="3">
        <v>3</v>
      </c>
      <c r="H129">
        <v>131.208506</v>
      </c>
      <c r="I129" s="5">
        <v>4</v>
      </c>
      <c r="P129">
        <v>2</v>
      </c>
      <c r="Q129" t="str">
        <f t="shared" si="2"/>
        <v>34</v>
      </c>
      <c r="R129">
        <v>4</v>
      </c>
      <c r="X129" t="s">
        <v>287</v>
      </c>
      <c r="Y129" t="s">
        <v>272</v>
      </c>
      <c r="BG129">
        <v>4</v>
      </c>
      <c r="BH129">
        <v>633</v>
      </c>
      <c r="BI129">
        <f>($BH$148-$BH$145)/200</f>
        <v>6.5000000000000002E-2</v>
      </c>
    </row>
    <row r="130" spans="1:61" x14ac:dyDescent="0.25">
      <c r="A130">
        <v>129</v>
      </c>
      <c r="F130">
        <v>129.88229900000002</v>
      </c>
      <c r="G130" s="3">
        <v>3</v>
      </c>
      <c r="H130">
        <v>131.16157000000001</v>
      </c>
      <c r="I130" s="5">
        <v>4</v>
      </c>
      <c r="P130">
        <v>2</v>
      </c>
      <c r="Q130" t="str">
        <f t="shared" ref="Q130:Q193" si="3">CONCATENATE(C130,E130,G130,I130)</f>
        <v>34</v>
      </c>
      <c r="R130">
        <v>3</v>
      </c>
      <c r="X130" t="s">
        <v>284</v>
      </c>
      <c r="Y130" t="s">
        <v>273</v>
      </c>
      <c r="BG130">
        <v>3</v>
      </c>
      <c r="BH130">
        <v>637</v>
      </c>
      <c r="BI130">
        <f>($BH$149-$BH$146)/200</f>
        <v>9.5000000000000001E-2</v>
      </c>
    </row>
    <row r="131" spans="1:61" x14ac:dyDescent="0.25">
      <c r="A131">
        <v>130</v>
      </c>
      <c r="P131">
        <v>0</v>
      </c>
      <c r="Q131" t="str">
        <f t="shared" si="3"/>
        <v/>
      </c>
      <c r="R131">
        <v>2</v>
      </c>
      <c r="X131" t="s">
        <v>286</v>
      </c>
      <c r="Y131" t="s">
        <v>274</v>
      </c>
      <c r="AB131" t="s">
        <v>287</v>
      </c>
      <c r="AC131" t="str">
        <f>CONCATENATE($R131,$R132,$R133,$R134)</f>
        <v>2134</v>
      </c>
      <c r="BG131">
        <v>2</v>
      </c>
      <c r="BH131">
        <v>642</v>
      </c>
      <c r="BI131">
        <f>($BH$150-$BH$147)/200</f>
        <v>6.5000000000000002E-2</v>
      </c>
    </row>
    <row r="132" spans="1:61" x14ac:dyDescent="0.25">
      <c r="A132">
        <v>131</v>
      </c>
      <c r="P132">
        <v>0</v>
      </c>
      <c r="Q132" t="str">
        <f t="shared" si="3"/>
        <v/>
      </c>
      <c r="R132">
        <v>1</v>
      </c>
      <c r="X132" t="s">
        <v>286</v>
      </c>
      <c r="Y132" t="s">
        <v>267</v>
      </c>
      <c r="BG132">
        <v>1</v>
      </c>
      <c r="BH132">
        <v>649</v>
      </c>
      <c r="BI132">
        <f>($BH$151-$BH$148)/200</f>
        <v>6.5000000000000002E-2</v>
      </c>
    </row>
    <row r="133" spans="1:61" x14ac:dyDescent="0.25">
      <c r="A133">
        <v>132</v>
      </c>
      <c r="P133">
        <v>0</v>
      </c>
      <c r="Q133" t="str">
        <f t="shared" si="3"/>
        <v/>
      </c>
      <c r="R133">
        <v>3</v>
      </c>
      <c r="X133" t="s">
        <v>286</v>
      </c>
      <c r="Y133" t="s">
        <v>268</v>
      </c>
      <c r="BG133">
        <v>3</v>
      </c>
      <c r="BH133">
        <v>654</v>
      </c>
      <c r="BI133">
        <f>($BH$152-$BH$149)/200</f>
        <v>0.06</v>
      </c>
    </row>
    <row r="134" spans="1:61" x14ac:dyDescent="0.25">
      <c r="A134">
        <v>133</v>
      </c>
      <c r="P134">
        <v>0</v>
      </c>
      <c r="Q134" t="str">
        <f t="shared" si="3"/>
        <v/>
      </c>
      <c r="R134">
        <v>4</v>
      </c>
      <c r="X134" t="s">
        <v>286</v>
      </c>
      <c r="Y134" t="s">
        <v>275</v>
      </c>
      <c r="BG134">
        <v>4</v>
      </c>
      <c r="BH134">
        <v>654</v>
      </c>
      <c r="BI134">
        <f>($BH$153-$BH$150)/200</f>
        <v>8.5000000000000006E-2</v>
      </c>
    </row>
    <row r="135" spans="1:61" x14ac:dyDescent="0.25">
      <c r="A135">
        <v>134</v>
      </c>
      <c r="P135">
        <v>0</v>
      </c>
      <c r="Q135" t="str">
        <f t="shared" si="3"/>
        <v/>
      </c>
      <c r="R135">
        <v>2</v>
      </c>
      <c r="X135" t="s">
        <v>286</v>
      </c>
      <c r="Y135" t="s">
        <v>274</v>
      </c>
      <c r="AB135" t="s">
        <v>287</v>
      </c>
      <c r="AC135" t="str">
        <f>CONCATENATE($R135,$R136,$R137,$R138)</f>
        <v>2134</v>
      </c>
      <c r="BG135">
        <v>2</v>
      </c>
      <c r="BH135">
        <v>663</v>
      </c>
      <c r="BI135">
        <f>($BH$154-$BH$151)/200</f>
        <v>6.5000000000000002E-2</v>
      </c>
    </row>
    <row r="136" spans="1:61" x14ac:dyDescent="0.25">
      <c r="A136">
        <v>135</v>
      </c>
      <c r="B136">
        <v>105.467398</v>
      </c>
      <c r="C136" s="4">
        <v>1</v>
      </c>
      <c r="P136">
        <v>1</v>
      </c>
      <c r="Q136" t="str">
        <f t="shared" si="3"/>
        <v>1</v>
      </c>
      <c r="R136">
        <v>1</v>
      </c>
      <c r="X136" t="s">
        <v>286</v>
      </c>
      <c r="Y136" t="s">
        <v>267</v>
      </c>
      <c r="BG136">
        <v>1</v>
      </c>
      <c r="BH136">
        <v>667</v>
      </c>
      <c r="BI136">
        <f>($BH$155-$BH$152)/200</f>
        <v>7.0000000000000007E-2</v>
      </c>
    </row>
    <row r="137" spans="1:61" x14ac:dyDescent="0.25">
      <c r="A137">
        <v>136</v>
      </c>
      <c r="B137">
        <v>105.52249700000002</v>
      </c>
      <c r="C137" s="4">
        <v>1</v>
      </c>
      <c r="P137">
        <v>1</v>
      </c>
      <c r="Q137" t="str">
        <f t="shared" si="3"/>
        <v>1</v>
      </c>
      <c r="R137">
        <v>3</v>
      </c>
      <c r="X137" t="s">
        <v>286</v>
      </c>
      <c r="Y137" t="s">
        <v>268</v>
      </c>
      <c r="BG137">
        <v>3</v>
      </c>
      <c r="BH137">
        <v>674</v>
      </c>
      <c r="BI137">
        <f>($BH$156-$BH$153)/200</f>
        <v>6.5000000000000002E-2</v>
      </c>
    </row>
    <row r="138" spans="1:61" x14ac:dyDescent="0.25">
      <c r="A138">
        <v>137</v>
      </c>
      <c r="B138">
        <v>105.453878</v>
      </c>
      <c r="C138" s="4">
        <v>1</v>
      </c>
      <c r="P138">
        <v>1</v>
      </c>
      <c r="Q138" t="str">
        <f t="shared" si="3"/>
        <v>1</v>
      </c>
      <c r="R138">
        <v>4</v>
      </c>
      <c r="X138" t="s">
        <v>286</v>
      </c>
      <c r="Y138" t="s">
        <v>275</v>
      </c>
      <c r="BG138">
        <v>4</v>
      </c>
      <c r="BH138">
        <v>674</v>
      </c>
      <c r="BI138">
        <f>($BH$157-$BH$154)/200</f>
        <v>9.5000000000000001E-2</v>
      </c>
    </row>
    <row r="139" spans="1:61" x14ac:dyDescent="0.25">
      <c r="A139">
        <v>138</v>
      </c>
      <c r="B139">
        <v>105.49326500000001</v>
      </c>
      <c r="C139" s="4">
        <v>1</v>
      </c>
      <c r="D139">
        <v>99.058599000000015</v>
      </c>
      <c r="E139" s="2">
        <v>2</v>
      </c>
      <c r="P139">
        <v>2</v>
      </c>
      <c r="Q139" t="str">
        <f t="shared" si="3"/>
        <v>12</v>
      </c>
      <c r="R139">
        <v>2</v>
      </c>
      <c r="X139" t="s">
        <v>286</v>
      </c>
      <c r="Y139" t="s">
        <v>274</v>
      </c>
      <c r="AB139" t="s">
        <v>287</v>
      </c>
      <c r="AC139" t="str">
        <f>CONCATENATE($R139,$R140,$R141,$R142)</f>
        <v>2134</v>
      </c>
      <c r="BG139">
        <v>2</v>
      </c>
      <c r="BH139">
        <v>682</v>
      </c>
      <c r="BI139">
        <f>($BH$158-$BH$155)/200</f>
        <v>7.4999999999999997E-2</v>
      </c>
    </row>
    <row r="140" spans="1:61" x14ac:dyDescent="0.25">
      <c r="A140">
        <v>139</v>
      </c>
      <c r="B140">
        <v>105.43331700000002</v>
      </c>
      <c r="C140" s="4">
        <v>1</v>
      </c>
      <c r="D140">
        <v>99.059212000000002</v>
      </c>
      <c r="E140" s="2">
        <v>2</v>
      </c>
      <c r="P140">
        <v>2</v>
      </c>
      <c r="Q140" t="str">
        <f t="shared" si="3"/>
        <v>12</v>
      </c>
      <c r="R140">
        <v>1</v>
      </c>
      <c r="X140" t="s">
        <v>283</v>
      </c>
      <c r="Y140" t="s">
        <v>261</v>
      </c>
      <c r="BG140">
        <v>1</v>
      </c>
      <c r="BH140">
        <v>685</v>
      </c>
      <c r="BI140">
        <f>($BH$164-$BH$161)/200</f>
        <v>7.4999999999999997E-2</v>
      </c>
    </row>
    <row r="141" spans="1:61" x14ac:dyDescent="0.25">
      <c r="A141">
        <v>140</v>
      </c>
      <c r="B141">
        <v>105.467398</v>
      </c>
      <c r="C141" s="4">
        <v>1</v>
      </c>
      <c r="D141">
        <v>99.043653000000006</v>
      </c>
      <c r="E141" s="2">
        <v>2</v>
      </c>
      <c r="P141">
        <v>2</v>
      </c>
      <c r="Q141" t="str">
        <f t="shared" si="3"/>
        <v>12</v>
      </c>
      <c r="R141">
        <v>3</v>
      </c>
      <c r="X141" t="s">
        <v>283</v>
      </c>
      <c r="Y141" t="s">
        <v>276</v>
      </c>
      <c r="BG141">
        <v>3</v>
      </c>
      <c r="BH141">
        <v>692</v>
      </c>
      <c r="BI141">
        <f>($BH$165-$BH$162)/200</f>
        <v>0.13500000000000001</v>
      </c>
    </row>
    <row r="142" spans="1:61" x14ac:dyDescent="0.25">
      <c r="A142">
        <v>141</v>
      </c>
      <c r="D142">
        <v>99.049059</v>
      </c>
      <c r="E142" s="2">
        <v>2</v>
      </c>
      <c r="P142">
        <v>1</v>
      </c>
      <c r="Q142" t="str">
        <f t="shared" si="3"/>
        <v>2</v>
      </c>
      <c r="R142">
        <v>4</v>
      </c>
      <c r="X142" t="s">
        <v>283</v>
      </c>
      <c r="Y142" t="s">
        <v>259</v>
      </c>
      <c r="BG142">
        <v>4</v>
      </c>
      <c r="BH142">
        <v>692</v>
      </c>
      <c r="BI142">
        <f>($BH$166-$BH$163)/200</f>
        <v>0.09</v>
      </c>
    </row>
    <row r="143" spans="1:61" x14ac:dyDescent="0.25">
      <c r="A143">
        <v>142</v>
      </c>
      <c r="D143">
        <v>99.033703000000003</v>
      </c>
      <c r="E143" s="2">
        <v>2</v>
      </c>
      <c r="P143">
        <v>1</v>
      </c>
      <c r="Q143" t="str">
        <f t="shared" si="3"/>
        <v>2</v>
      </c>
      <c r="R143">
        <v>2</v>
      </c>
      <c r="X143" t="s">
        <v>284</v>
      </c>
      <c r="Y143" t="s">
        <v>277</v>
      </c>
      <c r="AB143" t="s">
        <v>287</v>
      </c>
      <c r="AC143" t="str">
        <f>CONCATENATE($R143,$R144,$R145,$R146)</f>
        <v>2134</v>
      </c>
      <c r="BG143">
        <v>2</v>
      </c>
      <c r="BH143">
        <v>702</v>
      </c>
      <c r="BI143">
        <f>($BH$167-$BH$164)/200</f>
        <v>0.13500000000000001</v>
      </c>
    </row>
    <row r="144" spans="1:61" x14ac:dyDescent="0.25">
      <c r="A144">
        <v>143</v>
      </c>
      <c r="D144">
        <v>99.057989000000006</v>
      </c>
      <c r="E144" s="2">
        <v>2</v>
      </c>
      <c r="P144">
        <v>1</v>
      </c>
      <c r="Q144" t="str">
        <f t="shared" si="3"/>
        <v>2</v>
      </c>
      <c r="R144">
        <v>1</v>
      </c>
      <c r="X144" t="s">
        <v>286</v>
      </c>
      <c r="Y144" t="s">
        <v>267</v>
      </c>
      <c r="BG144">
        <v>1</v>
      </c>
      <c r="BH144">
        <v>705</v>
      </c>
      <c r="BI144">
        <f>($BH$168-$BH$165)/200</f>
        <v>0.08</v>
      </c>
    </row>
    <row r="145" spans="1:61" x14ac:dyDescent="0.25">
      <c r="A145">
        <v>144</v>
      </c>
      <c r="D145">
        <v>99.058599000000015</v>
      </c>
      <c r="E145" s="2">
        <v>2</v>
      </c>
      <c r="P145">
        <v>1</v>
      </c>
      <c r="Q145" t="str">
        <f t="shared" si="3"/>
        <v>2</v>
      </c>
      <c r="R145">
        <v>3</v>
      </c>
      <c r="X145" t="s">
        <v>286</v>
      </c>
      <c r="Y145" t="s">
        <v>268</v>
      </c>
      <c r="BG145">
        <v>3</v>
      </c>
      <c r="BH145">
        <v>712</v>
      </c>
      <c r="BI145">
        <f>($BH$169-$BH$166)/200</f>
        <v>0.105</v>
      </c>
    </row>
    <row r="146" spans="1:61" x14ac:dyDescent="0.25">
      <c r="A146">
        <v>145</v>
      </c>
      <c r="F146">
        <v>99.252874000000006</v>
      </c>
      <c r="G146" s="3">
        <v>3</v>
      </c>
      <c r="H146">
        <v>98.098650000000006</v>
      </c>
      <c r="I146" s="5">
        <v>4</v>
      </c>
      <c r="P146">
        <v>2</v>
      </c>
      <c r="Q146" t="str">
        <f t="shared" si="3"/>
        <v>34</v>
      </c>
      <c r="R146">
        <v>4</v>
      </c>
      <c r="X146" t="s">
        <v>286</v>
      </c>
      <c r="Y146" t="s">
        <v>275</v>
      </c>
      <c r="BG146">
        <v>4</v>
      </c>
      <c r="BH146">
        <v>712</v>
      </c>
      <c r="BI146">
        <f>($BH$170-$BH$167)/200</f>
        <v>9.5000000000000001E-2</v>
      </c>
    </row>
    <row r="147" spans="1:61" x14ac:dyDescent="0.25">
      <c r="A147">
        <v>146</v>
      </c>
      <c r="F147">
        <v>99.286497000000011</v>
      </c>
      <c r="G147" s="3">
        <v>3</v>
      </c>
      <c r="H147">
        <v>98.026869000000005</v>
      </c>
      <c r="I147" s="5">
        <v>4</v>
      </c>
      <c r="P147">
        <v>2</v>
      </c>
      <c r="Q147" t="str">
        <f t="shared" si="3"/>
        <v>34</v>
      </c>
      <c r="R147">
        <v>2</v>
      </c>
      <c r="X147" t="s">
        <v>286</v>
      </c>
      <c r="Y147" t="s">
        <v>274</v>
      </c>
      <c r="AB147" t="s">
        <v>286</v>
      </c>
      <c r="AC147" t="str">
        <f>CONCATENATE($R147,$R148,$R149,$R150)</f>
        <v>2143</v>
      </c>
      <c r="BG147">
        <v>2</v>
      </c>
      <c r="BH147">
        <v>720</v>
      </c>
      <c r="BI147">
        <f>($BH$171-$BH$168)/200</f>
        <v>9.5000000000000001E-2</v>
      </c>
    </row>
    <row r="148" spans="1:61" x14ac:dyDescent="0.25">
      <c r="A148">
        <v>147</v>
      </c>
      <c r="F148">
        <v>99.292974000000015</v>
      </c>
      <c r="G148" s="3">
        <v>3</v>
      </c>
      <c r="H148">
        <v>98.055130000000005</v>
      </c>
      <c r="I148" s="5">
        <v>4</v>
      </c>
      <c r="P148">
        <v>2</v>
      </c>
      <c r="Q148" t="str">
        <f t="shared" si="3"/>
        <v>34</v>
      </c>
      <c r="R148">
        <v>1</v>
      </c>
      <c r="X148" t="s">
        <v>286</v>
      </c>
      <c r="Y148" t="s">
        <v>267</v>
      </c>
      <c r="BG148">
        <v>1</v>
      </c>
      <c r="BH148">
        <v>725</v>
      </c>
      <c r="BI148">
        <f>($BH$172-$BH$169)/200</f>
        <v>7.0000000000000007E-2</v>
      </c>
    </row>
    <row r="149" spans="1:61" x14ac:dyDescent="0.25">
      <c r="A149">
        <v>148</v>
      </c>
      <c r="F149">
        <v>99.274097000000012</v>
      </c>
      <c r="G149" s="3">
        <v>3</v>
      </c>
      <c r="H149">
        <v>98.075386000000009</v>
      </c>
      <c r="I149" s="5">
        <v>4</v>
      </c>
      <c r="P149">
        <v>2</v>
      </c>
      <c r="Q149" t="str">
        <f t="shared" si="3"/>
        <v>34</v>
      </c>
      <c r="R149">
        <v>4</v>
      </c>
      <c r="X149" t="s">
        <v>286</v>
      </c>
      <c r="Y149" t="s">
        <v>268</v>
      </c>
      <c r="BG149">
        <v>4</v>
      </c>
      <c r="BH149">
        <v>731</v>
      </c>
      <c r="BI149">
        <f>($BH$173-$BH$170)/200</f>
        <v>7.4999999999999997E-2</v>
      </c>
    </row>
    <row r="150" spans="1:61" x14ac:dyDescent="0.25">
      <c r="A150">
        <v>149</v>
      </c>
      <c r="F150">
        <v>99.289200000000008</v>
      </c>
      <c r="G150" s="3">
        <v>3</v>
      </c>
      <c r="H150">
        <v>98.084364000000008</v>
      </c>
      <c r="I150" s="5">
        <v>4</v>
      </c>
      <c r="P150">
        <v>2</v>
      </c>
      <c r="Q150" t="str">
        <f t="shared" si="3"/>
        <v>34</v>
      </c>
      <c r="R150">
        <v>3</v>
      </c>
      <c r="X150" t="s">
        <v>286</v>
      </c>
      <c r="Y150" t="s">
        <v>275</v>
      </c>
      <c r="BG150">
        <v>3</v>
      </c>
      <c r="BH150">
        <v>733</v>
      </c>
      <c r="BI150">
        <f>($BH$174-$BH$171)/200</f>
        <v>0.09</v>
      </c>
    </row>
    <row r="151" spans="1:61" x14ac:dyDescent="0.25">
      <c r="A151">
        <v>150</v>
      </c>
      <c r="F151">
        <v>99.252874000000006</v>
      </c>
      <c r="G151" s="3">
        <v>3</v>
      </c>
      <c r="H151">
        <v>98.116913000000011</v>
      </c>
      <c r="I151" s="5">
        <v>4</v>
      </c>
      <c r="P151">
        <v>2</v>
      </c>
      <c r="Q151" t="str">
        <f t="shared" si="3"/>
        <v>34</v>
      </c>
      <c r="R151">
        <v>2</v>
      </c>
      <c r="X151" t="s">
        <v>286</v>
      </c>
      <c r="Y151" t="s">
        <v>274</v>
      </c>
      <c r="AB151" t="s">
        <v>286</v>
      </c>
      <c r="AC151" t="str">
        <f>CONCATENATE($R151,$R152,$R153,$R154)</f>
        <v>2143</v>
      </c>
      <c r="BG151">
        <v>2</v>
      </c>
      <c r="BH151">
        <v>738</v>
      </c>
      <c r="BI151">
        <f>($BH$175-$BH$172)/200</f>
        <v>7.4999999999999997E-2</v>
      </c>
    </row>
    <row r="152" spans="1:61" x14ac:dyDescent="0.25">
      <c r="A152">
        <v>151</v>
      </c>
      <c r="H152">
        <v>98.102987000000013</v>
      </c>
      <c r="I152" s="5">
        <v>4</v>
      </c>
      <c r="P152">
        <v>1</v>
      </c>
      <c r="Q152" t="str">
        <f t="shared" si="3"/>
        <v>4</v>
      </c>
      <c r="R152">
        <v>1</v>
      </c>
      <c r="X152" t="s">
        <v>286</v>
      </c>
      <c r="Y152" t="s">
        <v>267</v>
      </c>
      <c r="BG152">
        <v>1</v>
      </c>
      <c r="BH152">
        <v>743</v>
      </c>
      <c r="BI152">
        <f>($BH$176-$BH$173)/200</f>
        <v>7.4999999999999997E-2</v>
      </c>
    </row>
    <row r="153" spans="1:61" x14ac:dyDescent="0.25">
      <c r="A153">
        <v>152</v>
      </c>
      <c r="H153">
        <v>98.098650000000006</v>
      </c>
      <c r="I153" s="5">
        <v>4</v>
      </c>
      <c r="P153">
        <v>1</v>
      </c>
      <c r="Q153" t="str">
        <f t="shared" si="3"/>
        <v>4</v>
      </c>
      <c r="R153">
        <v>4</v>
      </c>
      <c r="X153" t="s">
        <v>286</v>
      </c>
      <c r="Y153" t="s">
        <v>268</v>
      </c>
      <c r="BG153">
        <v>4</v>
      </c>
      <c r="BH153">
        <v>750</v>
      </c>
      <c r="BI153">
        <f>($BH$177-$BH$174)/200</f>
        <v>7.4999999999999997E-2</v>
      </c>
    </row>
    <row r="154" spans="1:61" x14ac:dyDescent="0.25">
      <c r="A154">
        <v>153</v>
      </c>
      <c r="B154">
        <v>79.672467000000012</v>
      </c>
      <c r="C154" s="4">
        <v>1</v>
      </c>
      <c r="P154">
        <v>1</v>
      </c>
      <c r="Q154" t="str">
        <f t="shared" si="3"/>
        <v>1</v>
      </c>
      <c r="R154">
        <v>3</v>
      </c>
      <c r="X154" t="s">
        <v>286</v>
      </c>
      <c r="Y154" t="s">
        <v>275</v>
      </c>
      <c r="BG154">
        <v>3</v>
      </c>
      <c r="BH154">
        <v>751</v>
      </c>
      <c r="BI154">
        <f>($BH$178-$BH$175)/200</f>
        <v>0.1</v>
      </c>
    </row>
    <row r="155" spans="1:61" x14ac:dyDescent="0.25">
      <c r="A155">
        <v>154</v>
      </c>
      <c r="B155">
        <v>79.636245000000002</v>
      </c>
      <c r="C155" s="4">
        <v>1</v>
      </c>
      <c r="P155">
        <v>1</v>
      </c>
      <c r="Q155" t="str">
        <f t="shared" si="3"/>
        <v>1</v>
      </c>
      <c r="R155">
        <v>2</v>
      </c>
      <c r="X155" t="s">
        <v>286</v>
      </c>
      <c r="Y155" t="s">
        <v>274</v>
      </c>
      <c r="AB155" t="s">
        <v>286</v>
      </c>
      <c r="AC155" t="str">
        <f>CONCATENATE($R155,$R156,$R157,$R158)</f>
        <v>2143</v>
      </c>
      <c r="BG155">
        <v>2</v>
      </c>
      <c r="BH155">
        <v>757</v>
      </c>
      <c r="BI155">
        <f>($BH$179-$BH$176)/200</f>
        <v>6.5000000000000002E-2</v>
      </c>
    </row>
    <row r="156" spans="1:61" x14ac:dyDescent="0.25">
      <c r="A156">
        <v>155</v>
      </c>
      <c r="B156">
        <v>79.679049000000006</v>
      </c>
      <c r="C156" s="4">
        <v>1</v>
      </c>
      <c r="P156">
        <v>1</v>
      </c>
      <c r="Q156" t="str">
        <f t="shared" si="3"/>
        <v>1</v>
      </c>
      <c r="R156">
        <v>1</v>
      </c>
      <c r="X156" t="s">
        <v>286</v>
      </c>
      <c r="Y156" t="s">
        <v>267</v>
      </c>
      <c r="BG156">
        <v>1</v>
      </c>
      <c r="BH156">
        <v>763</v>
      </c>
      <c r="BI156">
        <f>($BH$180-$BH$177)/200</f>
        <v>6.5000000000000002E-2</v>
      </c>
    </row>
    <row r="157" spans="1:61" x14ac:dyDescent="0.25">
      <c r="A157">
        <v>156</v>
      </c>
      <c r="B157">
        <v>79.668947000000003</v>
      </c>
      <c r="C157" s="4">
        <v>1</v>
      </c>
      <c r="P157">
        <v>1</v>
      </c>
      <c r="Q157" t="str">
        <f t="shared" si="3"/>
        <v>1</v>
      </c>
      <c r="R157">
        <v>4</v>
      </c>
      <c r="X157" t="s">
        <v>286</v>
      </c>
      <c r="Y157" t="s">
        <v>268</v>
      </c>
      <c r="BG157">
        <v>4</v>
      </c>
      <c r="BH157">
        <v>770</v>
      </c>
      <c r="BI157">
        <f>($BH$181-$BH$178)/200</f>
        <v>6.5000000000000002E-2</v>
      </c>
    </row>
    <row r="158" spans="1:61" x14ac:dyDescent="0.25">
      <c r="A158">
        <v>157</v>
      </c>
      <c r="B158">
        <v>79.64859100000001</v>
      </c>
      <c r="C158" s="4">
        <v>1</v>
      </c>
      <c r="P158">
        <v>1</v>
      </c>
      <c r="Q158" t="str">
        <f t="shared" si="3"/>
        <v>1</v>
      </c>
      <c r="R158">
        <v>3</v>
      </c>
      <c r="X158" t="s">
        <v>286</v>
      </c>
      <c r="Y158" t="s">
        <v>275</v>
      </c>
      <c r="BG158">
        <v>3</v>
      </c>
      <c r="BH158">
        <v>772</v>
      </c>
      <c r="BI158">
        <f>($BH$182-$BH$179)/200</f>
        <v>0.09</v>
      </c>
    </row>
    <row r="159" spans="1:61" x14ac:dyDescent="0.25">
      <c r="A159">
        <v>158</v>
      </c>
      <c r="B159">
        <v>79.625326999999999</v>
      </c>
      <c r="C159" s="4">
        <v>1</v>
      </c>
      <c r="D159">
        <v>73.879759000000007</v>
      </c>
      <c r="E159" s="2">
        <v>2</v>
      </c>
      <c r="P159">
        <v>2</v>
      </c>
      <c r="Q159" t="str">
        <f t="shared" si="3"/>
        <v>12</v>
      </c>
      <c r="R159" t="s">
        <v>22</v>
      </c>
      <c r="X159" t="s">
        <v>286</v>
      </c>
      <c r="Y159" t="s">
        <v>274</v>
      </c>
      <c r="BG159" t="s">
        <v>22</v>
      </c>
      <c r="BH159">
        <v>773</v>
      </c>
      <c r="BI159">
        <f>($BH$183-$BH$180)/200</f>
        <v>6.5000000000000002E-2</v>
      </c>
    </row>
    <row r="160" spans="1:61" x14ac:dyDescent="0.25">
      <c r="A160">
        <v>159</v>
      </c>
      <c r="B160">
        <v>79.672467000000012</v>
      </c>
      <c r="C160" s="4">
        <v>1</v>
      </c>
      <c r="D160">
        <v>73.87404500000001</v>
      </c>
      <c r="E160" s="2">
        <v>2</v>
      </c>
      <c r="P160">
        <v>2</v>
      </c>
      <c r="Q160" t="str">
        <f t="shared" si="3"/>
        <v>12</v>
      </c>
      <c r="R160" t="s">
        <v>22</v>
      </c>
      <c r="X160" t="s">
        <v>286</v>
      </c>
      <c r="Y160" t="s">
        <v>267</v>
      </c>
      <c r="BG160" t="s">
        <v>22</v>
      </c>
      <c r="BH160">
        <v>775</v>
      </c>
      <c r="BI160">
        <f>($BH$184-$BH$181)/200</f>
        <v>7.0000000000000007E-2</v>
      </c>
    </row>
    <row r="161" spans="1:61" x14ac:dyDescent="0.25">
      <c r="A161">
        <v>160</v>
      </c>
      <c r="D161">
        <v>73.895370000000014</v>
      </c>
      <c r="E161" s="2">
        <v>2</v>
      </c>
      <c r="P161">
        <v>1</v>
      </c>
      <c r="Q161" t="str">
        <f t="shared" si="3"/>
        <v>2</v>
      </c>
      <c r="R161">
        <v>1</v>
      </c>
      <c r="X161" t="s">
        <v>286</v>
      </c>
      <c r="Y161" t="s">
        <v>268</v>
      </c>
      <c r="AB161" t="s">
        <v>283</v>
      </c>
      <c r="AC161" t="str">
        <f>CONCATENATE($R161,$R162,$R163,$R164)</f>
        <v>1423</v>
      </c>
      <c r="BG161">
        <v>1</v>
      </c>
      <c r="BH161">
        <v>776</v>
      </c>
      <c r="BI161">
        <f>($BH$185-$BH$182)/200</f>
        <v>7.0000000000000007E-2</v>
      </c>
    </row>
    <row r="162" spans="1:61" x14ac:dyDescent="0.25">
      <c r="A162">
        <v>161</v>
      </c>
      <c r="D162">
        <v>73.883228000000003</v>
      </c>
      <c r="E162" s="2">
        <v>2</v>
      </c>
      <c r="P162">
        <v>1</v>
      </c>
      <c r="Q162" t="str">
        <f t="shared" si="3"/>
        <v>2</v>
      </c>
      <c r="R162">
        <v>4</v>
      </c>
      <c r="X162" t="s">
        <v>286</v>
      </c>
      <c r="Y162" t="s">
        <v>275</v>
      </c>
      <c r="BG162">
        <v>4</v>
      </c>
      <c r="BH162">
        <v>778</v>
      </c>
      <c r="BI162">
        <f>($BH$186-$BH$183)/200</f>
        <v>9.5000000000000001E-2</v>
      </c>
    </row>
    <row r="163" spans="1:61" x14ac:dyDescent="0.25">
      <c r="A163">
        <v>162</v>
      </c>
      <c r="D163">
        <v>73.884758000000005</v>
      </c>
      <c r="E163" s="2">
        <v>2</v>
      </c>
      <c r="P163">
        <v>1</v>
      </c>
      <c r="Q163" t="str">
        <f t="shared" si="3"/>
        <v>2</v>
      </c>
      <c r="R163">
        <v>2</v>
      </c>
      <c r="X163" t="s">
        <v>286</v>
      </c>
      <c r="Y163" t="s">
        <v>274</v>
      </c>
      <c r="BG163">
        <v>2</v>
      </c>
      <c r="BH163">
        <v>791</v>
      </c>
      <c r="BI163">
        <f>($BH$187-$BH$184)/200</f>
        <v>6.5000000000000002E-2</v>
      </c>
    </row>
    <row r="164" spans="1:61" x14ac:dyDescent="0.25">
      <c r="A164">
        <v>163</v>
      </c>
      <c r="D164">
        <v>73.975417000000007</v>
      </c>
      <c r="E164" s="2">
        <v>2</v>
      </c>
      <c r="P164">
        <v>1</v>
      </c>
      <c r="Q164" t="str">
        <f t="shared" si="3"/>
        <v>2</v>
      </c>
      <c r="R164">
        <v>3</v>
      </c>
      <c r="X164" t="s">
        <v>286</v>
      </c>
      <c r="Y164" t="s">
        <v>267</v>
      </c>
      <c r="BG164">
        <v>3</v>
      </c>
      <c r="BH164">
        <v>791</v>
      </c>
      <c r="BI164">
        <f>($BH$188-$BH$185)/200</f>
        <v>0.08</v>
      </c>
    </row>
    <row r="165" spans="1:61" x14ac:dyDescent="0.25">
      <c r="A165">
        <v>164</v>
      </c>
      <c r="D165">
        <v>73.879759000000007</v>
      </c>
      <c r="E165" s="2">
        <v>2</v>
      </c>
      <c r="P165">
        <v>1</v>
      </c>
      <c r="Q165" t="str">
        <f t="shared" si="3"/>
        <v>2</v>
      </c>
      <c r="R165">
        <v>1</v>
      </c>
      <c r="X165" t="s">
        <v>286</v>
      </c>
      <c r="Y165" t="s">
        <v>268</v>
      </c>
      <c r="AB165" t="s">
        <v>286</v>
      </c>
      <c r="AC165" t="str">
        <f>CONCATENATE($R165,$R166,$R167,$R168)</f>
        <v>1432</v>
      </c>
      <c r="BG165">
        <v>1</v>
      </c>
      <c r="BH165">
        <v>805</v>
      </c>
      <c r="BI165">
        <f>($BH$189-$BH$186)/200</f>
        <v>7.0000000000000007E-2</v>
      </c>
    </row>
    <row r="166" spans="1:61" x14ac:dyDescent="0.25">
      <c r="A166">
        <v>165</v>
      </c>
      <c r="F166">
        <v>72.746808000000001</v>
      </c>
      <c r="G166" s="3">
        <v>3</v>
      </c>
      <c r="H166">
        <v>72.190414000000004</v>
      </c>
      <c r="I166" s="5">
        <v>4</v>
      </c>
      <c r="P166">
        <v>2</v>
      </c>
      <c r="Q166" t="str">
        <f t="shared" si="3"/>
        <v>34</v>
      </c>
      <c r="R166">
        <v>4</v>
      </c>
      <c r="X166" t="s">
        <v>286</v>
      </c>
      <c r="Y166" t="s">
        <v>275</v>
      </c>
      <c r="BG166">
        <v>4</v>
      </c>
      <c r="BH166">
        <v>809</v>
      </c>
      <c r="BI166">
        <f>($BH$190-$BH$187)/200</f>
        <v>9.5000000000000001E-2</v>
      </c>
    </row>
    <row r="167" spans="1:61" x14ac:dyDescent="0.25">
      <c r="A167">
        <v>166</v>
      </c>
      <c r="F167">
        <v>72.684872000000013</v>
      </c>
      <c r="G167" s="3">
        <v>3</v>
      </c>
      <c r="H167">
        <v>73.171377000000007</v>
      </c>
      <c r="I167" s="5">
        <v>4</v>
      </c>
      <c r="P167">
        <v>2</v>
      </c>
      <c r="Q167" t="str">
        <f t="shared" si="3"/>
        <v>34</v>
      </c>
      <c r="R167">
        <v>3</v>
      </c>
      <c r="X167" t="s">
        <v>286</v>
      </c>
      <c r="Y167" t="s">
        <v>274</v>
      </c>
      <c r="BG167">
        <v>3</v>
      </c>
      <c r="BH167">
        <v>818</v>
      </c>
      <c r="BI167">
        <f>($BH$191-$BH$188)/200</f>
        <v>5.5E-2</v>
      </c>
    </row>
    <row r="168" spans="1:61" x14ac:dyDescent="0.25">
      <c r="A168">
        <v>167</v>
      </c>
      <c r="F168">
        <v>72.692321000000007</v>
      </c>
      <c r="G168" s="3">
        <v>3</v>
      </c>
      <c r="H168">
        <v>73.154950000000014</v>
      </c>
      <c r="I168" s="5">
        <v>4</v>
      </c>
      <c r="P168">
        <v>2</v>
      </c>
      <c r="Q168" t="str">
        <f t="shared" si="3"/>
        <v>34</v>
      </c>
      <c r="R168">
        <v>2</v>
      </c>
      <c r="X168" t="s">
        <v>286</v>
      </c>
      <c r="Y168" t="s">
        <v>267</v>
      </c>
      <c r="BG168">
        <v>2</v>
      </c>
      <c r="BH168">
        <v>821</v>
      </c>
      <c r="BI168">
        <f>($BH$192-$BH$189)/200</f>
        <v>7.0000000000000007E-2</v>
      </c>
    </row>
    <row r="169" spans="1:61" x14ac:dyDescent="0.25">
      <c r="A169">
        <v>168</v>
      </c>
      <c r="F169">
        <v>72.651864000000003</v>
      </c>
      <c r="G169" s="3">
        <v>3</v>
      </c>
      <c r="H169">
        <v>73.098269000000002</v>
      </c>
      <c r="I169" s="5">
        <v>4</v>
      </c>
      <c r="P169">
        <v>2</v>
      </c>
      <c r="Q169" t="str">
        <f t="shared" si="3"/>
        <v>34</v>
      </c>
      <c r="R169">
        <v>1</v>
      </c>
      <c r="X169" t="s">
        <v>286</v>
      </c>
      <c r="Y169" t="s">
        <v>268</v>
      </c>
      <c r="AB169" t="s">
        <v>286</v>
      </c>
      <c r="AC169" t="str">
        <f>CONCATENATE($R169,$R170,$R171,$R172)</f>
        <v>1432</v>
      </c>
      <c r="BG169">
        <v>1</v>
      </c>
      <c r="BH169">
        <v>830</v>
      </c>
      <c r="BI169">
        <f>($BH$193-$BH$190)/200</f>
        <v>6.5000000000000002E-2</v>
      </c>
    </row>
    <row r="170" spans="1:61" x14ac:dyDescent="0.25">
      <c r="A170">
        <v>169</v>
      </c>
      <c r="F170">
        <v>72.636507000000009</v>
      </c>
      <c r="G170" s="3">
        <v>3</v>
      </c>
      <c r="H170">
        <v>73.133216000000004</v>
      </c>
      <c r="I170" s="5">
        <v>4</v>
      </c>
      <c r="P170">
        <v>2</v>
      </c>
      <c r="Q170" t="str">
        <f t="shared" si="3"/>
        <v>34</v>
      </c>
      <c r="R170">
        <v>4</v>
      </c>
      <c r="X170" t="s">
        <v>284</v>
      </c>
      <c r="Y170" t="s">
        <v>269</v>
      </c>
      <c r="BG170">
        <v>4</v>
      </c>
      <c r="BH170">
        <v>837</v>
      </c>
      <c r="BI170">
        <f>($BH$194-$BH$191)/200</f>
        <v>9.5000000000000001E-2</v>
      </c>
    </row>
    <row r="171" spans="1:61" x14ac:dyDescent="0.25">
      <c r="A171">
        <v>170</v>
      </c>
      <c r="F171">
        <v>72.685178000000008</v>
      </c>
      <c r="G171" s="3">
        <v>3</v>
      </c>
      <c r="H171">
        <v>73.152399000000003</v>
      </c>
      <c r="I171" s="5">
        <v>4</v>
      </c>
      <c r="P171">
        <v>2</v>
      </c>
      <c r="Q171" t="str">
        <f t="shared" si="3"/>
        <v>34</v>
      </c>
      <c r="R171">
        <v>3</v>
      </c>
      <c r="X171" t="s">
        <v>287</v>
      </c>
      <c r="Y171" t="s">
        <v>270</v>
      </c>
      <c r="BG171">
        <v>3</v>
      </c>
      <c r="BH171">
        <v>840</v>
      </c>
      <c r="BI171">
        <f>($BH$195-$BH$192)/200</f>
        <v>0.06</v>
      </c>
    </row>
    <row r="172" spans="1:61" x14ac:dyDescent="0.25">
      <c r="A172">
        <v>171</v>
      </c>
      <c r="B172">
        <v>56.309684000000004</v>
      </c>
      <c r="C172" s="4">
        <v>1</v>
      </c>
      <c r="F172">
        <v>72.665383000000006</v>
      </c>
      <c r="G172" s="3">
        <v>3</v>
      </c>
      <c r="H172">
        <v>73.171377000000007</v>
      </c>
      <c r="I172" s="5">
        <v>4</v>
      </c>
      <c r="P172">
        <v>3</v>
      </c>
      <c r="Q172" t="str">
        <f t="shared" si="3"/>
        <v>134</v>
      </c>
      <c r="R172">
        <v>2</v>
      </c>
      <c r="X172" t="s">
        <v>287</v>
      </c>
      <c r="Y172" t="s">
        <v>271</v>
      </c>
      <c r="BG172">
        <v>2</v>
      </c>
      <c r="BH172">
        <v>844</v>
      </c>
      <c r="BI172">
        <f>($BH$196-$BH$193)/200</f>
        <v>7.4999999999999997E-2</v>
      </c>
    </row>
    <row r="173" spans="1:61" x14ac:dyDescent="0.25">
      <c r="A173">
        <v>172</v>
      </c>
      <c r="B173">
        <v>56.352966000000002</v>
      </c>
      <c r="C173" s="4">
        <v>1</v>
      </c>
      <c r="F173">
        <v>72.746808000000001</v>
      </c>
      <c r="G173" s="3">
        <v>3</v>
      </c>
      <c r="P173">
        <v>2</v>
      </c>
      <c r="Q173" t="str">
        <f t="shared" si="3"/>
        <v>13</v>
      </c>
      <c r="R173">
        <v>1</v>
      </c>
      <c r="X173" t="s">
        <v>287</v>
      </c>
      <c r="Y173" t="s">
        <v>272</v>
      </c>
      <c r="AB173" t="s">
        <v>286</v>
      </c>
      <c r="AC173" t="str">
        <f>CONCATENATE($R173,$R174,$R175,$R176)</f>
        <v>1432</v>
      </c>
      <c r="BG173">
        <v>1</v>
      </c>
      <c r="BH173">
        <v>852</v>
      </c>
      <c r="BI173">
        <f>($BH$197-$BH$194)/200</f>
        <v>6.5000000000000002E-2</v>
      </c>
    </row>
    <row r="174" spans="1:61" x14ac:dyDescent="0.25">
      <c r="A174">
        <v>173</v>
      </c>
      <c r="B174">
        <v>56.335571000000002</v>
      </c>
      <c r="C174" s="4">
        <v>1</v>
      </c>
      <c r="P174">
        <v>1</v>
      </c>
      <c r="Q174" t="str">
        <f t="shared" si="3"/>
        <v>1</v>
      </c>
      <c r="R174">
        <v>4</v>
      </c>
      <c r="X174" t="s">
        <v>284</v>
      </c>
      <c r="Y174" t="s">
        <v>273</v>
      </c>
      <c r="BG174">
        <v>4</v>
      </c>
      <c r="BH174">
        <v>858</v>
      </c>
      <c r="BI174">
        <f>($BH$198-$BH$195)/200</f>
        <v>0.1</v>
      </c>
    </row>
    <row r="175" spans="1:61" x14ac:dyDescent="0.25">
      <c r="A175">
        <v>174</v>
      </c>
      <c r="B175">
        <v>56.325831999999998</v>
      </c>
      <c r="C175" s="4">
        <v>1</v>
      </c>
      <c r="P175">
        <v>1</v>
      </c>
      <c r="Q175" t="str">
        <f t="shared" si="3"/>
        <v>1</v>
      </c>
      <c r="R175">
        <v>3</v>
      </c>
      <c r="X175" t="s">
        <v>286</v>
      </c>
      <c r="Y175" t="s">
        <v>274</v>
      </c>
      <c r="BG175">
        <v>3</v>
      </c>
      <c r="BH175">
        <v>859</v>
      </c>
      <c r="BI175">
        <f>($BH$199-$BH$196)/200</f>
        <v>6.5000000000000002E-2</v>
      </c>
    </row>
    <row r="176" spans="1:61" x14ac:dyDescent="0.25">
      <c r="A176">
        <v>175</v>
      </c>
      <c r="B176">
        <v>56.352394000000004</v>
      </c>
      <c r="C176" s="4">
        <v>1</v>
      </c>
      <c r="P176">
        <v>1</v>
      </c>
      <c r="Q176" t="str">
        <f t="shared" si="3"/>
        <v>1</v>
      </c>
      <c r="R176">
        <v>2</v>
      </c>
      <c r="X176" t="s">
        <v>286</v>
      </c>
      <c r="Y176" t="s">
        <v>267</v>
      </c>
      <c r="BG176">
        <v>2</v>
      </c>
      <c r="BH176">
        <v>867</v>
      </c>
      <c r="BI176">
        <f>($BH$200-$BH$197)/200</f>
        <v>6.5000000000000002E-2</v>
      </c>
    </row>
    <row r="177" spans="1:61" x14ac:dyDescent="0.25">
      <c r="A177">
        <v>176</v>
      </c>
      <c r="B177">
        <v>56.383380000000002</v>
      </c>
      <c r="C177" s="4">
        <v>1</v>
      </c>
      <c r="P177">
        <v>1</v>
      </c>
      <c r="Q177" t="str">
        <f t="shared" si="3"/>
        <v>1</v>
      </c>
      <c r="R177">
        <v>1</v>
      </c>
      <c r="X177" t="s">
        <v>286</v>
      </c>
      <c r="Y177" t="s">
        <v>268</v>
      </c>
      <c r="AB177" t="s">
        <v>286</v>
      </c>
      <c r="AC177" t="str">
        <f>CONCATENATE($R177,$R178,$R179,$R180)</f>
        <v>1432</v>
      </c>
      <c r="BG177">
        <v>1</v>
      </c>
      <c r="BH177">
        <v>873</v>
      </c>
      <c r="BI177">
        <f>($BH$201-$BH$198)/200</f>
        <v>6.5000000000000002E-2</v>
      </c>
    </row>
    <row r="178" spans="1:61" x14ac:dyDescent="0.25">
      <c r="A178">
        <v>177</v>
      </c>
      <c r="B178">
        <v>56.309684000000004</v>
      </c>
      <c r="C178" s="4">
        <v>1</v>
      </c>
      <c r="D178">
        <v>47.848120999999999</v>
      </c>
      <c r="E178" s="2">
        <v>2</v>
      </c>
      <c r="P178">
        <v>2</v>
      </c>
      <c r="Q178" t="str">
        <f t="shared" si="3"/>
        <v>12</v>
      </c>
      <c r="R178">
        <v>4</v>
      </c>
      <c r="X178" t="s">
        <v>283</v>
      </c>
      <c r="Y178" t="s">
        <v>261</v>
      </c>
      <c r="BG178">
        <v>4</v>
      </c>
      <c r="BH178">
        <v>879</v>
      </c>
      <c r="BI178">
        <f>($BH$207-$BH$204)/200</f>
        <v>7.4999999999999997E-2</v>
      </c>
    </row>
    <row r="179" spans="1:61" x14ac:dyDescent="0.25">
      <c r="A179">
        <v>178</v>
      </c>
      <c r="D179">
        <v>47.802654000000004</v>
      </c>
      <c r="E179" s="2">
        <v>2</v>
      </c>
      <c r="P179">
        <v>1</v>
      </c>
      <c r="Q179" t="str">
        <f t="shared" si="3"/>
        <v>2</v>
      </c>
      <c r="R179">
        <v>3</v>
      </c>
      <c r="X179" t="s">
        <v>283</v>
      </c>
      <c r="Y179" t="s">
        <v>276</v>
      </c>
      <c r="BG179">
        <v>3</v>
      </c>
      <c r="BH179">
        <v>880</v>
      </c>
      <c r="BI179">
        <f>($BH$208-$BH$205)/200</f>
        <v>0.125</v>
      </c>
    </row>
    <row r="180" spans="1:61" x14ac:dyDescent="0.25">
      <c r="A180">
        <v>179</v>
      </c>
      <c r="D180">
        <v>47.818695000000005</v>
      </c>
      <c r="E180" s="2">
        <v>2</v>
      </c>
      <c r="P180">
        <v>1</v>
      </c>
      <c r="Q180" t="str">
        <f t="shared" si="3"/>
        <v>2</v>
      </c>
      <c r="R180">
        <v>2</v>
      </c>
      <c r="X180" t="s">
        <v>283</v>
      </c>
      <c r="Y180" t="s">
        <v>259</v>
      </c>
      <c r="BG180">
        <v>2</v>
      </c>
      <c r="BH180">
        <v>886</v>
      </c>
      <c r="BI180">
        <f>($BH$209-$BH$206)/200</f>
        <v>7.4999999999999997E-2</v>
      </c>
    </row>
    <row r="181" spans="1:61" x14ac:dyDescent="0.25">
      <c r="A181">
        <v>180</v>
      </c>
      <c r="D181">
        <v>47.793643000000003</v>
      </c>
      <c r="E181" s="2">
        <v>2</v>
      </c>
      <c r="P181">
        <v>1</v>
      </c>
      <c r="Q181" t="str">
        <f t="shared" si="3"/>
        <v>2</v>
      </c>
      <c r="R181">
        <v>1</v>
      </c>
      <c r="X181" t="s">
        <v>283</v>
      </c>
      <c r="Y181" t="s">
        <v>260</v>
      </c>
      <c r="AB181" t="s">
        <v>286</v>
      </c>
      <c r="AC181" t="str">
        <f>CONCATENATE($R181,$R182,$R183,$R184)</f>
        <v>1432</v>
      </c>
      <c r="BG181">
        <v>1</v>
      </c>
      <c r="BH181">
        <v>892</v>
      </c>
      <c r="BI181">
        <f>($BH$210-$BH$207)/200</f>
        <v>0.115</v>
      </c>
    </row>
    <row r="182" spans="1:61" x14ac:dyDescent="0.25">
      <c r="A182">
        <v>181</v>
      </c>
      <c r="D182">
        <v>47.822288</v>
      </c>
      <c r="E182" s="2">
        <v>2</v>
      </c>
      <c r="P182">
        <v>1</v>
      </c>
      <c r="Q182" t="str">
        <f t="shared" si="3"/>
        <v>2</v>
      </c>
      <c r="R182">
        <v>4</v>
      </c>
      <c r="X182" t="s">
        <v>283</v>
      </c>
      <c r="Y182" t="s">
        <v>261</v>
      </c>
      <c r="BG182">
        <v>4</v>
      </c>
      <c r="BH182">
        <v>898</v>
      </c>
      <c r="BI182">
        <f>($BH$211-$BH$208)/200</f>
        <v>0.06</v>
      </c>
    </row>
    <row r="183" spans="1:61" x14ac:dyDescent="0.25">
      <c r="A183">
        <v>182</v>
      </c>
      <c r="D183">
        <v>47.829685000000005</v>
      </c>
      <c r="E183" s="2">
        <v>2</v>
      </c>
      <c r="P183">
        <v>1</v>
      </c>
      <c r="Q183" t="str">
        <f t="shared" si="3"/>
        <v>2</v>
      </c>
      <c r="R183">
        <v>3</v>
      </c>
      <c r="X183" t="s">
        <v>283</v>
      </c>
      <c r="Y183" t="s">
        <v>276</v>
      </c>
      <c r="BG183">
        <v>3</v>
      </c>
      <c r="BH183">
        <v>899</v>
      </c>
      <c r="BI183">
        <f>($BH$212-$BH$209)/200</f>
        <v>0.105</v>
      </c>
    </row>
    <row r="184" spans="1:61" x14ac:dyDescent="0.25">
      <c r="A184">
        <v>183</v>
      </c>
      <c r="D184">
        <v>47.848120999999999</v>
      </c>
      <c r="E184" s="2">
        <v>2</v>
      </c>
      <c r="P184">
        <v>1</v>
      </c>
      <c r="Q184" t="str">
        <f t="shared" si="3"/>
        <v>2</v>
      </c>
      <c r="R184">
        <v>2</v>
      </c>
      <c r="X184" t="s">
        <v>283</v>
      </c>
      <c r="Y184" t="s">
        <v>259</v>
      </c>
      <c r="BG184">
        <v>2</v>
      </c>
      <c r="BH184">
        <v>906</v>
      </c>
      <c r="BI184">
        <f>($BH$213-$BH$210)/200</f>
        <v>6.5000000000000002E-2</v>
      </c>
    </row>
    <row r="185" spans="1:61" x14ac:dyDescent="0.25">
      <c r="A185">
        <v>184</v>
      </c>
      <c r="P185">
        <v>0</v>
      </c>
      <c r="Q185" t="str">
        <f t="shared" si="3"/>
        <v/>
      </c>
      <c r="R185">
        <v>1</v>
      </c>
      <c r="X185" t="s">
        <v>284</v>
      </c>
      <c r="Y185" t="s">
        <v>277</v>
      </c>
      <c r="AB185" t="s">
        <v>286</v>
      </c>
      <c r="AC185" t="str">
        <f>CONCATENATE($R185,$R186,$R187,$R188)</f>
        <v>1432</v>
      </c>
      <c r="BG185">
        <v>1</v>
      </c>
      <c r="BH185">
        <v>912</v>
      </c>
      <c r="BI185">
        <f>($BH$214-$BH$211)/200</f>
        <v>0.1</v>
      </c>
    </row>
    <row r="186" spans="1:61" x14ac:dyDescent="0.25">
      <c r="A186">
        <v>185</v>
      </c>
      <c r="F186">
        <v>46.140987000000003</v>
      </c>
      <c r="G186" s="3">
        <v>3</v>
      </c>
      <c r="P186">
        <v>1</v>
      </c>
      <c r="Q186" t="str">
        <f t="shared" si="3"/>
        <v>3</v>
      </c>
      <c r="R186">
        <v>4</v>
      </c>
      <c r="X186" t="s">
        <v>286</v>
      </c>
      <c r="Y186" t="s">
        <v>267</v>
      </c>
      <c r="BG186">
        <v>4</v>
      </c>
      <c r="BH186">
        <v>918</v>
      </c>
      <c r="BI186">
        <f>($BH$215-$BH$212)/200</f>
        <v>0.06</v>
      </c>
    </row>
    <row r="187" spans="1:61" x14ac:dyDescent="0.25">
      <c r="A187">
        <v>186</v>
      </c>
      <c r="F187">
        <v>46.113697000000002</v>
      </c>
      <c r="G187" s="3">
        <v>3</v>
      </c>
      <c r="H187">
        <v>45.744789000000004</v>
      </c>
      <c r="I187" s="5">
        <v>4</v>
      </c>
      <c r="P187">
        <v>2</v>
      </c>
      <c r="Q187" t="str">
        <f t="shared" si="3"/>
        <v>34</v>
      </c>
      <c r="R187">
        <v>3</v>
      </c>
      <c r="X187" t="s">
        <v>286</v>
      </c>
      <c r="Y187" t="s">
        <v>268</v>
      </c>
      <c r="BG187">
        <v>3</v>
      </c>
      <c r="BH187">
        <v>919</v>
      </c>
      <c r="BI187">
        <f>($BH$216-$BH$213)/200</f>
        <v>0.1</v>
      </c>
    </row>
    <row r="188" spans="1:61" x14ac:dyDescent="0.25">
      <c r="A188">
        <v>187</v>
      </c>
      <c r="F188">
        <v>46.110206000000005</v>
      </c>
      <c r="G188" s="3">
        <v>3</v>
      </c>
      <c r="H188">
        <v>45.732601000000003</v>
      </c>
      <c r="I188" s="5">
        <v>4</v>
      </c>
      <c r="P188">
        <v>2</v>
      </c>
      <c r="Q188" t="str">
        <f t="shared" si="3"/>
        <v>34</v>
      </c>
      <c r="R188">
        <v>2</v>
      </c>
      <c r="X188" t="s">
        <v>286</v>
      </c>
      <c r="Y188" t="s">
        <v>275</v>
      </c>
      <c r="BG188">
        <v>2</v>
      </c>
      <c r="BH188">
        <v>928</v>
      </c>
      <c r="BI188">
        <f>($BH$217-$BH$214)/200</f>
        <v>8.5000000000000006E-2</v>
      </c>
    </row>
    <row r="189" spans="1:61" x14ac:dyDescent="0.25">
      <c r="A189">
        <v>188</v>
      </c>
      <c r="F189">
        <v>46.127338000000002</v>
      </c>
      <c r="G189" s="3">
        <v>3</v>
      </c>
      <c r="H189">
        <v>45.758590000000005</v>
      </c>
      <c r="I189" s="5">
        <v>4</v>
      </c>
      <c r="P189">
        <v>2</v>
      </c>
      <c r="Q189" t="str">
        <f t="shared" si="3"/>
        <v>34</v>
      </c>
      <c r="R189">
        <v>1</v>
      </c>
      <c r="X189" t="s">
        <v>286</v>
      </c>
      <c r="Y189" t="s">
        <v>274</v>
      </c>
      <c r="AB189" t="s">
        <v>286</v>
      </c>
      <c r="AC189" t="str">
        <f>CONCATENATE($R189,$R190,$R191,$R192)</f>
        <v>1432</v>
      </c>
      <c r="BG189">
        <v>1</v>
      </c>
      <c r="BH189">
        <v>932</v>
      </c>
      <c r="BI189">
        <f>($BH$218-$BH$215)/200</f>
        <v>8.5000000000000006E-2</v>
      </c>
    </row>
    <row r="190" spans="1:61" x14ac:dyDescent="0.25">
      <c r="A190">
        <v>189</v>
      </c>
      <c r="F190">
        <v>46.100204000000005</v>
      </c>
      <c r="G190" s="3">
        <v>3</v>
      </c>
      <c r="H190">
        <v>45.781612000000003</v>
      </c>
      <c r="I190" s="5">
        <v>4</v>
      </c>
      <c r="P190">
        <v>2</v>
      </c>
      <c r="Q190" t="str">
        <f t="shared" si="3"/>
        <v>34</v>
      </c>
      <c r="R190">
        <v>4</v>
      </c>
      <c r="X190" t="s">
        <v>286</v>
      </c>
      <c r="Y190" t="s">
        <v>267</v>
      </c>
      <c r="BG190">
        <v>4</v>
      </c>
      <c r="BH190">
        <v>938</v>
      </c>
      <c r="BI190">
        <f>($BH$219-$BH$216)/200</f>
        <v>6.5000000000000002E-2</v>
      </c>
    </row>
    <row r="191" spans="1:61" x14ac:dyDescent="0.25">
      <c r="A191">
        <v>190</v>
      </c>
      <c r="B191">
        <v>29.909580000000005</v>
      </c>
      <c r="C191" s="4">
        <v>1</v>
      </c>
      <c r="F191">
        <v>46.106662</v>
      </c>
      <c r="G191" s="3">
        <v>3</v>
      </c>
      <c r="H191">
        <v>45.782913000000001</v>
      </c>
      <c r="I191" s="5">
        <v>4</v>
      </c>
      <c r="P191">
        <v>3</v>
      </c>
      <c r="Q191" t="str">
        <f t="shared" si="3"/>
        <v>134</v>
      </c>
      <c r="R191">
        <v>3</v>
      </c>
      <c r="X191" t="s">
        <v>286</v>
      </c>
      <c r="Y191" t="s">
        <v>268</v>
      </c>
      <c r="BG191">
        <v>3</v>
      </c>
      <c r="BH191">
        <v>939</v>
      </c>
      <c r="BI191">
        <f>($BH$220-$BH$217)/200</f>
        <v>7.4999999999999997E-2</v>
      </c>
    </row>
    <row r="192" spans="1:61" x14ac:dyDescent="0.25">
      <c r="A192">
        <v>191</v>
      </c>
      <c r="B192">
        <v>29.901246999999998</v>
      </c>
      <c r="C192" s="4">
        <v>1</v>
      </c>
      <c r="F192">
        <v>46.036300000000004</v>
      </c>
      <c r="G192" s="3">
        <v>3</v>
      </c>
      <c r="H192">
        <v>45.752655000000004</v>
      </c>
      <c r="I192" s="5">
        <v>4</v>
      </c>
      <c r="P192">
        <v>3</v>
      </c>
      <c r="Q192" t="str">
        <f t="shared" si="3"/>
        <v>134</v>
      </c>
      <c r="R192">
        <v>2</v>
      </c>
      <c r="X192" t="s">
        <v>286</v>
      </c>
      <c r="Y192" t="s">
        <v>275</v>
      </c>
      <c r="BG192">
        <v>2</v>
      </c>
      <c r="BH192">
        <v>946</v>
      </c>
      <c r="BI192">
        <f>($BH$221-$BH$218)/200</f>
        <v>9.5000000000000001E-2</v>
      </c>
    </row>
    <row r="193" spans="1:61" x14ac:dyDescent="0.25">
      <c r="A193">
        <v>192</v>
      </c>
      <c r="B193">
        <v>29.911557999999999</v>
      </c>
      <c r="C193" s="4">
        <v>1</v>
      </c>
      <c r="F193">
        <v>46.140987000000003</v>
      </c>
      <c r="G193" s="3">
        <v>3</v>
      </c>
      <c r="H193">
        <v>45.744789000000004</v>
      </c>
      <c r="I193" s="5">
        <v>4</v>
      </c>
      <c r="P193">
        <v>3</v>
      </c>
      <c r="Q193" t="str">
        <f t="shared" si="3"/>
        <v>134</v>
      </c>
      <c r="R193">
        <v>1</v>
      </c>
      <c r="X193" t="s">
        <v>286</v>
      </c>
      <c r="Y193" t="s">
        <v>274</v>
      </c>
      <c r="AB193" t="s">
        <v>287</v>
      </c>
      <c r="AC193" t="str">
        <f>CONCATENATE($R193,$R194,$R195,$R196)</f>
        <v>1342</v>
      </c>
      <c r="BG193">
        <v>1</v>
      </c>
      <c r="BH193">
        <v>951</v>
      </c>
      <c r="BI193">
        <f>($BH$222-$BH$219)/200</f>
        <v>7.0000000000000007E-2</v>
      </c>
    </row>
    <row r="194" spans="1:61" x14ac:dyDescent="0.25">
      <c r="A194">
        <v>193</v>
      </c>
      <c r="B194">
        <v>29.904786999999999</v>
      </c>
      <c r="C194" s="4">
        <v>1</v>
      </c>
      <c r="P194">
        <v>1</v>
      </c>
      <c r="Q194" t="str">
        <f t="shared" ref="Q194:Q257" si="4">CONCATENATE(C194,E194,G194,I194)</f>
        <v>1</v>
      </c>
      <c r="R194">
        <v>3</v>
      </c>
      <c r="X194" t="s">
        <v>286</v>
      </c>
      <c r="Y194" t="s">
        <v>267</v>
      </c>
      <c r="BG194">
        <v>3</v>
      </c>
      <c r="BH194">
        <v>958</v>
      </c>
      <c r="BI194">
        <f>($BH$223-$BH$220)/200</f>
        <v>7.0000000000000007E-2</v>
      </c>
    </row>
    <row r="195" spans="1:61" x14ac:dyDescent="0.25">
      <c r="A195">
        <v>194</v>
      </c>
      <c r="B195">
        <v>29.913070000000005</v>
      </c>
      <c r="C195" s="4">
        <v>1</v>
      </c>
      <c r="P195">
        <v>1</v>
      </c>
      <c r="Q195" t="str">
        <f t="shared" si="4"/>
        <v>1</v>
      </c>
      <c r="R195">
        <v>4</v>
      </c>
      <c r="X195" t="s">
        <v>286</v>
      </c>
      <c r="Y195" t="s">
        <v>268</v>
      </c>
      <c r="BG195">
        <v>4</v>
      </c>
      <c r="BH195">
        <v>958</v>
      </c>
      <c r="BI195">
        <f>($BH$224-$BH$221)/200</f>
        <v>7.0000000000000007E-2</v>
      </c>
    </row>
    <row r="196" spans="1:61" x14ac:dyDescent="0.25">
      <c r="A196">
        <v>195</v>
      </c>
      <c r="B196">
        <v>29.898851000000001</v>
      </c>
      <c r="C196" s="4">
        <v>1</v>
      </c>
      <c r="P196">
        <v>1</v>
      </c>
      <c r="Q196" t="str">
        <f t="shared" si="4"/>
        <v>1</v>
      </c>
      <c r="R196">
        <v>2</v>
      </c>
      <c r="X196" t="s">
        <v>286</v>
      </c>
      <c r="Y196" t="s">
        <v>275</v>
      </c>
      <c r="BG196">
        <v>2</v>
      </c>
      <c r="BH196">
        <v>966</v>
      </c>
      <c r="BI196">
        <f>($BH$225-$BH$222)/200</f>
        <v>9.5000000000000001E-2</v>
      </c>
    </row>
    <row r="197" spans="1:61" x14ac:dyDescent="0.25">
      <c r="A197">
        <v>196</v>
      </c>
      <c r="B197">
        <v>29.876975999999999</v>
      </c>
      <c r="C197" s="4">
        <v>1</v>
      </c>
      <c r="D197">
        <v>22.635204000000002</v>
      </c>
      <c r="E197" s="2">
        <v>2</v>
      </c>
      <c r="P197">
        <v>2</v>
      </c>
      <c r="Q197" t="str">
        <f t="shared" si="4"/>
        <v>12</v>
      </c>
      <c r="R197">
        <v>1</v>
      </c>
      <c r="X197" t="s">
        <v>286</v>
      </c>
      <c r="Y197" t="s">
        <v>274</v>
      </c>
      <c r="AB197" t="s">
        <v>286</v>
      </c>
      <c r="AC197" t="str">
        <f>CONCATENATE($R197,$R198,$R199,$R200)</f>
        <v>1432</v>
      </c>
      <c r="BG197">
        <v>1</v>
      </c>
      <c r="BH197">
        <v>971</v>
      </c>
      <c r="BI197">
        <f>($BH$226-$BH$223)/200</f>
        <v>7.0000000000000007E-2</v>
      </c>
    </row>
    <row r="198" spans="1:61" x14ac:dyDescent="0.25">
      <c r="A198">
        <v>197</v>
      </c>
      <c r="B198">
        <v>29.909580000000005</v>
      </c>
      <c r="C198" s="4">
        <v>1</v>
      </c>
      <c r="D198">
        <v>22.650569000000004</v>
      </c>
      <c r="E198" s="2">
        <v>2</v>
      </c>
      <c r="P198">
        <v>2</v>
      </c>
      <c r="Q198" t="str">
        <f t="shared" si="4"/>
        <v>12</v>
      </c>
      <c r="R198">
        <v>4</v>
      </c>
      <c r="X198" t="s">
        <v>286</v>
      </c>
      <c r="Y198" t="s">
        <v>267</v>
      </c>
      <c r="BG198">
        <v>4</v>
      </c>
      <c r="BH198">
        <v>978</v>
      </c>
      <c r="BI198">
        <f>($BH$227-$BH$224)/200</f>
        <v>0.08</v>
      </c>
    </row>
    <row r="199" spans="1:61" x14ac:dyDescent="0.25">
      <c r="A199">
        <v>198</v>
      </c>
      <c r="D199">
        <v>22.655466000000004</v>
      </c>
      <c r="E199" s="2">
        <v>2</v>
      </c>
      <c r="P199">
        <v>1</v>
      </c>
      <c r="Q199" t="str">
        <f t="shared" si="4"/>
        <v>2</v>
      </c>
      <c r="R199">
        <v>3</v>
      </c>
      <c r="X199" t="s">
        <v>286</v>
      </c>
      <c r="Y199" t="s">
        <v>268</v>
      </c>
      <c r="BG199">
        <v>3</v>
      </c>
      <c r="BH199">
        <v>979</v>
      </c>
      <c r="BI199">
        <f>($BH$228-$BH$225)/200</f>
        <v>7.4999999999999997E-2</v>
      </c>
    </row>
    <row r="200" spans="1:61" x14ac:dyDescent="0.25">
      <c r="A200">
        <v>199</v>
      </c>
      <c r="D200">
        <v>22.634527000000006</v>
      </c>
      <c r="E200" s="2">
        <v>2</v>
      </c>
      <c r="P200">
        <v>1</v>
      </c>
      <c r="Q200" t="str">
        <f t="shared" si="4"/>
        <v>2</v>
      </c>
      <c r="R200">
        <v>2</v>
      </c>
      <c r="X200" t="s">
        <v>286</v>
      </c>
      <c r="Y200" t="s">
        <v>275</v>
      </c>
      <c r="BG200">
        <v>2</v>
      </c>
      <c r="BH200">
        <v>984</v>
      </c>
      <c r="BI200">
        <f>($BH$229-$BH$226)/200</f>
        <v>0.1</v>
      </c>
    </row>
    <row r="201" spans="1:61" x14ac:dyDescent="0.25">
      <c r="A201">
        <v>200</v>
      </c>
      <c r="D201">
        <v>22.664630000000002</v>
      </c>
      <c r="E201" s="2">
        <v>2</v>
      </c>
      <c r="P201">
        <v>1</v>
      </c>
      <c r="Q201" t="str">
        <f t="shared" si="4"/>
        <v>2</v>
      </c>
      <c r="R201">
        <v>1</v>
      </c>
      <c r="X201" t="s">
        <v>286</v>
      </c>
      <c r="Y201" t="s">
        <v>274</v>
      </c>
      <c r="BG201">
        <v>1</v>
      </c>
      <c r="BH201">
        <v>991</v>
      </c>
      <c r="BI201">
        <f>($BH$230-$BH$227)/200</f>
        <v>0.06</v>
      </c>
    </row>
    <row r="202" spans="1:61" x14ac:dyDescent="0.25">
      <c r="A202">
        <v>201</v>
      </c>
      <c r="D202">
        <v>22.659317999999999</v>
      </c>
      <c r="E202" s="2">
        <v>2</v>
      </c>
      <c r="P202">
        <v>1</v>
      </c>
      <c r="Q202" t="str">
        <f t="shared" si="4"/>
        <v>2</v>
      </c>
      <c r="R202" t="s">
        <v>22</v>
      </c>
      <c r="X202" t="s">
        <v>286</v>
      </c>
      <c r="Y202" t="s">
        <v>267</v>
      </c>
      <c r="BG202" t="s">
        <v>22</v>
      </c>
      <c r="BH202">
        <v>994</v>
      </c>
      <c r="BI202">
        <f>($BH$231-$BH$228)/200</f>
        <v>0.08</v>
      </c>
    </row>
    <row r="203" spans="1:61" x14ac:dyDescent="0.25">
      <c r="A203">
        <v>202</v>
      </c>
      <c r="D203">
        <v>22.668903</v>
      </c>
      <c r="E203" s="2">
        <v>2</v>
      </c>
      <c r="P203">
        <v>1</v>
      </c>
      <c r="Q203" t="str">
        <f t="shared" si="4"/>
        <v>2</v>
      </c>
      <c r="R203" t="s">
        <v>22</v>
      </c>
      <c r="X203" t="s">
        <v>286</v>
      </c>
      <c r="Y203" t="s">
        <v>268</v>
      </c>
      <c r="BG203" t="s">
        <v>22</v>
      </c>
      <c r="BH203">
        <v>996</v>
      </c>
      <c r="BI203">
        <f>($BH$232-$BH$229)/200</f>
        <v>7.0000000000000007E-2</v>
      </c>
    </row>
    <row r="204" spans="1:61" x14ac:dyDescent="0.25">
      <c r="A204">
        <v>203</v>
      </c>
      <c r="D204">
        <v>22.655307000000001</v>
      </c>
      <c r="E204" s="2">
        <v>2</v>
      </c>
      <c r="P204">
        <v>1</v>
      </c>
      <c r="Q204" t="str">
        <f t="shared" si="4"/>
        <v>2</v>
      </c>
      <c r="R204">
        <v>1</v>
      </c>
      <c r="X204" t="s">
        <v>284</v>
      </c>
      <c r="Y204" t="s">
        <v>269</v>
      </c>
      <c r="AB204" t="s">
        <v>283</v>
      </c>
      <c r="AC204" t="str">
        <f>CONCATENATE($R204,$R205,$R206,$R207)</f>
        <v>1423</v>
      </c>
      <c r="BG204">
        <v>1</v>
      </c>
      <c r="BH204">
        <v>997</v>
      </c>
      <c r="BI204">
        <f>($BH$233-$BH$230)/200</f>
        <v>0.09</v>
      </c>
    </row>
    <row r="205" spans="1:61" x14ac:dyDescent="0.25">
      <c r="A205">
        <v>204</v>
      </c>
      <c r="D205">
        <v>22.6676</v>
      </c>
      <c r="E205" s="2">
        <v>2</v>
      </c>
      <c r="P205">
        <v>1</v>
      </c>
      <c r="Q205" t="str">
        <f t="shared" si="4"/>
        <v>2</v>
      </c>
      <c r="R205">
        <v>4</v>
      </c>
      <c r="X205" t="s">
        <v>287</v>
      </c>
      <c r="Y205" t="s">
        <v>270</v>
      </c>
      <c r="BG205">
        <v>4</v>
      </c>
      <c r="BH205">
        <v>998</v>
      </c>
      <c r="BI205">
        <f>($BH$234-$BH$231)/200</f>
        <v>0.05</v>
      </c>
    </row>
    <row r="206" spans="1:61" x14ac:dyDescent="0.25">
      <c r="A206">
        <v>205</v>
      </c>
      <c r="D206">
        <v>22.635204000000002</v>
      </c>
      <c r="E206" s="2">
        <v>2</v>
      </c>
      <c r="P206">
        <v>1</v>
      </c>
      <c r="Q206" t="str">
        <f t="shared" si="4"/>
        <v>2</v>
      </c>
      <c r="R206">
        <v>2</v>
      </c>
      <c r="X206" t="s">
        <v>287</v>
      </c>
      <c r="Y206" t="s">
        <v>271</v>
      </c>
      <c r="BG206">
        <v>2</v>
      </c>
      <c r="BH206">
        <v>1010</v>
      </c>
      <c r="BI206">
        <f>($BH$235-$BH$232)/200</f>
        <v>7.4999999999999997E-2</v>
      </c>
    </row>
    <row r="207" spans="1:61" x14ac:dyDescent="0.25">
      <c r="A207">
        <v>206</v>
      </c>
      <c r="F207">
        <v>22.631195000000005</v>
      </c>
      <c r="G207" s="3">
        <v>3</v>
      </c>
      <c r="H207">
        <v>21.566506000000004</v>
      </c>
      <c r="I207" s="5">
        <v>4</v>
      </c>
      <c r="P207">
        <v>2</v>
      </c>
      <c r="Q207" t="str">
        <f t="shared" si="4"/>
        <v>34</v>
      </c>
      <c r="R207">
        <v>3</v>
      </c>
      <c r="X207" t="s">
        <v>287</v>
      </c>
      <c r="Y207" t="s">
        <v>272</v>
      </c>
      <c r="BG207">
        <v>3</v>
      </c>
      <c r="BH207">
        <v>1012</v>
      </c>
      <c r="BI207">
        <f>($BH$236-$BH$233)/200</f>
        <v>7.0000000000000007E-2</v>
      </c>
    </row>
    <row r="208" spans="1:61" x14ac:dyDescent="0.25">
      <c r="A208">
        <v>207</v>
      </c>
      <c r="F208">
        <v>22.631195000000005</v>
      </c>
      <c r="G208" s="3">
        <v>3</v>
      </c>
      <c r="H208">
        <v>21.566506000000004</v>
      </c>
      <c r="I208" s="5">
        <v>4</v>
      </c>
      <c r="J208">
        <v>39.480415000000001</v>
      </c>
      <c r="K208" t="s">
        <v>22</v>
      </c>
      <c r="Q208" t="str">
        <f t="shared" si="4"/>
        <v>34</v>
      </c>
      <c r="R208">
        <v>1</v>
      </c>
      <c r="X208" t="s">
        <v>284</v>
      </c>
      <c r="Y208" t="s">
        <v>273</v>
      </c>
      <c r="AB208" t="s">
        <v>283</v>
      </c>
      <c r="AC208" t="str">
        <f>CONCATENATE($R208,$R209,$R210,$R211)</f>
        <v>1423</v>
      </c>
      <c r="BG208">
        <v>1</v>
      </c>
      <c r="BH208">
        <v>1023</v>
      </c>
      <c r="BI208">
        <f>($BH$237-$BH$234)/200</f>
        <v>9.5000000000000001E-2</v>
      </c>
    </row>
    <row r="209" spans="1:61" x14ac:dyDescent="0.25">
      <c r="A209">
        <v>208</v>
      </c>
      <c r="Q209" t="str">
        <f t="shared" si="4"/>
        <v/>
      </c>
      <c r="R209">
        <v>4</v>
      </c>
      <c r="X209" t="s">
        <v>286</v>
      </c>
      <c r="Y209" t="s">
        <v>274</v>
      </c>
      <c r="BG209">
        <v>4</v>
      </c>
      <c r="BH209">
        <v>1025</v>
      </c>
      <c r="BI209">
        <f>($BH$238-$BH$235)/200</f>
        <v>5.5E-2</v>
      </c>
    </row>
    <row r="210" spans="1:61" x14ac:dyDescent="0.25">
      <c r="A210">
        <v>209</v>
      </c>
      <c r="J210">
        <v>39.480415000000001</v>
      </c>
      <c r="K210" t="s">
        <v>22</v>
      </c>
      <c r="Q210" t="str">
        <f t="shared" si="4"/>
        <v/>
      </c>
      <c r="R210">
        <v>2</v>
      </c>
      <c r="X210" t="s">
        <v>286</v>
      </c>
      <c r="Y210" t="s">
        <v>267</v>
      </c>
      <c r="BG210">
        <v>2</v>
      </c>
      <c r="BH210">
        <v>1035</v>
      </c>
      <c r="BI210">
        <f>($BH$239-$BH$236)/200</f>
        <v>7.0000000000000007E-2</v>
      </c>
    </row>
    <row r="211" spans="1:61" x14ac:dyDescent="0.25">
      <c r="A211">
        <v>210</v>
      </c>
      <c r="B211">
        <v>40.931453000000005</v>
      </c>
      <c r="C211" s="4">
        <v>1</v>
      </c>
      <c r="P211">
        <v>1</v>
      </c>
      <c r="Q211" t="str">
        <f t="shared" si="4"/>
        <v>1</v>
      </c>
      <c r="R211">
        <v>3</v>
      </c>
      <c r="X211" t="s">
        <v>286</v>
      </c>
      <c r="Y211" t="s">
        <v>268</v>
      </c>
      <c r="BG211">
        <v>3</v>
      </c>
      <c r="BH211">
        <v>1035</v>
      </c>
      <c r="BI211">
        <f>($BH$240-$BH$237)/200</f>
        <v>6.5000000000000002E-2</v>
      </c>
    </row>
    <row r="212" spans="1:61" x14ac:dyDescent="0.25">
      <c r="A212">
        <v>211</v>
      </c>
      <c r="B212">
        <v>40.931507000000003</v>
      </c>
      <c r="C212" s="4">
        <v>1</v>
      </c>
      <c r="P212">
        <v>1</v>
      </c>
      <c r="Q212" t="str">
        <f t="shared" si="4"/>
        <v>1</v>
      </c>
      <c r="R212">
        <v>1</v>
      </c>
      <c r="X212" t="s">
        <v>286</v>
      </c>
      <c r="Y212" t="s">
        <v>267</v>
      </c>
      <c r="AB212" t="s">
        <v>286</v>
      </c>
      <c r="AC212" t="str">
        <f>CONCATENATE($R212,$R213,$R214,$R215)</f>
        <v>1432</v>
      </c>
      <c r="BG212">
        <v>1</v>
      </c>
      <c r="BH212">
        <v>1046</v>
      </c>
      <c r="BI212">
        <f>($BH$246-$BH$243)/200</f>
        <v>7.0000000000000007E-2</v>
      </c>
    </row>
    <row r="213" spans="1:61" x14ac:dyDescent="0.25">
      <c r="A213">
        <v>212</v>
      </c>
      <c r="B213">
        <v>40.938278000000004</v>
      </c>
      <c r="C213" s="4">
        <v>1</v>
      </c>
      <c r="P213">
        <v>1</v>
      </c>
      <c r="Q213" t="str">
        <f t="shared" si="4"/>
        <v>1</v>
      </c>
      <c r="R213">
        <v>4</v>
      </c>
      <c r="X213" t="s">
        <v>286</v>
      </c>
      <c r="Y213" t="s">
        <v>268</v>
      </c>
      <c r="BG213">
        <v>4</v>
      </c>
      <c r="BH213">
        <v>1048</v>
      </c>
      <c r="BI213">
        <f>($BH$247-$BH$244)/200</f>
        <v>0.09</v>
      </c>
    </row>
    <row r="214" spans="1:61" x14ac:dyDescent="0.25">
      <c r="A214">
        <v>213</v>
      </c>
      <c r="B214">
        <v>40.925518000000004</v>
      </c>
      <c r="C214" s="4">
        <v>1</v>
      </c>
      <c r="P214">
        <v>1</v>
      </c>
      <c r="Q214" t="str">
        <f t="shared" si="4"/>
        <v>1</v>
      </c>
      <c r="R214">
        <v>3</v>
      </c>
      <c r="X214" t="s">
        <v>286</v>
      </c>
      <c r="Y214" t="s">
        <v>275</v>
      </c>
      <c r="BG214">
        <v>3</v>
      </c>
      <c r="BH214">
        <v>1055</v>
      </c>
      <c r="BI214">
        <f>($BH$248-$BH$245)/200</f>
        <v>0.105</v>
      </c>
    </row>
    <row r="215" spans="1:61" x14ac:dyDescent="0.25">
      <c r="A215">
        <v>214</v>
      </c>
      <c r="B215">
        <v>40.936298000000001</v>
      </c>
      <c r="C215" s="4">
        <v>1</v>
      </c>
      <c r="P215">
        <v>1</v>
      </c>
      <c r="Q215" t="str">
        <f t="shared" si="4"/>
        <v>1</v>
      </c>
      <c r="R215">
        <v>2</v>
      </c>
      <c r="X215" t="s">
        <v>286</v>
      </c>
      <c r="Y215" t="s">
        <v>274</v>
      </c>
      <c r="BG215">
        <v>2</v>
      </c>
      <c r="BH215">
        <v>1058</v>
      </c>
      <c r="BI215">
        <f>($BH$249-$BH$246)/200</f>
        <v>7.4999999999999997E-2</v>
      </c>
    </row>
    <row r="216" spans="1:61" x14ac:dyDescent="0.25">
      <c r="A216">
        <v>215</v>
      </c>
      <c r="B216">
        <v>40.964527000000004</v>
      </c>
      <c r="C216" s="4">
        <v>1</v>
      </c>
      <c r="H216">
        <v>35.206299999999999</v>
      </c>
      <c r="I216" s="5">
        <v>4</v>
      </c>
      <c r="P216">
        <v>2</v>
      </c>
      <c r="Q216" t="str">
        <f t="shared" si="4"/>
        <v>14</v>
      </c>
      <c r="R216">
        <v>1</v>
      </c>
      <c r="X216" t="s">
        <v>286</v>
      </c>
      <c r="Y216" t="s">
        <v>267</v>
      </c>
      <c r="AB216" t="s">
        <v>286</v>
      </c>
      <c r="AC216" t="str">
        <f>CONCATENATE($R216,$R217,$R218,$R219)</f>
        <v>1432</v>
      </c>
      <c r="BG216">
        <v>1</v>
      </c>
      <c r="BH216">
        <v>1068</v>
      </c>
      <c r="BI216">
        <f>($BH$250-$BH$247)/200</f>
        <v>7.4999999999999997E-2</v>
      </c>
    </row>
    <row r="217" spans="1:61" x14ac:dyDescent="0.25">
      <c r="A217">
        <v>216</v>
      </c>
      <c r="B217">
        <v>40.956558000000001</v>
      </c>
      <c r="C217" s="4">
        <v>1</v>
      </c>
      <c r="H217">
        <v>35.173122000000006</v>
      </c>
      <c r="I217" s="5">
        <v>4</v>
      </c>
      <c r="P217">
        <v>2</v>
      </c>
      <c r="Q217" t="str">
        <f t="shared" si="4"/>
        <v>14</v>
      </c>
      <c r="R217">
        <v>4</v>
      </c>
      <c r="X217" t="s">
        <v>286</v>
      </c>
      <c r="Y217" t="s">
        <v>268</v>
      </c>
      <c r="BG217">
        <v>4</v>
      </c>
      <c r="BH217">
        <v>1072</v>
      </c>
      <c r="BI217">
        <f>($BH$251-$BH$248)/200</f>
        <v>7.0000000000000007E-2</v>
      </c>
    </row>
    <row r="218" spans="1:61" x14ac:dyDescent="0.25">
      <c r="A218">
        <v>217</v>
      </c>
      <c r="B218">
        <v>40.944061000000005</v>
      </c>
      <c r="C218" s="4">
        <v>1</v>
      </c>
      <c r="H218">
        <v>35.205151999999998</v>
      </c>
      <c r="I218" s="5">
        <v>4</v>
      </c>
      <c r="P218">
        <v>2</v>
      </c>
      <c r="Q218" t="str">
        <f t="shared" si="4"/>
        <v>14</v>
      </c>
      <c r="R218">
        <v>3</v>
      </c>
      <c r="X218" t="s">
        <v>284</v>
      </c>
      <c r="Y218" t="s">
        <v>269</v>
      </c>
      <c r="BG218">
        <v>3</v>
      </c>
      <c r="BH218">
        <v>1075</v>
      </c>
      <c r="BI218">
        <f>($BH$252-$BH$249)/200</f>
        <v>0.1</v>
      </c>
    </row>
    <row r="219" spans="1:61" x14ac:dyDescent="0.25">
      <c r="A219">
        <v>218</v>
      </c>
      <c r="B219">
        <v>40.873954000000005</v>
      </c>
      <c r="C219" s="4">
        <v>1</v>
      </c>
      <c r="H219">
        <v>35.200310999999999</v>
      </c>
      <c r="I219" s="5">
        <v>4</v>
      </c>
      <c r="P219">
        <v>2</v>
      </c>
      <c r="Q219" t="str">
        <f t="shared" si="4"/>
        <v>14</v>
      </c>
      <c r="R219">
        <v>2</v>
      </c>
      <c r="X219" t="s">
        <v>287</v>
      </c>
      <c r="Y219" t="s">
        <v>270</v>
      </c>
      <c r="BG219">
        <v>2</v>
      </c>
      <c r="BH219">
        <v>1081</v>
      </c>
      <c r="BI219">
        <f>($BH$253-$BH$250)/200</f>
        <v>6.5000000000000002E-2</v>
      </c>
    </row>
    <row r="220" spans="1:61" x14ac:dyDescent="0.25">
      <c r="A220">
        <v>219</v>
      </c>
      <c r="B220">
        <v>40.931453000000005</v>
      </c>
      <c r="C220" s="4">
        <v>1</v>
      </c>
      <c r="H220">
        <v>35.212966000000002</v>
      </c>
      <c r="I220" s="5">
        <v>4</v>
      </c>
      <c r="P220">
        <v>2</v>
      </c>
      <c r="Q220" t="str">
        <f t="shared" si="4"/>
        <v>14</v>
      </c>
      <c r="R220">
        <v>1</v>
      </c>
      <c r="X220" t="s">
        <v>287</v>
      </c>
      <c r="Y220" t="s">
        <v>271</v>
      </c>
      <c r="AB220" t="s">
        <v>286</v>
      </c>
      <c r="AC220" t="str">
        <f>CONCATENATE($R220,$R221,$R222,$R223)</f>
        <v>1432</v>
      </c>
      <c r="BG220">
        <v>1</v>
      </c>
      <c r="BH220">
        <v>1087</v>
      </c>
      <c r="BI220">
        <f>($BH$254-$BH$251)/200</f>
        <v>7.4999999999999997E-2</v>
      </c>
    </row>
    <row r="221" spans="1:61" x14ac:dyDescent="0.25">
      <c r="A221">
        <v>220</v>
      </c>
      <c r="H221">
        <v>35.218277999999998</v>
      </c>
      <c r="I221" s="5">
        <v>4</v>
      </c>
      <c r="P221">
        <v>1</v>
      </c>
      <c r="Q221" t="str">
        <f t="shared" si="4"/>
        <v>4</v>
      </c>
      <c r="R221">
        <v>4</v>
      </c>
      <c r="X221" t="s">
        <v>287</v>
      </c>
      <c r="Y221" t="s">
        <v>272</v>
      </c>
      <c r="BG221">
        <v>4</v>
      </c>
      <c r="BH221">
        <v>1094</v>
      </c>
      <c r="BI221">
        <f>($BH$255-$BH$252)/200</f>
        <v>7.0000000000000007E-2</v>
      </c>
    </row>
    <row r="222" spans="1:61" x14ac:dyDescent="0.25">
      <c r="A222">
        <v>221</v>
      </c>
      <c r="F222">
        <v>41.107391</v>
      </c>
      <c r="G222" s="3">
        <v>3</v>
      </c>
      <c r="H222">
        <v>35.149580999999998</v>
      </c>
      <c r="I222" s="5">
        <v>4</v>
      </c>
      <c r="P222">
        <v>2</v>
      </c>
      <c r="Q222" t="str">
        <f t="shared" si="4"/>
        <v>34</v>
      </c>
      <c r="R222">
        <v>3</v>
      </c>
      <c r="X222" t="s">
        <v>287</v>
      </c>
      <c r="Y222" t="s">
        <v>278</v>
      </c>
      <c r="BG222">
        <v>3</v>
      </c>
      <c r="BH222">
        <v>1095</v>
      </c>
      <c r="BI222">
        <f>($BH$256-$BH$253)/200</f>
        <v>0.1</v>
      </c>
    </row>
    <row r="223" spans="1:61" x14ac:dyDescent="0.25">
      <c r="A223">
        <v>222</v>
      </c>
      <c r="F223">
        <v>41.052654000000004</v>
      </c>
      <c r="G223" s="3">
        <v>3</v>
      </c>
      <c r="H223">
        <v>35.147861000000006</v>
      </c>
      <c r="I223" s="5">
        <v>4</v>
      </c>
      <c r="P223">
        <v>2</v>
      </c>
      <c r="Q223" t="str">
        <f t="shared" si="4"/>
        <v>34</v>
      </c>
      <c r="R223">
        <v>2</v>
      </c>
      <c r="X223" t="s">
        <v>287</v>
      </c>
      <c r="Y223" t="s">
        <v>270</v>
      </c>
      <c r="BG223">
        <v>2</v>
      </c>
      <c r="BH223">
        <v>1101</v>
      </c>
      <c r="BI223">
        <f>($BH$257-$BH$254)/200</f>
        <v>0.06</v>
      </c>
    </row>
    <row r="224" spans="1:61" x14ac:dyDescent="0.25">
      <c r="A224">
        <v>223</v>
      </c>
      <c r="F224">
        <v>41.042498999999999</v>
      </c>
      <c r="G224" s="3">
        <v>3</v>
      </c>
      <c r="H224">
        <v>35.206299999999999</v>
      </c>
      <c r="I224" s="5">
        <v>4</v>
      </c>
      <c r="P224">
        <v>2</v>
      </c>
      <c r="Q224" t="str">
        <f t="shared" si="4"/>
        <v>34</v>
      </c>
      <c r="R224">
        <v>1</v>
      </c>
      <c r="X224" t="s">
        <v>287</v>
      </c>
      <c r="Y224" t="s">
        <v>271</v>
      </c>
      <c r="AB224" t="s">
        <v>286</v>
      </c>
      <c r="AC224" t="str">
        <f>CONCATENATE($R224,$R225,$R226,$R227)</f>
        <v>1432</v>
      </c>
      <c r="BG224">
        <v>1</v>
      </c>
      <c r="BH224">
        <v>1108</v>
      </c>
      <c r="BI224">
        <f>($BH$258-$BH$255)/200</f>
        <v>7.4999999999999997E-2</v>
      </c>
    </row>
    <row r="225" spans="1:61" x14ac:dyDescent="0.25">
      <c r="A225">
        <v>224</v>
      </c>
      <c r="F225">
        <v>41.079006</v>
      </c>
      <c r="G225" s="3">
        <v>3</v>
      </c>
      <c r="H225">
        <v>35.206299999999999</v>
      </c>
      <c r="I225" s="5">
        <v>4</v>
      </c>
      <c r="P225">
        <v>2</v>
      </c>
      <c r="Q225" t="str">
        <f t="shared" si="4"/>
        <v>34</v>
      </c>
      <c r="R225">
        <v>4</v>
      </c>
      <c r="X225" t="s">
        <v>287</v>
      </c>
      <c r="Y225" t="s">
        <v>272</v>
      </c>
      <c r="BG225">
        <v>4</v>
      </c>
      <c r="BH225">
        <v>1114</v>
      </c>
      <c r="BI225">
        <f>($BH$259-$BH$256)/200</f>
        <v>6.5000000000000002E-2</v>
      </c>
    </row>
    <row r="226" spans="1:61" x14ac:dyDescent="0.25">
      <c r="A226">
        <v>225</v>
      </c>
      <c r="F226">
        <v>41.113643000000003</v>
      </c>
      <c r="G226" s="3">
        <v>3</v>
      </c>
      <c r="P226">
        <v>1</v>
      </c>
      <c r="Q226" t="str">
        <f t="shared" si="4"/>
        <v>3</v>
      </c>
      <c r="R226">
        <v>3</v>
      </c>
      <c r="X226" t="s">
        <v>287</v>
      </c>
      <c r="Y226" t="s">
        <v>278</v>
      </c>
      <c r="BG226">
        <v>3</v>
      </c>
      <c r="BH226">
        <v>1115</v>
      </c>
      <c r="BI226">
        <f>($BH$260-$BH$257)/200</f>
        <v>0.1</v>
      </c>
    </row>
    <row r="227" spans="1:61" x14ac:dyDescent="0.25">
      <c r="A227">
        <v>226</v>
      </c>
      <c r="D227">
        <v>56.914840000000005</v>
      </c>
      <c r="E227" s="2">
        <v>2</v>
      </c>
      <c r="F227">
        <v>41.108589000000002</v>
      </c>
      <c r="G227" s="3">
        <v>3</v>
      </c>
      <c r="P227">
        <v>2</v>
      </c>
      <c r="Q227" t="str">
        <f t="shared" si="4"/>
        <v>23</v>
      </c>
      <c r="R227">
        <v>2</v>
      </c>
      <c r="X227" t="s">
        <v>287</v>
      </c>
      <c r="Y227" t="s">
        <v>270</v>
      </c>
      <c r="BG227">
        <v>2</v>
      </c>
      <c r="BH227">
        <v>1124</v>
      </c>
      <c r="BI227">
        <f>($BH$261-$BH$258)/200</f>
        <v>5.5E-2</v>
      </c>
    </row>
    <row r="228" spans="1:61" x14ac:dyDescent="0.25">
      <c r="A228">
        <v>227</v>
      </c>
      <c r="D228">
        <v>56.911975000000005</v>
      </c>
      <c r="E228" s="2">
        <v>2</v>
      </c>
      <c r="F228">
        <v>41.107391</v>
      </c>
      <c r="G228" s="3">
        <v>3</v>
      </c>
      <c r="P228">
        <v>2</v>
      </c>
      <c r="Q228" t="str">
        <f t="shared" si="4"/>
        <v>23</v>
      </c>
      <c r="R228">
        <v>1</v>
      </c>
      <c r="X228" t="s">
        <v>287</v>
      </c>
      <c r="Y228" t="s">
        <v>271</v>
      </c>
      <c r="AB228" t="s">
        <v>286</v>
      </c>
      <c r="AC228" t="str">
        <f>CONCATENATE($R228,$R229,$R230,$R231)</f>
        <v>1432</v>
      </c>
      <c r="BG228">
        <v>1</v>
      </c>
      <c r="BH228">
        <v>1129</v>
      </c>
      <c r="BI228">
        <f>($BH$262-$BH$259)/200</f>
        <v>0.08</v>
      </c>
    </row>
    <row r="229" spans="1:61" x14ac:dyDescent="0.25">
      <c r="A229">
        <v>228</v>
      </c>
      <c r="D229">
        <v>56.885311000000002</v>
      </c>
      <c r="E229" s="2">
        <v>2</v>
      </c>
      <c r="F229">
        <v>41.107391</v>
      </c>
      <c r="G229" s="3">
        <v>3</v>
      </c>
      <c r="P229">
        <v>2</v>
      </c>
      <c r="Q229" t="str">
        <f t="shared" si="4"/>
        <v>23</v>
      </c>
      <c r="R229">
        <v>4</v>
      </c>
      <c r="X229" t="s">
        <v>287</v>
      </c>
      <c r="Y229" t="s">
        <v>272</v>
      </c>
      <c r="BG229">
        <v>4</v>
      </c>
      <c r="BH229">
        <v>1135</v>
      </c>
      <c r="BI229">
        <f>($BH$263-$BH$260)/200</f>
        <v>6.5000000000000002E-2</v>
      </c>
    </row>
    <row r="230" spans="1:61" x14ac:dyDescent="0.25">
      <c r="A230">
        <v>229</v>
      </c>
      <c r="D230">
        <v>56.895206000000002</v>
      </c>
      <c r="E230" s="2">
        <v>2</v>
      </c>
      <c r="P230">
        <v>1</v>
      </c>
      <c r="Q230" t="str">
        <f t="shared" si="4"/>
        <v>2</v>
      </c>
      <c r="R230">
        <v>3</v>
      </c>
      <c r="X230" t="s">
        <v>287</v>
      </c>
      <c r="Y230" t="s">
        <v>278</v>
      </c>
      <c r="BG230">
        <v>3</v>
      </c>
      <c r="BH230">
        <v>1136</v>
      </c>
      <c r="BI230">
        <f>($BH$264-$BH$261)/200</f>
        <v>0.1</v>
      </c>
    </row>
    <row r="231" spans="1:61" x14ac:dyDescent="0.25">
      <c r="A231">
        <v>230</v>
      </c>
      <c r="D231">
        <v>56.895153000000001</v>
      </c>
      <c r="E231" s="2">
        <v>2</v>
      </c>
      <c r="P231">
        <v>1</v>
      </c>
      <c r="Q231" t="str">
        <f t="shared" si="4"/>
        <v>2</v>
      </c>
      <c r="R231">
        <v>2</v>
      </c>
      <c r="X231" t="s">
        <v>287</v>
      </c>
      <c r="Y231" t="s">
        <v>270</v>
      </c>
      <c r="BG231">
        <v>2</v>
      </c>
      <c r="BH231">
        <v>1145</v>
      </c>
      <c r="BI231">
        <f>($BH$265-$BH$262)/200</f>
        <v>5.5E-2</v>
      </c>
    </row>
    <row r="232" spans="1:61" x14ac:dyDescent="0.25">
      <c r="A232">
        <v>231</v>
      </c>
      <c r="D232">
        <v>56.886714000000005</v>
      </c>
      <c r="E232" s="2">
        <v>2</v>
      </c>
      <c r="P232">
        <v>1</v>
      </c>
      <c r="Q232" t="str">
        <f t="shared" si="4"/>
        <v>2</v>
      </c>
      <c r="R232">
        <v>1</v>
      </c>
      <c r="X232" t="s">
        <v>287</v>
      </c>
      <c r="Y232" t="s">
        <v>271</v>
      </c>
      <c r="AB232" t="s">
        <v>287</v>
      </c>
      <c r="AC232" t="str">
        <f>CONCATENATE($R232,$R233,$R234,$R235)</f>
        <v>1342</v>
      </c>
      <c r="BG232">
        <v>1</v>
      </c>
      <c r="BH232">
        <v>1149</v>
      </c>
      <c r="BI232">
        <f>($BH$266-$BH$263)/200</f>
        <v>0.08</v>
      </c>
    </row>
    <row r="233" spans="1:61" x14ac:dyDescent="0.25">
      <c r="A233">
        <v>232</v>
      </c>
      <c r="D233">
        <v>56.913383000000003</v>
      </c>
      <c r="E233" s="2">
        <v>2</v>
      </c>
      <c r="P233">
        <v>1</v>
      </c>
      <c r="Q233" t="str">
        <f t="shared" si="4"/>
        <v>2</v>
      </c>
      <c r="R233">
        <v>3</v>
      </c>
      <c r="X233" t="s">
        <v>287</v>
      </c>
      <c r="Y233" t="s">
        <v>272</v>
      </c>
      <c r="BG233">
        <v>3</v>
      </c>
      <c r="BH233">
        <v>1154</v>
      </c>
      <c r="BI233">
        <f>($BH$267-$BH$264)/200</f>
        <v>6.5000000000000002E-2</v>
      </c>
    </row>
    <row r="234" spans="1:61" x14ac:dyDescent="0.25">
      <c r="A234">
        <v>233</v>
      </c>
      <c r="B234">
        <v>63.767913</v>
      </c>
      <c r="C234" s="4">
        <v>1</v>
      </c>
      <c r="D234">
        <v>56.862861000000002</v>
      </c>
      <c r="E234" s="2">
        <v>2</v>
      </c>
      <c r="P234">
        <v>2</v>
      </c>
      <c r="Q234" t="str">
        <f t="shared" si="4"/>
        <v>12</v>
      </c>
      <c r="R234">
        <v>4</v>
      </c>
      <c r="X234" t="s">
        <v>287</v>
      </c>
      <c r="Y234" t="s">
        <v>278</v>
      </c>
      <c r="BG234">
        <v>4</v>
      </c>
      <c r="BH234">
        <v>1155</v>
      </c>
      <c r="BI234">
        <f>($BH$268-$BH$265)/200</f>
        <v>0.1</v>
      </c>
    </row>
    <row r="235" spans="1:61" x14ac:dyDescent="0.25">
      <c r="A235">
        <v>234</v>
      </c>
      <c r="B235">
        <v>63.758434000000001</v>
      </c>
      <c r="C235" s="4">
        <v>1</v>
      </c>
      <c r="P235">
        <v>1</v>
      </c>
      <c r="Q235" t="str">
        <f t="shared" si="4"/>
        <v>1</v>
      </c>
      <c r="R235">
        <v>2</v>
      </c>
      <c r="X235" t="s">
        <v>287</v>
      </c>
      <c r="Y235" t="s">
        <v>270</v>
      </c>
      <c r="BG235">
        <v>2</v>
      </c>
      <c r="BH235">
        <v>1164</v>
      </c>
      <c r="BI235">
        <f>($BH$269-$BH$266)/200</f>
        <v>5.5E-2</v>
      </c>
    </row>
    <row r="236" spans="1:61" x14ac:dyDescent="0.25">
      <c r="A236">
        <v>235</v>
      </c>
      <c r="B236">
        <v>63.755882</v>
      </c>
      <c r="C236" s="4">
        <v>1</v>
      </c>
      <c r="P236">
        <v>1</v>
      </c>
      <c r="Q236" t="str">
        <f t="shared" si="4"/>
        <v>1</v>
      </c>
      <c r="R236">
        <v>1</v>
      </c>
      <c r="X236" t="s">
        <v>287</v>
      </c>
      <c r="Y236" t="s">
        <v>271</v>
      </c>
      <c r="AB236" t="s">
        <v>286</v>
      </c>
      <c r="AC236" t="str">
        <f>CONCATENATE($R236,$R237,$R238,$R239)</f>
        <v>1432</v>
      </c>
      <c r="BG236">
        <v>1</v>
      </c>
      <c r="BH236">
        <v>1168</v>
      </c>
      <c r="BI236">
        <f>($BH$270-$BH$267)/200</f>
        <v>7.4999999999999997E-2</v>
      </c>
    </row>
    <row r="237" spans="1:61" x14ac:dyDescent="0.25">
      <c r="A237">
        <v>236</v>
      </c>
      <c r="B237">
        <v>63.750885000000004</v>
      </c>
      <c r="C237" s="4">
        <v>1</v>
      </c>
      <c r="P237">
        <v>1</v>
      </c>
      <c r="Q237" t="str">
        <f t="shared" si="4"/>
        <v>1</v>
      </c>
      <c r="R237">
        <v>4</v>
      </c>
      <c r="X237" t="s">
        <v>287</v>
      </c>
      <c r="Y237" t="s">
        <v>272</v>
      </c>
      <c r="BG237">
        <v>4</v>
      </c>
      <c r="BH237">
        <v>1174</v>
      </c>
      <c r="BI237">
        <f>($BH$271-$BH$268)/200</f>
        <v>0.06</v>
      </c>
    </row>
    <row r="238" spans="1:61" x14ac:dyDescent="0.25">
      <c r="A238">
        <v>237</v>
      </c>
      <c r="B238">
        <v>63.721977000000003</v>
      </c>
      <c r="C238" s="4">
        <v>1</v>
      </c>
      <c r="P238">
        <v>1</v>
      </c>
      <c r="Q238" t="str">
        <f t="shared" si="4"/>
        <v>1</v>
      </c>
      <c r="R238">
        <v>3</v>
      </c>
      <c r="X238" t="s">
        <v>284</v>
      </c>
      <c r="Y238" t="s">
        <v>273</v>
      </c>
      <c r="BG238">
        <v>3</v>
      </c>
      <c r="BH238">
        <v>1175</v>
      </c>
      <c r="BI238">
        <f>($BH$272-$BH$269)/200</f>
        <v>9.5000000000000001E-2</v>
      </c>
    </row>
    <row r="239" spans="1:61" x14ac:dyDescent="0.25">
      <c r="A239">
        <v>238</v>
      </c>
      <c r="B239">
        <v>63.757446000000002</v>
      </c>
      <c r="C239" s="4">
        <v>1</v>
      </c>
      <c r="P239">
        <v>1</v>
      </c>
      <c r="Q239" t="str">
        <f t="shared" si="4"/>
        <v>1</v>
      </c>
      <c r="R239">
        <v>2</v>
      </c>
      <c r="X239" t="s">
        <v>286</v>
      </c>
      <c r="Y239" t="s">
        <v>274</v>
      </c>
      <c r="BG239">
        <v>2</v>
      </c>
      <c r="BH239">
        <v>1182</v>
      </c>
      <c r="BI239">
        <f>($BH$273-$BH$270)/200</f>
        <v>0.06</v>
      </c>
    </row>
    <row r="240" spans="1:61" x14ac:dyDescent="0.25">
      <c r="A240">
        <v>239</v>
      </c>
      <c r="B240">
        <v>63.767913</v>
      </c>
      <c r="C240" s="4">
        <v>1</v>
      </c>
      <c r="F240">
        <v>63.676611999999999</v>
      </c>
      <c r="G240" s="3">
        <v>3</v>
      </c>
      <c r="H240">
        <v>62.740158000000001</v>
      </c>
      <c r="I240" s="5">
        <v>4</v>
      </c>
      <c r="P240">
        <v>3</v>
      </c>
      <c r="Q240" t="str">
        <f t="shared" si="4"/>
        <v>134</v>
      </c>
      <c r="R240">
        <v>1</v>
      </c>
      <c r="X240" t="s">
        <v>286</v>
      </c>
      <c r="Y240" t="s">
        <v>267</v>
      </c>
      <c r="BG240">
        <v>1</v>
      </c>
      <c r="BH240">
        <v>1187</v>
      </c>
      <c r="BI240">
        <f>($BH$274-$BH$271)/200</f>
        <v>6.5000000000000002E-2</v>
      </c>
    </row>
    <row r="241" spans="1:61" x14ac:dyDescent="0.25">
      <c r="A241">
        <v>240</v>
      </c>
      <c r="F241">
        <v>63.685153</v>
      </c>
      <c r="G241" s="3">
        <v>3</v>
      </c>
      <c r="H241">
        <v>62.753070000000001</v>
      </c>
      <c r="I241" s="5">
        <v>4</v>
      </c>
      <c r="P241">
        <v>2</v>
      </c>
      <c r="Q241" t="str">
        <f t="shared" si="4"/>
        <v>34</v>
      </c>
      <c r="R241" t="s">
        <v>22</v>
      </c>
      <c r="X241" t="s">
        <v>286</v>
      </c>
      <c r="Y241" t="s">
        <v>268</v>
      </c>
      <c r="BG241" t="s">
        <v>22</v>
      </c>
      <c r="BH241">
        <v>1195</v>
      </c>
      <c r="BI241">
        <f>($BH$275-$BH$272)/200</f>
        <v>0.06</v>
      </c>
    </row>
    <row r="242" spans="1:61" x14ac:dyDescent="0.25">
      <c r="A242">
        <v>241</v>
      </c>
      <c r="F242">
        <v>63.763385</v>
      </c>
      <c r="G242" s="3">
        <v>3</v>
      </c>
      <c r="H242">
        <v>62.779319000000001</v>
      </c>
      <c r="I242" s="5">
        <v>4</v>
      </c>
      <c r="P242">
        <v>2</v>
      </c>
      <c r="Q242" t="str">
        <f t="shared" si="4"/>
        <v>34</v>
      </c>
      <c r="R242" t="s">
        <v>22</v>
      </c>
      <c r="X242" t="s">
        <v>286</v>
      </c>
      <c r="Y242" t="s">
        <v>275</v>
      </c>
      <c r="BG242" t="s">
        <v>22</v>
      </c>
      <c r="BH242">
        <v>1197</v>
      </c>
      <c r="BI242">
        <f>($BH$276-$BH$273)/200</f>
        <v>9.5000000000000001E-2</v>
      </c>
    </row>
    <row r="243" spans="1:61" x14ac:dyDescent="0.25">
      <c r="A243">
        <v>242</v>
      </c>
      <c r="F243">
        <v>63.731296</v>
      </c>
      <c r="G243" s="3">
        <v>3</v>
      </c>
      <c r="H243">
        <v>62.797339999999998</v>
      </c>
      <c r="I243" s="5">
        <v>4</v>
      </c>
      <c r="P243">
        <v>2</v>
      </c>
      <c r="Q243" t="str">
        <f t="shared" si="4"/>
        <v>34</v>
      </c>
      <c r="R243">
        <v>1</v>
      </c>
      <c r="X243" t="s">
        <v>286</v>
      </c>
      <c r="Y243" t="s">
        <v>274</v>
      </c>
      <c r="AB243" t="s">
        <v>286</v>
      </c>
      <c r="AC243" t="str">
        <f>CONCATENATE($R243,$R244,$R245,$R246)</f>
        <v>1432</v>
      </c>
      <c r="BG243">
        <v>1</v>
      </c>
      <c r="BH243">
        <v>1198</v>
      </c>
      <c r="BI243">
        <f>($BH$277-$BH$274)/200</f>
        <v>7.4999999999999997E-2</v>
      </c>
    </row>
    <row r="244" spans="1:61" x14ac:dyDescent="0.25">
      <c r="A244">
        <v>243</v>
      </c>
      <c r="F244">
        <v>63.712344999999999</v>
      </c>
      <c r="G244" s="3">
        <v>3</v>
      </c>
      <c r="H244">
        <v>62.668804000000002</v>
      </c>
      <c r="I244" s="5">
        <v>4</v>
      </c>
      <c r="P244">
        <v>2</v>
      </c>
      <c r="Q244" t="str">
        <f t="shared" si="4"/>
        <v>34</v>
      </c>
      <c r="R244">
        <v>4</v>
      </c>
      <c r="X244" t="s">
        <v>286</v>
      </c>
      <c r="Y244" t="s">
        <v>267</v>
      </c>
      <c r="BG244">
        <v>4</v>
      </c>
      <c r="BH244">
        <v>1201</v>
      </c>
      <c r="BI244">
        <f>($BH$278-$BH$275)/200</f>
        <v>6.5000000000000002E-2</v>
      </c>
    </row>
    <row r="245" spans="1:61" x14ac:dyDescent="0.25">
      <c r="A245">
        <v>244</v>
      </c>
      <c r="F245">
        <v>63.711093000000005</v>
      </c>
      <c r="G245" s="3">
        <v>3</v>
      </c>
      <c r="H245">
        <v>62.688124999999999</v>
      </c>
      <c r="I245" s="5">
        <v>4</v>
      </c>
      <c r="P245">
        <v>2</v>
      </c>
      <c r="Q245" t="str">
        <f t="shared" si="4"/>
        <v>34</v>
      </c>
      <c r="R245">
        <v>3</v>
      </c>
      <c r="X245" t="s">
        <v>286</v>
      </c>
      <c r="Y245" t="s">
        <v>268</v>
      </c>
      <c r="BG245">
        <v>3</v>
      </c>
      <c r="BH245">
        <v>1205</v>
      </c>
      <c r="BI245">
        <f>($BH$279-$BH$276)/200</f>
        <v>5.5E-2</v>
      </c>
    </row>
    <row r="246" spans="1:61" x14ac:dyDescent="0.25">
      <c r="A246">
        <v>245</v>
      </c>
      <c r="F246">
        <v>63.741558000000005</v>
      </c>
      <c r="G246" s="3">
        <v>3</v>
      </c>
      <c r="H246">
        <v>62.740158000000001</v>
      </c>
      <c r="I246" s="5">
        <v>4</v>
      </c>
      <c r="P246">
        <v>2</v>
      </c>
      <c r="Q246" t="str">
        <f t="shared" si="4"/>
        <v>34</v>
      </c>
      <c r="R246">
        <v>2</v>
      </c>
      <c r="X246" t="s">
        <v>286</v>
      </c>
      <c r="Y246" t="s">
        <v>275</v>
      </c>
      <c r="BG246">
        <v>2</v>
      </c>
      <c r="BH246">
        <v>1212</v>
      </c>
      <c r="BI246">
        <f>($BH$280-$BH$277)/200</f>
        <v>9.5000000000000001E-2</v>
      </c>
    </row>
    <row r="247" spans="1:61" x14ac:dyDescent="0.25">
      <c r="A247">
        <v>246</v>
      </c>
      <c r="F247">
        <v>63.676611999999999</v>
      </c>
      <c r="G247" s="3">
        <v>3</v>
      </c>
      <c r="P247">
        <v>1</v>
      </c>
      <c r="Q247" t="str">
        <f t="shared" si="4"/>
        <v>3</v>
      </c>
      <c r="R247">
        <v>1</v>
      </c>
      <c r="X247" t="s">
        <v>285</v>
      </c>
      <c r="Y247" t="s">
        <v>263</v>
      </c>
      <c r="AB247" t="s">
        <v>286</v>
      </c>
      <c r="AC247" t="str">
        <f>CONCATENATE($R247,$R248,$R249,$R250)</f>
        <v>1432</v>
      </c>
      <c r="BG247">
        <v>1</v>
      </c>
      <c r="BH247">
        <v>1219</v>
      </c>
      <c r="BI247">
        <f>($BH$286-$BH$283)/200</f>
        <v>7.4999999999999997E-2</v>
      </c>
    </row>
    <row r="248" spans="1:61" x14ac:dyDescent="0.25">
      <c r="A248">
        <v>247</v>
      </c>
      <c r="F248">
        <v>63.676611999999999</v>
      </c>
      <c r="G248" s="3">
        <v>3</v>
      </c>
      <c r="P248">
        <v>1</v>
      </c>
      <c r="Q248" t="str">
        <f t="shared" si="4"/>
        <v>3</v>
      </c>
      <c r="R248">
        <v>4</v>
      </c>
      <c r="X248" t="s">
        <v>285</v>
      </c>
      <c r="Y248" t="s">
        <v>264</v>
      </c>
      <c r="BG248">
        <v>4</v>
      </c>
      <c r="BH248">
        <v>1226</v>
      </c>
      <c r="BI248">
        <f>($BH$287-$BH$284)/200</f>
        <v>0.115</v>
      </c>
    </row>
    <row r="249" spans="1:61" x14ac:dyDescent="0.25">
      <c r="A249">
        <v>248</v>
      </c>
      <c r="P249">
        <v>0</v>
      </c>
      <c r="Q249" t="str">
        <f t="shared" si="4"/>
        <v/>
      </c>
      <c r="R249">
        <v>3</v>
      </c>
      <c r="X249" t="s">
        <v>285</v>
      </c>
      <c r="Y249" t="s">
        <v>265</v>
      </c>
      <c r="BG249">
        <v>3</v>
      </c>
      <c r="BH249">
        <v>1227</v>
      </c>
      <c r="BI249">
        <f>($BH$288-$BH$285)/200</f>
        <v>7.4999999999999997E-2</v>
      </c>
    </row>
    <row r="250" spans="1:61" x14ac:dyDescent="0.25">
      <c r="A250">
        <v>249</v>
      </c>
      <c r="D250">
        <v>81.506453000000008</v>
      </c>
      <c r="E250" s="2">
        <v>2</v>
      </c>
      <c r="P250">
        <v>1</v>
      </c>
      <c r="Q250" t="str">
        <f t="shared" si="4"/>
        <v>2</v>
      </c>
      <c r="R250">
        <v>2</v>
      </c>
      <c r="X250" t="s">
        <v>285</v>
      </c>
      <c r="Y250" t="s">
        <v>266</v>
      </c>
      <c r="BG250">
        <v>2</v>
      </c>
      <c r="BH250">
        <v>1234</v>
      </c>
      <c r="BI250">
        <f>($BH$289-$BH$286)/200</f>
        <v>0.11</v>
      </c>
    </row>
    <row r="251" spans="1:61" x14ac:dyDescent="0.25">
      <c r="A251">
        <v>250</v>
      </c>
      <c r="D251">
        <v>81.484516000000013</v>
      </c>
      <c r="E251" s="2">
        <v>2</v>
      </c>
      <c r="P251">
        <v>1</v>
      </c>
      <c r="Q251" t="str">
        <f t="shared" si="4"/>
        <v>2</v>
      </c>
      <c r="R251">
        <v>1</v>
      </c>
      <c r="X251" t="s">
        <v>285</v>
      </c>
      <c r="Y251" t="s">
        <v>263</v>
      </c>
      <c r="AB251" t="s">
        <v>287</v>
      </c>
      <c r="AC251" t="str">
        <f>CONCATENATE($R251,$R252,$R253,$R254)</f>
        <v>1342</v>
      </c>
      <c r="BG251">
        <v>1</v>
      </c>
      <c r="BH251">
        <v>1240</v>
      </c>
      <c r="BI251">
        <f>($BH$290-$BH$287)/200</f>
        <v>0.06</v>
      </c>
    </row>
    <row r="252" spans="1:61" x14ac:dyDescent="0.25">
      <c r="A252">
        <v>251</v>
      </c>
      <c r="D252">
        <v>81.516198000000003</v>
      </c>
      <c r="E252" s="2">
        <v>2</v>
      </c>
      <c r="P252">
        <v>1</v>
      </c>
      <c r="Q252" t="str">
        <f t="shared" si="4"/>
        <v>2</v>
      </c>
      <c r="R252">
        <v>3</v>
      </c>
      <c r="X252" t="s">
        <v>285</v>
      </c>
      <c r="Y252" t="s">
        <v>264</v>
      </c>
      <c r="BG252">
        <v>3</v>
      </c>
      <c r="BH252">
        <v>1247</v>
      </c>
      <c r="BI252">
        <f>($BH$291-$BH$288)/200</f>
        <v>0.105</v>
      </c>
    </row>
    <row r="253" spans="1:61" x14ac:dyDescent="0.25">
      <c r="A253">
        <v>252</v>
      </c>
      <c r="D253">
        <v>81.470077000000003</v>
      </c>
      <c r="E253" s="2">
        <v>2</v>
      </c>
      <c r="P253">
        <v>1</v>
      </c>
      <c r="Q253" t="str">
        <f t="shared" si="4"/>
        <v>2</v>
      </c>
      <c r="R253">
        <v>4</v>
      </c>
      <c r="X253" t="s">
        <v>285</v>
      </c>
      <c r="Y253" t="s">
        <v>265</v>
      </c>
      <c r="BG253">
        <v>4</v>
      </c>
      <c r="BH253">
        <v>1247</v>
      </c>
      <c r="BI253">
        <f>($BH$292-$BH$289)/200</f>
        <v>6.5000000000000002E-2</v>
      </c>
    </row>
    <row r="254" spans="1:61" x14ac:dyDescent="0.25">
      <c r="A254">
        <v>253</v>
      </c>
      <c r="D254">
        <v>81.481812000000005</v>
      </c>
      <c r="E254" s="2">
        <v>2</v>
      </c>
      <c r="P254">
        <v>1</v>
      </c>
      <c r="Q254" t="str">
        <f t="shared" si="4"/>
        <v>2</v>
      </c>
      <c r="R254">
        <v>2</v>
      </c>
      <c r="X254" t="s">
        <v>285</v>
      </c>
      <c r="Y254" t="s">
        <v>266</v>
      </c>
      <c r="BG254">
        <v>2</v>
      </c>
      <c r="BH254">
        <v>1255</v>
      </c>
      <c r="BI254">
        <f>($BH$293-$BH$290)/200</f>
        <v>0.1</v>
      </c>
    </row>
    <row r="255" spans="1:61" x14ac:dyDescent="0.25">
      <c r="A255">
        <v>254</v>
      </c>
      <c r="B255">
        <v>87.10626400000001</v>
      </c>
      <c r="C255" s="4">
        <v>1</v>
      </c>
      <c r="D255">
        <v>81.510025000000013</v>
      </c>
      <c r="E255" s="2">
        <v>2</v>
      </c>
      <c r="P255">
        <v>2</v>
      </c>
      <c r="Q255" t="str">
        <f t="shared" si="4"/>
        <v>12</v>
      </c>
      <c r="R255">
        <v>1</v>
      </c>
      <c r="X255" t="s">
        <v>285</v>
      </c>
      <c r="Y255" t="s">
        <v>263</v>
      </c>
      <c r="AB255" t="s">
        <v>287</v>
      </c>
      <c r="AC255" t="str">
        <f>CONCATENATE($R255,$R256,$R257,$R258)</f>
        <v>1342</v>
      </c>
      <c r="BG255">
        <v>1</v>
      </c>
      <c r="BH255">
        <v>1261</v>
      </c>
      <c r="BI255">
        <f>($BH$294-$BH$291)/200</f>
        <v>5.5E-2</v>
      </c>
    </row>
    <row r="256" spans="1:61" x14ac:dyDescent="0.25">
      <c r="A256">
        <v>255</v>
      </c>
      <c r="B256">
        <v>87.107487000000006</v>
      </c>
      <c r="C256" s="4">
        <v>1</v>
      </c>
      <c r="D256">
        <v>81.489771000000005</v>
      </c>
      <c r="E256" s="2">
        <v>2</v>
      </c>
      <c r="P256">
        <v>2</v>
      </c>
      <c r="Q256" t="str">
        <f t="shared" si="4"/>
        <v>12</v>
      </c>
      <c r="R256">
        <v>3</v>
      </c>
      <c r="X256" t="s">
        <v>285</v>
      </c>
      <c r="Y256" t="s">
        <v>264</v>
      </c>
      <c r="BG256">
        <v>3</v>
      </c>
      <c r="BH256">
        <v>1267</v>
      </c>
      <c r="BI256">
        <f>($BH$295-$BH$292)/200</f>
        <v>0.105</v>
      </c>
    </row>
    <row r="257" spans="1:61" x14ac:dyDescent="0.25">
      <c r="A257">
        <v>256</v>
      </c>
      <c r="B257">
        <v>87.087336000000008</v>
      </c>
      <c r="C257" s="4">
        <v>1</v>
      </c>
      <c r="P257">
        <v>1</v>
      </c>
      <c r="Q257" t="str">
        <f t="shared" si="4"/>
        <v>1</v>
      </c>
      <c r="R257">
        <v>4</v>
      </c>
      <c r="X257" t="s">
        <v>285</v>
      </c>
      <c r="Y257" t="s">
        <v>265</v>
      </c>
      <c r="BG257">
        <v>4</v>
      </c>
      <c r="BH257">
        <v>1267</v>
      </c>
      <c r="BI257">
        <f>($BH$296-$BH$293)/200</f>
        <v>6.5000000000000002E-2</v>
      </c>
    </row>
    <row r="258" spans="1:61" x14ac:dyDescent="0.25">
      <c r="A258">
        <v>257</v>
      </c>
      <c r="B258">
        <v>87.075348000000005</v>
      </c>
      <c r="C258" s="4">
        <v>1</v>
      </c>
      <c r="P258">
        <v>1</v>
      </c>
      <c r="Q258" t="str">
        <f t="shared" ref="Q258:Q321" si="5">CONCATENATE(C258,E258,G258,I258)</f>
        <v>1</v>
      </c>
      <c r="R258">
        <v>2</v>
      </c>
      <c r="X258" t="s">
        <v>285</v>
      </c>
      <c r="Y258" t="s">
        <v>266</v>
      </c>
      <c r="BG258">
        <v>2</v>
      </c>
      <c r="BH258">
        <v>1276</v>
      </c>
      <c r="BI258">
        <f>($BH$297-$BH$294)/200</f>
        <v>0.11</v>
      </c>
    </row>
    <row r="259" spans="1:61" x14ac:dyDescent="0.25">
      <c r="A259">
        <v>258</v>
      </c>
      <c r="B259">
        <v>87.07131600000001</v>
      </c>
      <c r="C259" s="4">
        <v>1</v>
      </c>
      <c r="P259">
        <v>1</v>
      </c>
      <c r="Q259" t="str">
        <f t="shared" si="5"/>
        <v>1</v>
      </c>
      <c r="R259">
        <v>1</v>
      </c>
      <c r="X259" t="s">
        <v>285</v>
      </c>
      <c r="Y259" t="s">
        <v>263</v>
      </c>
      <c r="AB259" t="s">
        <v>287</v>
      </c>
      <c r="AC259" t="str">
        <f>CONCATENATE($R259,$R260,$R261,$R262)</f>
        <v>1342</v>
      </c>
      <c r="BG259">
        <v>1</v>
      </c>
      <c r="BH259">
        <v>1280</v>
      </c>
      <c r="BI259">
        <f>($BH$298-$BH$295)/200</f>
        <v>0.06</v>
      </c>
    </row>
    <row r="260" spans="1:61" x14ac:dyDescent="0.25">
      <c r="A260">
        <v>259</v>
      </c>
      <c r="B260">
        <v>86.971067000000005</v>
      </c>
      <c r="C260" s="4">
        <v>1</v>
      </c>
      <c r="H260">
        <v>85.692307</v>
      </c>
      <c r="I260" s="5">
        <v>4</v>
      </c>
      <c r="P260">
        <v>2</v>
      </c>
      <c r="Q260" t="str">
        <f t="shared" si="5"/>
        <v>14</v>
      </c>
      <c r="R260">
        <v>3</v>
      </c>
      <c r="X260" t="s">
        <v>285</v>
      </c>
      <c r="Y260" t="s">
        <v>264</v>
      </c>
      <c r="BG260">
        <v>3</v>
      </c>
      <c r="BH260">
        <v>1287</v>
      </c>
      <c r="BI260">
        <f>($BH$299-$BH$296)/200</f>
        <v>0.105</v>
      </c>
    </row>
    <row r="261" spans="1:61" x14ac:dyDescent="0.25">
      <c r="A261">
        <v>260</v>
      </c>
      <c r="B261">
        <v>87.10626400000001</v>
      </c>
      <c r="C261" s="4">
        <v>1</v>
      </c>
      <c r="F261">
        <v>86.959026000000009</v>
      </c>
      <c r="G261" s="3">
        <v>3</v>
      </c>
      <c r="H261">
        <v>85.715316000000001</v>
      </c>
      <c r="I261" s="5">
        <v>4</v>
      </c>
      <c r="P261">
        <v>3</v>
      </c>
      <c r="Q261" t="str">
        <f t="shared" si="5"/>
        <v>134</v>
      </c>
      <c r="R261">
        <v>4</v>
      </c>
      <c r="X261" t="s">
        <v>285</v>
      </c>
      <c r="Y261" t="s">
        <v>265</v>
      </c>
      <c r="BG261">
        <v>4</v>
      </c>
      <c r="BH261">
        <v>1287</v>
      </c>
      <c r="BI261">
        <f>($BH$300-$BH$297)/200</f>
        <v>5.5E-2</v>
      </c>
    </row>
    <row r="262" spans="1:61" x14ac:dyDescent="0.25">
      <c r="A262">
        <v>261</v>
      </c>
      <c r="F262">
        <v>86.916121000000004</v>
      </c>
      <c r="G262" s="3">
        <v>3</v>
      </c>
      <c r="H262">
        <v>85.701642000000007</v>
      </c>
      <c r="I262" s="5">
        <v>4</v>
      </c>
      <c r="P262">
        <v>2</v>
      </c>
      <c r="Q262" t="str">
        <f t="shared" si="5"/>
        <v>34</v>
      </c>
      <c r="R262">
        <v>2</v>
      </c>
      <c r="X262" t="s">
        <v>284</v>
      </c>
      <c r="Y262" t="s">
        <v>279</v>
      </c>
      <c r="BG262">
        <v>2</v>
      </c>
      <c r="BH262">
        <v>1296</v>
      </c>
      <c r="BI262">
        <f>($BH$301-$BH$298)/200</f>
        <v>0.105</v>
      </c>
    </row>
    <row r="263" spans="1:61" x14ac:dyDescent="0.25">
      <c r="A263">
        <v>262</v>
      </c>
      <c r="F263">
        <v>86.938721000000001</v>
      </c>
      <c r="G263" s="3">
        <v>3</v>
      </c>
      <c r="H263">
        <v>85.67011500000001</v>
      </c>
      <c r="I263" s="5">
        <v>4</v>
      </c>
      <c r="P263">
        <v>2</v>
      </c>
      <c r="Q263" t="str">
        <f t="shared" si="5"/>
        <v>34</v>
      </c>
      <c r="R263">
        <v>1</v>
      </c>
      <c r="X263" t="s">
        <v>283</v>
      </c>
      <c r="Y263" t="s">
        <v>259</v>
      </c>
      <c r="AB263" t="s">
        <v>287</v>
      </c>
      <c r="AC263" t="str">
        <f>CONCATENATE($R263,$R264,$R265,$R266)</f>
        <v>1342</v>
      </c>
      <c r="BG263">
        <v>1</v>
      </c>
      <c r="BH263">
        <v>1300</v>
      </c>
      <c r="BI263">
        <f>($BH$302-$BH$299)/200</f>
        <v>6.5000000000000002E-2</v>
      </c>
    </row>
    <row r="264" spans="1:61" x14ac:dyDescent="0.25">
      <c r="A264">
        <v>263</v>
      </c>
      <c r="F264">
        <v>86.936935000000005</v>
      </c>
      <c r="G264" s="3">
        <v>3</v>
      </c>
      <c r="H264">
        <v>85.663022000000012</v>
      </c>
      <c r="I264" s="5">
        <v>4</v>
      </c>
      <c r="P264">
        <v>2</v>
      </c>
      <c r="Q264" t="str">
        <f t="shared" si="5"/>
        <v>34</v>
      </c>
      <c r="R264">
        <v>3</v>
      </c>
      <c r="X264" t="s">
        <v>284</v>
      </c>
      <c r="Y264" t="s">
        <v>277</v>
      </c>
      <c r="BG264">
        <v>3</v>
      </c>
      <c r="BH264">
        <v>1307</v>
      </c>
      <c r="BI264">
        <f>($BH$303-$BH$300)/200</f>
        <v>0.11</v>
      </c>
    </row>
    <row r="265" spans="1:61" x14ac:dyDescent="0.25">
      <c r="A265">
        <v>264</v>
      </c>
      <c r="F265">
        <v>86.927498</v>
      </c>
      <c r="G265" s="3">
        <v>3</v>
      </c>
      <c r="H265">
        <v>85.656594000000013</v>
      </c>
      <c r="I265" s="5">
        <v>4</v>
      </c>
      <c r="P265">
        <v>2</v>
      </c>
      <c r="Q265" t="str">
        <f t="shared" si="5"/>
        <v>34</v>
      </c>
      <c r="R265">
        <v>4</v>
      </c>
      <c r="X265" t="s">
        <v>286</v>
      </c>
      <c r="Y265" t="s">
        <v>267</v>
      </c>
      <c r="BG265">
        <v>4</v>
      </c>
      <c r="BH265">
        <v>1307</v>
      </c>
      <c r="BI265">
        <f>($BH$304-$BH$301)/200</f>
        <v>0.06</v>
      </c>
    </row>
    <row r="266" spans="1:61" x14ac:dyDescent="0.25">
      <c r="A266">
        <v>265</v>
      </c>
      <c r="F266">
        <v>86.914795000000012</v>
      </c>
      <c r="G266" s="3">
        <v>3</v>
      </c>
      <c r="H266">
        <v>85.692307</v>
      </c>
      <c r="I266" s="5">
        <v>4</v>
      </c>
      <c r="P266">
        <v>2</v>
      </c>
      <c r="Q266" t="str">
        <f t="shared" si="5"/>
        <v>34</v>
      </c>
      <c r="R266">
        <v>2</v>
      </c>
      <c r="X266" t="s">
        <v>286</v>
      </c>
      <c r="Y266" t="s">
        <v>268</v>
      </c>
      <c r="BG266">
        <v>2</v>
      </c>
      <c r="BH266">
        <v>1316</v>
      </c>
      <c r="BI266">
        <f>($BH$305-$BH$302)/200</f>
        <v>0.09</v>
      </c>
    </row>
    <row r="267" spans="1:61" x14ac:dyDescent="0.25">
      <c r="A267">
        <v>266</v>
      </c>
      <c r="F267">
        <v>86.959026000000009</v>
      </c>
      <c r="G267" s="3">
        <v>3</v>
      </c>
      <c r="P267">
        <v>1</v>
      </c>
      <c r="Q267" t="str">
        <f t="shared" si="5"/>
        <v>3</v>
      </c>
      <c r="R267">
        <v>1</v>
      </c>
      <c r="X267" t="s">
        <v>284</v>
      </c>
      <c r="Y267" t="s">
        <v>269</v>
      </c>
      <c r="AB267" t="s">
        <v>287</v>
      </c>
      <c r="AC267" t="str">
        <f>CONCATENATE($R267,$R268,$R269,$R270)</f>
        <v>1342</v>
      </c>
      <c r="BG267">
        <v>1</v>
      </c>
      <c r="BH267">
        <v>1320</v>
      </c>
      <c r="BI267">
        <f>($BH$306-$BH$303)/200</f>
        <v>0.1</v>
      </c>
    </row>
    <row r="268" spans="1:61" x14ac:dyDescent="0.25">
      <c r="A268">
        <v>267</v>
      </c>
      <c r="P268">
        <v>0</v>
      </c>
      <c r="Q268" t="str">
        <f t="shared" si="5"/>
        <v/>
      </c>
      <c r="R268">
        <v>3</v>
      </c>
      <c r="X268" t="s">
        <v>284</v>
      </c>
      <c r="Y268" t="s">
        <v>280</v>
      </c>
      <c r="BG268">
        <v>3</v>
      </c>
      <c r="BH268">
        <v>1327</v>
      </c>
      <c r="BI268">
        <f>($BH$307-$BH$304)/200</f>
        <v>0.115</v>
      </c>
    </row>
    <row r="269" spans="1:61" x14ac:dyDescent="0.25">
      <c r="A269">
        <v>268</v>
      </c>
      <c r="P269">
        <v>0</v>
      </c>
      <c r="Q269" t="str">
        <f t="shared" si="5"/>
        <v/>
      </c>
      <c r="R269">
        <v>4</v>
      </c>
      <c r="X269" t="s">
        <v>284</v>
      </c>
      <c r="Y269" t="s">
        <v>281</v>
      </c>
      <c r="BG269">
        <v>4</v>
      </c>
      <c r="BH269">
        <v>1327</v>
      </c>
      <c r="BI269">
        <f>($BH$308-$BH$305)/200</f>
        <v>0.115</v>
      </c>
    </row>
    <row r="270" spans="1:61" x14ac:dyDescent="0.25">
      <c r="A270">
        <v>269</v>
      </c>
      <c r="D270">
        <v>108.598253</v>
      </c>
      <c r="E270" s="2">
        <v>2</v>
      </c>
      <c r="P270">
        <v>1</v>
      </c>
      <c r="Q270" t="str">
        <f t="shared" si="5"/>
        <v>2</v>
      </c>
      <c r="R270">
        <v>2</v>
      </c>
      <c r="X270" t="s">
        <v>286</v>
      </c>
      <c r="Y270" t="s">
        <v>275</v>
      </c>
      <c r="BG270">
        <v>2</v>
      </c>
      <c r="BH270">
        <v>1335</v>
      </c>
      <c r="BI270">
        <f>($BH$309-$BH$306)/200</f>
        <v>9.5000000000000001E-2</v>
      </c>
    </row>
    <row r="271" spans="1:61" x14ac:dyDescent="0.25">
      <c r="A271">
        <v>270</v>
      </c>
      <c r="D271">
        <v>108.605143</v>
      </c>
      <c r="E271" s="2">
        <v>2</v>
      </c>
      <c r="P271">
        <v>1</v>
      </c>
      <c r="Q271" t="str">
        <f t="shared" si="5"/>
        <v>2</v>
      </c>
      <c r="R271">
        <v>1</v>
      </c>
      <c r="X271" t="s">
        <v>286</v>
      </c>
      <c r="Y271" t="s">
        <v>274</v>
      </c>
      <c r="AB271" t="s">
        <v>286</v>
      </c>
      <c r="AC271" t="str">
        <f>CONCATENATE($R271,$R272,$R273,$R274)</f>
        <v>1432</v>
      </c>
      <c r="BG271">
        <v>1</v>
      </c>
      <c r="BH271">
        <v>1339</v>
      </c>
      <c r="BI271">
        <f>($BH$310-$BH$307)/200</f>
        <v>0.08</v>
      </c>
    </row>
    <row r="272" spans="1:61" x14ac:dyDescent="0.25">
      <c r="A272">
        <v>271</v>
      </c>
      <c r="D272">
        <v>108.62366300000001</v>
      </c>
      <c r="E272" s="2">
        <v>2</v>
      </c>
      <c r="P272">
        <v>1</v>
      </c>
      <c r="Q272" t="str">
        <f t="shared" si="5"/>
        <v>2</v>
      </c>
      <c r="R272">
        <v>4</v>
      </c>
      <c r="X272" t="s">
        <v>286</v>
      </c>
      <c r="Y272" t="s">
        <v>267</v>
      </c>
      <c r="BG272">
        <v>4</v>
      </c>
      <c r="BH272">
        <v>1346</v>
      </c>
      <c r="BI272">
        <f>($BH$311-$BH$308)/200</f>
        <v>0.09</v>
      </c>
    </row>
    <row r="273" spans="1:61" x14ac:dyDescent="0.25">
      <c r="A273">
        <v>272</v>
      </c>
      <c r="D273">
        <v>108.61080700000001</v>
      </c>
      <c r="E273" s="2">
        <v>2</v>
      </c>
      <c r="P273">
        <v>1</v>
      </c>
      <c r="Q273" t="str">
        <f t="shared" si="5"/>
        <v>2</v>
      </c>
      <c r="R273">
        <v>3</v>
      </c>
      <c r="X273" t="s">
        <v>286</v>
      </c>
      <c r="Y273" t="s">
        <v>268</v>
      </c>
      <c r="BG273">
        <v>3</v>
      </c>
      <c r="BH273">
        <v>1347</v>
      </c>
      <c r="BI273">
        <f>($BH$312-$BH$309)/200</f>
        <v>8.5000000000000006E-2</v>
      </c>
    </row>
    <row r="274" spans="1:61" x14ac:dyDescent="0.25">
      <c r="A274">
        <v>273</v>
      </c>
      <c r="D274">
        <v>108.570604</v>
      </c>
      <c r="E274" s="2">
        <v>2</v>
      </c>
      <c r="P274">
        <v>1</v>
      </c>
      <c r="Q274" t="str">
        <f t="shared" si="5"/>
        <v>2</v>
      </c>
      <c r="R274">
        <v>2</v>
      </c>
      <c r="X274" t="s">
        <v>286</v>
      </c>
      <c r="Y274" t="s">
        <v>275</v>
      </c>
      <c r="BG274">
        <v>2</v>
      </c>
      <c r="BH274">
        <v>1352</v>
      </c>
      <c r="BI274">
        <f>($BH$313-$BH$310)/200</f>
        <v>0.11</v>
      </c>
    </row>
    <row r="275" spans="1:61" x14ac:dyDescent="0.25">
      <c r="A275">
        <v>274</v>
      </c>
      <c r="B275">
        <v>116.15245200000001</v>
      </c>
      <c r="C275" s="4">
        <v>1</v>
      </c>
      <c r="D275">
        <v>108.64662000000001</v>
      </c>
      <c r="E275" s="2">
        <v>2</v>
      </c>
      <c r="P275">
        <v>2</v>
      </c>
      <c r="Q275" t="str">
        <f t="shared" si="5"/>
        <v>12</v>
      </c>
      <c r="R275">
        <v>1</v>
      </c>
      <c r="X275" t="s">
        <v>286</v>
      </c>
      <c r="Y275" t="s">
        <v>274</v>
      </c>
      <c r="AB275" t="s">
        <v>286</v>
      </c>
      <c r="AC275" t="str">
        <f>CONCATENATE($R275,$R276,$R277,$R278)</f>
        <v>1432</v>
      </c>
      <c r="BG275">
        <v>1</v>
      </c>
      <c r="BH275">
        <v>1358</v>
      </c>
      <c r="BI275">
        <f>($BH$314-$BH$311)/200</f>
        <v>6.5000000000000002E-2</v>
      </c>
    </row>
    <row r="276" spans="1:61" x14ac:dyDescent="0.25">
      <c r="A276">
        <v>275</v>
      </c>
      <c r="B276">
        <v>116.152197</v>
      </c>
      <c r="C276" s="4">
        <v>1</v>
      </c>
      <c r="D276">
        <v>108.598253</v>
      </c>
      <c r="E276" s="2">
        <v>2</v>
      </c>
      <c r="P276">
        <v>2</v>
      </c>
      <c r="Q276" t="str">
        <f t="shared" si="5"/>
        <v>12</v>
      </c>
      <c r="R276">
        <v>4</v>
      </c>
      <c r="X276" t="s">
        <v>286</v>
      </c>
      <c r="Y276" t="s">
        <v>267</v>
      </c>
      <c r="BG276">
        <v>4</v>
      </c>
      <c r="BH276">
        <v>1366</v>
      </c>
      <c r="BI276">
        <f>($BH$315-$BH$312)/200</f>
        <v>8.5000000000000006E-2</v>
      </c>
    </row>
    <row r="277" spans="1:61" x14ac:dyDescent="0.25">
      <c r="A277">
        <v>276</v>
      </c>
      <c r="B277">
        <v>116.11500700000001</v>
      </c>
      <c r="C277" s="4">
        <v>1</v>
      </c>
      <c r="P277">
        <v>1</v>
      </c>
      <c r="Q277" t="str">
        <f t="shared" si="5"/>
        <v>1</v>
      </c>
      <c r="R277">
        <v>3</v>
      </c>
      <c r="X277" t="s">
        <v>286</v>
      </c>
      <c r="Y277" t="s">
        <v>268</v>
      </c>
      <c r="BG277">
        <v>3</v>
      </c>
      <c r="BH277">
        <v>1367</v>
      </c>
      <c r="BI277">
        <f>($BH$316-$BH$313)/200</f>
        <v>8.5000000000000006E-2</v>
      </c>
    </row>
    <row r="278" spans="1:61" x14ac:dyDescent="0.25">
      <c r="A278">
        <v>277</v>
      </c>
      <c r="B278">
        <v>116.11821900000001</v>
      </c>
      <c r="C278" s="4">
        <v>1</v>
      </c>
      <c r="P278">
        <v>1</v>
      </c>
      <c r="Q278" t="str">
        <f t="shared" si="5"/>
        <v>1</v>
      </c>
      <c r="R278">
        <v>2</v>
      </c>
      <c r="X278" t="s">
        <v>286</v>
      </c>
      <c r="Y278" t="s">
        <v>275</v>
      </c>
      <c r="BG278">
        <v>2</v>
      </c>
      <c r="BH278">
        <v>1371</v>
      </c>
      <c r="BI278">
        <f>($BH$317-$BH$314)/200</f>
        <v>0.105</v>
      </c>
    </row>
    <row r="279" spans="1:61" x14ac:dyDescent="0.25">
      <c r="A279">
        <v>278</v>
      </c>
      <c r="B279">
        <v>116.119955</v>
      </c>
      <c r="C279" s="4">
        <v>1</v>
      </c>
      <c r="P279">
        <v>1</v>
      </c>
      <c r="Q279" t="str">
        <f t="shared" si="5"/>
        <v>1</v>
      </c>
      <c r="R279">
        <v>1</v>
      </c>
      <c r="X279" t="s">
        <v>286</v>
      </c>
      <c r="Y279" t="s">
        <v>274</v>
      </c>
      <c r="BG279">
        <v>1</v>
      </c>
      <c r="BH279">
        <v>1377</v>
      </c>
      <c r="BI279">
        <f>($BH$318-$BH$315)/200</f>
        <v>0.06</v>
      </c>
    </row>
    <row r="280" spans="1:61" x14ac:dyDescent="0.25">
      <c r="A280">
        <v>279</v>
      </c>
      <c r="B280">
        <v>116.13143300000002</v>
      </c>
      <c r="C280" s="4">
        <v>1</v>
      </c>
      <c r="P280">
        <v>1</v>
      </c>
      <c r="Q280" t="str">
        <f t="shared" si="5"/>
        <v>1</v>
      </c>
      <c r="R280">
        <v>4</v>
      </c>
      <c r="X280" t="s">
        <v>286</v>
      </c>
      <c r="Y280" t="s">
        <v>267</v>
      </c>
      <c r="BG280">
        <v>4</v>
      </c>
      <c r="BH280">
        <v>1386</v>
      </c>
      <c r="BI280">
        <f>($BH$319-$BH$316)/200</f>
        <v>7.0000000000000007E-2</v>
      </c>
    </row>
    <row r="281" spans="1:61" x14ac:dyDescent="0.25">
      <c r="A281">
        <v>280</v>
      </c>
      <c r="B281">
        <v>116.15245200000001</v>
      </c>
      <c r="C281" s="4">
        <v>1</v>
      </c>
      <c r="H281">
        <v>115.425657</v>
      </c>
      <c r="I281" s="5">
        <v>4</v>
      </c>
      <c r="P281">
        <v>2</v>
      </c>
      <c r="Q281" t="str">
        <f t="shared" si="5"/>
        <v>14</v>
      </c>
      <c r="R281" t="s">
        <v>22</v>
      </c>
      <c r="X281" t="s">
        <v>286</v>
      </c>
      <c r="Y281" t="s">
        <v>268</v>
      </c>
      <c r="BG281" t="s">
        <v>22</v>
      </c>
      <c r="BH281">
        <v>1388</v>
      </c>
      <c r="BI281">
        <f>($BH$320-$BH$317)/200</f>
        <v>7.4999999999999997E-2</v>
      </c>
    </row>
    <row r="282" spans="1:61" x14ac:dyDescent="0.25">
      <c r="A282">
        <v>281</v>
      </c>
      <c r="F282">
        <v>117.53467700000002</v>
      </c>
      <c r="G282" s="3">
        <v>3</v>
      </c>
      <c r="H282">
        <v>115.44320500000001</v>
      </c>
      <c r="I282" s="5">
        <v>4</v>
      </c>
      <c r="P282">
        <v>2</v>
      </c>
      <c r="Q282" t="str">
        <f t="shared" si="5"/>
        <v>34</v>
      </c>
      <c r="R282" t="s">
        <v>22</v>
      </c>
      <c r="X282" t="s">
        <v>286</v>
      </c>
      <c r="Y282" t="s">
        <v>275</v>
      </c>
      <c r="BG282" t="s">
        <v>22</v>
      </c>
      <c r="BH282">
        <v>1390</v>
      </c>
      <c r="BI282">
        <f>($BH$321-$BH$318)/200</f>
        <v>0.1</v>
      </c>
    </row>
    <row r="283" spans="1:61" x14ac:dyDescent="0.25">
      <c r="A283">
        <v>282</v>
      </c>
      <c r="F283">
        <v>117.52911600000002</v>
      </c>
      <c r="G283" s="3">
        <v>3</v>
      </c>
      <c r="H283">
        <v>115.407949</v>
      </c>
      <c r="I283" s="5">
        <v>4</v>
      </c>
      <c r="P283">
        <v>2</v>
      </c>
      <c r="Q283" t="str">
        <f t="shared" si="5"/>
        <v>34</v>
      </c>
      <c r="R283">
        <v>2</v>
      </c>
      <c r="X283" t="s">
        <v>286</v>
      </c>
      <c r="Y283" t="s">
        <v>274</v>
      </c>
      <c r="AB283" t="s">
        <v>285</v>
      </c>
      <c r="AC283" t="str">
        <f>CONCATENATE($R283,$R284,$R285,$R286)</f>
        <v>2341</v>
      </c>
      <c r="BG283">
        <v>2</v>
      </c>
      <c r="BH283">
        <v>1391</v>
      </c>
      <c r="BI283">
        <f>($BH$322-$BH$319)/200</f>
        <v>7.0000000000000007E-2</v>
      </c>
    </row>
    <row r="284" spans="1:61" x14ac:dyDescent="0.25">
      <c r="A284">
        <v>283</v>
      </c>
      <c r="F284">
        <v>117.52437</v>
      </c>
      <c r="G284" s="3">
        <v>3</v>
      </c>
      <c r="H284">
        <v>115.40310500000001</v>
      </c>
      <c r="I284" s="5">
        <v>4</v>
      </c>
      <c r="P284">
        <v>2</v>
      </c>
      <c r="Q284" t="str">
        <f t="shared" si="5"/>
        <v>34</v>
      </c>
      <c r="R284">
        <v>3</v>
      </c>
      <c r="X284" t="s">
        <v>286</v>
      </c>
      <c r="Y284" t="s">
        <v>267</v>
      </c>
      <c r="BG284">
        <v>3</v>
      </c>
      <c r="BH284">
        <v>1395</v>
      </c>
      <c r="BI284">
        <f>($BH$323-$BH$320)/200</f>
        <v>7.4999999999999997E-2</v>
      </c>
    </row>
    <row r="285" spans="1:61" x14ac:dyDescent="0.25">
      <c r="A285">
        <v>284</v>
      </c>
      <c r="F285">
        <v>117.61094900000001</v>
      </c>
      <c r="G285" s="3">
        <v>3</v>
      </c>
      <c r="H285">
        <v>115.38575900000001</v>
      </c>
      <c r="I285" s="5">
        <v>4</v>
      </c>
      <c r="P285">
        <v>2</v>
      </c>
      <c r="Q285" t="str">
        <f t="shared" si="5"/>
        <v>34</v>
      </c>
      <c r="R285">
        <v>4</v>
      </c>
      <c r="X285" t="s">
        <v>286</v>
      </c>
      <c r="Y285" t="s">
        <v>268</v>
      </c>
      <c r="BG285">
        <v>4</v>
      </c>
      <c r="BH285">
        <v>1404</v>
      </c>
      <c r="BI285">
        <f>($BH$324-$BH$321)/200</f>
        <v>7.0000000000000007E-2</v>
      </c>
    </row>
    <row r="286" spans="1:61" x14ac:dyDescent="0.25">
      <c r="A286">
        <v>285</v>
      </c>
      <c r="F286">
        <v>117.61610200000001</v>
      </c>
      <c r="G286" s="3">
        <v>3</v>
      </c>
      <c r="H286">
        <v>115.425657</v>
      </c>
      <c r="I286" s="5">
        <v>4</v>
      </c>
      <c r="P286">
        <v>2</v>
      </c>
      <c r="Q286" t="str">
        <f t="shared" si="5"/>
        <v>34</v>
      </c>
      <c r="R286">
        <v>1</v>
      </c>
      <c r="X286" t="s">
        <v>286</v>
      </c>
      <c r="Y286" t="s">
        <v>275</v>
      </c>
      <c r="BG286">
        <v>1</v>
      </c>
      <c r="BH286">
        <v>1406</v>
      </c>
      <c r="BI286">
        <f>($BH$325-$BH$322)/200</f>
        <v>0.105</v>
      </c>
    </row>
    <row r="287" spans="1:61" x14ac:dyDescent="0.25">
      <c r="A287">
        <v>286</v>
      </c>
      <c r="F287">
        <v>117.53467700000002</v>
      </c>
      <c r="G287" s="3">
        <v>3</v>
      </c>
      <c r="P287">
        <v>1</v>
      </c>
      <c r="Q287" t="str">
        <f t="shared" si="5"/>
        <v>3</v>
      </c>
      <c r="R287">
        <v>2</v>
      </c>
      <c r="X287" t="s">
        <v>285</v>
      </c>
      <c r="Y287" t="s">
        <v>266</v>
      </c>
      <c r="AB287" t="s">
        <v>285</v>
      </c>
      <c r="AC287" t="str">
        <f>CONCATENATE($R287,$R288,$R289,$R290)</f>
        <v>2341</v>
      </c>
      <c r="BG287">
        <v>2</v>
      </c>
      <c r="BH287">
        <v>1418</v>
      </c>
      <c r="BI287">
        <f>($BH$331-$BH$328)/200</f>
        <v>0.08</v>
      </c>
    </row>
    <row r="288" spans="1:61" x14ac:dyDescent="0.25">
      <c r="A288">
        <v>287</v>
      </c>
      <c r="D288">
        <v>134.19845000000001</v>
      </c>
      <c r="E288" s="2">
        <v>2</v>
      </c>
      <c r="F288">
        <v>117.53467700000002</v>
      </c>
      <c r="G288" s="3">
        <v>3</v>
      </c>
      <c r="P288">
        <v>2</v>
      </c>
      <c r="Q288" t="str">
        <f t="shared" si="5"/>
        <v>23</v>
      </c>
      <c r="R288">
        <v>3</v>
      </c>
      <c r="X288" t="s">
        <v>285</v>
      </c>
      <c r="Y288" t="s">
        <v>263</v>
      </c>
      <c r="BG288">
        <v>3</v>
      </c>
      <c r="BH288">
        <v>1419</v>
      </c>
      <c r="BI288">
        <f>($BH$332-$BH$329)/200</f>
        <v>7.0000000000000007E-2</v>
      </c>
    </row>
    <row r="289" spans="1:61" x14ac:dyDescent="0.25">
      <c r="A289">
        <v>288</v>
      </c>
      <c r="D289">
        <v>134.19845000000001</v>
      </c>
      <c r="E289" s="2">
        <v>2</v>
      </c>
      <c r="P289">
        <v>1</v>
      </c>
      <c r="Q289" t="str">
        <f t="shared" si="5"/>
        <v>2</v>
      </c>
      <c r="R289">
        <v>4</v>
      </c>
      <c r="X289" t="s">
        <v>285</v>
      </c>
      <c r="Y289" t="s">
        <v>264</v>
      </c>
      <c r="BG289">
        <v>4</v>
      </c>
      <c r="BH289">
        <v>1428</v>
      </c>
      <c r="BI289">
        <f>($BH$333-$BH$330)/200</f>
        <v>0.09</v>
      </c>
    </row>
    <row r="290" spans="1:61" x14ac:dyDescent="0.25">
      <c r="A290">
        <v>289</v>
      </c>
      <c r="D290">
        <v>134.19845000000001</v>
      </c>
      <c r="E290" s="2">
        <v>2</v>
      </c>
      <c r="P290">
        <v>1</v>
      </c>
      <c r="Q290" t="str">
        <f t="shared" si="5"/>
        <v>2</v>
      </c>
      <c r="R290">
        <v>1</v>
      </c>
      <c r="X290" t="s">
        <v>285</v>
      </c>
      <c r="Y290" t="s">
        <v>265</v>
      </c>
      <c r="BG290">
        <v>1</v>
      </c>
      <c r="BH290">
        <v>1430</v>
      </c>
      <c r="BI290">
        <f>($BH$334-$BH$331)/200</f>
        <v>9.5000000000000001E-2</v>
      </c>
    </row>
    <row r="291" spans="1:61" x14ac:dyDescent="0.25">
      <c r="A291">
        <v>290</v>
      </c>
      <c r="D291">
        <v>134.19845000000001</v>
      </c>
      <c r="E291" s="2">
        <v>2</v>
      </c>
      <c r="P291">
        <v>1</v>
      </c>
      <c r="Q291" t="str">
        <f t="shared" si="5"/>
        <v>2</v>
      </c>
      <c r="R291">
        <v>2</v>
      </c>
      <c r="X291" t="s">
        <v>285</v>
      </c>
      <c r="Y291" t="s">
        <v>266</v>
      </c>
      <c r="AB291" t="s">
        <v>285</v>
      </c>
      <c r="AC291" t="str">
        <f>CONCATENATE($R291,$R292,$R293,$R294)</f>
        <v>2341</v>
      </c>
      <c r="BG291">
        <v>2</v>
      </c>
      <c r="BH291">
        <v>1440</v>
      </c>
      <c r="BI291">
        <f>($BH$335-$BH$332)/200</f>
        <v>7.4999999999999997E-2</v>
      </c>
    </row>
    <row r="292" spans="1:61" x14ac:dyDescent="0.25">
      <c r="A292">
        <v>291</v>
      </c>
      <c r="D292">
        <v>134.19845000000001</v>
      </c>
      <c r="E292" s="2">
        <v>2</v>
      </c>
      <c r="P292">
        <v>1</v>
      </c>
      <c r="Q292" t="str">
        <f t="shared" si="5"/>
        <v>2</v>
      </c>
      <c r="R292">
        <v>3</v>
      </c>
      <c r="X292" t="s">
        <v>285</v>
      </c>
      <c r="Y292" t="s">
        <v>263</v>
      </c>
      <c r="BG292">
        <v>3</v>
      </c>
      <c r="BH292">
        <v>1441</v>
      </c>
      <c r="BI292">
        <f>($BH$336-$BH$333)/200</f>
        <v>7.0000000000000007E-2</v>
      </c>
    </row>
    <row r="293" spans="1:61" x14ac:dyDescent="0.25">
      <c r="A293">
        <v>292</v>
      </c>
      <c r="B293">
        <v>150.59381400000001</v>
      </c>
      <c r="C293" s="4">
        <v>1</v>
      </c>
      <c r="D293">
        <v>134.19845000000001</v>
      </c>
      <c r="E293" s="2">
        <v>2</v>
      </c>
      <c r="P293">
        <v>2</v>
      </c>
      <c r="Q293" t="str">
        <f t="shared" si="5"/>
        <v>12</v>
      </c>
      <c r="R293">
        <v>4</v>
      </c>
      <c r="X293" t="s">
        <v>285</v>
      </c>
      <c r="Y293" t="s">
        <v>264</v>
      </c>
      <c r="BG293">
        <v>4</v>
      </c>
      <c r="BH293">
        <v>1450</v>
      </c>
      <c r="BI293">
        <f>($BH$337-$BH$334)/200</f>
        <v>7.4999999999999997E-2</v>
      </c>
    </row>
    <row r="294" spans="1:61" x14ac:dyDescent="0.25">
      <c r="A294">
        <v>293</v>
      </c>
      <c r="B294">
        <v>150.643247</v>
      </c>
      <c r="C294" s="4">
        <v>1</v>
      </c>
      <c r="D294">
        <v>134.19845000000001</v>
      </c>
      <c r="E294" s="2">
        <v>2</v>
      </c>
      <c r="P294">
        <v>2</v>
      </c>
      <c r="Q294" t="str">
        <f t="shared" si="5"/>
        <v>12</v>
      </c>
      <c r="R294">
        <v>1</v>
      </c>
      <c r="X294" t="s">
        <v>285</v>
      </c>
      <c r="Y294" t="s">
        <v>265</v>
      </c>
      <c r="BG294">
        <v>1</v>
      </c>
      <c r="BH294">
        <v>1451</v>
      </c>
      <c r="BI294">
        <f>($BH$338-$BH$335)/200</f>
        <v>9.5000000000000001E-2</v>
      </c>
    </row>
    <row r="295" spans="1:61" x14ac:dyDescent="0.25">
      <c r="A295">
        <v>294</v>
      </c>
      <c r="B295">
        <v>150.55865900000001</v>
      </c>
      <c r="C295" s="4">
        <v>1</v>
      </c>
      <c r="P295">
        <v>1</v>
      </c>
      <c r="Q295" t="str">
        <f t="shared" si="5"/>
        <v>1</v>
      </c>
      <c r="R295">
        <v>2</v>
      </c>
      <c r="X295" t="s">
        <v>285</v>
      </c>
      <c r="Y295" t="s">
        <v>266</v>
      </c>
      <c r="AB295" t="s">
        <v>285</v>
      </c>
      <c r="AC295" t="str">
        <f>CONCATENATE($R295,$R296,$R297,$R298)</f>
        <v>2341</v>
      </c>
      <c r="BG295">
        <v>2</v>
      </c>
      <c r="BH295">
        <v>1462</v>
      </c>
      <c r="BI295">
        <f>($BH$339-$BH$336)/200</f>
        <v>6.5000000000000002E-2</v>
      </c>
    </row>
    <row r="296" spans="1:61" x14ac:dyDescent="0.25">
      <c r="A296">
        <v>295</v>
      </c>
      <c r="B296">
        <v>150.63103100000001</v>
      </c>
      <c r="C296" s="4">
        <v>1</v>
      </c>
      <c r="P296">
        <v>1</v>
      </c>
      <c r="Q296" t="str">
        <f t="shared" si="5"/>
        <v>1</v>
      </c>
      <c r="R296">
        <v>3</v>
      </c>
      <c r="X296" t="s">
        <v>285</v>
      </c>
      <c r="Y296" t="s">
        <v>263</v>
      </c>
      <c r="BG296">
        <v>3</v>
      </c>
      <c r="BH296">
        <v>1463</v>
      </c>
      <c r="BI296">
        <f>($BH$340-$BH$337)/200</f>
        <v>7.4999999999999997E-2</v>
      </c>
    </row>
    <row r="297" spans="1:61" x14ac:dyDescent="0.25">
      <c r="A297">
        <v>296</v>
      </c>
      <c r="B297">
        <v>150.66989699999999</v>
      </c>
      <c r="C297" s="4">
        <v>1</v>
      </c>
      <c r="P297">
        <v>1</v>
      </c>
      <c r="Q297" t="str">
        <f t="shared" si="5"/>
        <v>1</v>
      </c>
      <c r="R297">
        <v>4</v>
      </c>
      <c r="X297" t="s">
        <v>285</v>
      </c>
      <c r="Y297" t="s">
        <v>264</v>
      </c>
      <c r="BG297">
        <v>4</v>
      </c>
      <c r="BH297">
        <v>1473</v>
      </c>
      <c r="BI297">
        <f>($BH$341-$BH$338)/200</f>
        <v>7.0000000000000007E-2</v>
      </c>
    </row>
    <row r="298" spans="1:61" x14ac:dyDescent="0.25">
      <c r="A298">
        <v>297</v>
      </c>
      <c r="B298">
        <v>150.59381400000001</v>
      </c>
      <c r="C298" s="4">
        <v>1</v>
      </c>
      <c r="F298">
        <v>151.12237099999999</v>
      </c>
      <c r="G298" s="3">
        <v>3</v>
      </c>
      <c r="P298">
        <v>2</v>
      </c>
      <c r="Q298" t="str">
        <f t="shared" si="5"/>
        <v>13</v>
      </c>
      <c r="R298">
        <v>1</v>
      </c>
      <c r="X298" t="s">
        <v>285</v>
      </c>
      <c r="Y298" t="s">
        <v>265</v>
      </c>
      <c r="BG298">
        <v>1</v>
      </c>
      <c r="BH298">
        <v>1474</v>
      </c>
      <c r="BI298">
        <f>($BH$342-$BH$339)/200</f>
        <v>0.1</v>
      </c>
    </row>
    <row r="299" spans="1:61" x14ac:dyDescent="0.25">
      <c r="A299">
        <v>298</v>
      </c>
      <c r="F299">
        <v>151.12237099999999</v>
      </c>
      <c r="G299" s="3">
        <v>3</v>
      </c>
      <c r="H299">
        <v>150.65190699999999</v>
      </c>
      <c r="I299" s="5">
        <v>4</v>
      </c>
      <c r="P299">
        <v>2</v>
      </c>
      <c r="Q299" t="str">
        <f t="shared" si="5"/>
        <v>34</v>
      </c>
      <c r="R299">
        <v>2</v>
      </c>
      <c r="X299" t="s">
        <v>285</v>
      </c>
      <c r="Y299" t="s">
        <v>266</v>
      </c>
      <c r="AB299" t="s">
        <v>283</v>
      </c>
      <c r="AC299" t="str">
        <f>CONCATENATE($R299,$R300,$R301,$R302)</f>
        <v>2314</v>
      </c>
      <c r="BG299">
        <v>2</v>
      </c>
      <c r="BH299">
        <v>1484</v>
      </c>
      <c r="BI299">
        <f>($BH$343-$BH$340)/200</f>
        <v>6.5000000000000002E-2</v>
      </c>
    </row>
    <row r="300" spans="1:61" x14ac:dyDescent="0.25">
      <c r="A300">
        <v>299</v>
      </c>
      <c r="F300">
        <v>151.12237099999999</v>
      </c>
      <c r="G300" s="3">
        <v>3</v>
      </c>
      <c r="H300">
        <v>150.65190699999999</v>
      </c>
      <c r="I300" s="5">
        <v>4</v>
      </c>
      <c r="P300">
        <v>2</v>
      </c>
      <c r="Q300" t="str">
        <f t="shared" si="5"/>
        <v>34</v>
      </c>
      <c r="R300">
        <v>3</v>
      </c>
      <c r="X300" t="s">
        <v>284</v>
      </c>
      <c r="Y300" t="s">
        <v>282</v>
      </c>
      <c r="BG300">
        <v>3</v>
      </c>
      <c r="BH300">
        <v>1484</v>
      </c>
      <c r="BI300">
        <f>($BH$344-$BH$341)/200</f>
        <v>9.5000000000000001E-2</v>
      </c>
    </row>
    <row r="301" spans="1:61" x14ac:dyDescent="0.25">
      <c r="A301">
        <v>300</v>
      </c>
      <c r="F301">
        <v>151.12237099999999</v>
      </c>
      <c r="G301" s="3">
        <v>3</v>
      </c>
      <c r="H301">
        <v>150.65190699999999</v>
      </c>
      <c r="I301" s="5">
        <v>4</v>
      </c>
      <c r="P301">
        <v>2</v>
      </c>
      <c r="Q301" t="str">
        <f t="shared" si="5"/>
        <v>34</v>
      </c>
      <c r="R301">
        <v>1</v>
      </c>
      <c r="X301" t="s">
        <v>287</v>
      </c>
      <c r="Y301" t="s">
        <v>272</v>
      </c>
      <c r="BG301">
        <v>1</v>
      </c>
      <c r="BH301">
        <v>1495</v>
      </c>
      <c r="BI301">
        <f>($BH$345-$BH$342)/200</f>
        <v>7.4999999999999997E-2</v>
      </c>
    </row>
    <row r="302" spans="1:61" x14ac:dyDescent="0.25">
      <c r="A302">
        <v>301</v>
      </c>
      <c r="F302">
        <v>151.12237099999999</v>
      </c>
      <c r="G302" s="3">
        <v>3</v>
      </c>
      <c r="H302">
        <v>150.65190699999999</v>
      </c>
      <c r="I302" s="5">
        <v>4</v>
      </c>
      <c r="P302">
        <v>2</v>
      </c>
      <c r="Q302" t="str">
        <f t="shared" si="5"/>
        <v>34</v>
      </c>
      <c r="R302">
        <v>4</v>
      </c>
      <c r="X302" t="s">
        <v>287</v>
      </c>
      <c r="Y302" t="s">
        <v>278</v>
      </c>
      <c r="BG302">
        <v>4</v>
      </c>
      <c r="BH302">
        <v>1497</v>
      </c>
      <c r="BI302">
        <f>($BH$346-$BH$343)/200</f>
        <v>0.105</v>
      </c>
    </row>
    <row r="303" spans="1:61" x14ac:dyDescent="0.25">
      <c r="A303">
        <v>302</v>
      </c>
      <c r="F303">
        <v>151.12237099999999</v>
      </c>
      <c r="G303" s="3">
        <v>3</v>
      </c>
      <c r="H303">
        <v>150.65190699999999</v>
      </c>
      <c r="I303" s="5">
        <v>4</v>
      </c>
      <c r="P303">
        <v>2</v>
      </c>
      <c r="Q303" t="str">
        <f t="shared" si="5"/>
        <v>34</v>
      </c>
      <c r="R303">
        <v>3</v>
      </c>
      <c r="X303" t="s">
        <v>287</v>
      </c>
      <c r="Y303" t="s">
        <v>270</v>
      </c>
      <c r="BG303">
        <v>3</v>
      </c>
      <c r="BH303">
        <v>1506</v>
      </c>
      <c r="BI303">
        <f>($BH$347-$BH$344)/200</f>
        <v>0.05</v>
      </c>
    </row>
    <row r="304" spans="1:61" x14ac:dyDescent="0.25">
      <c r="A304">
        <v>303</v>
      </c>
      <c r="F304">
        <v>151.12237099999999</v>
      </c>
      <c r="G304" s="3">
        <v>3</v>
      </c>
      <c r="H304">
        <v>150.65190699999999</v>
      </c>
      <c r="I304" s="5">
        <v>4</v>
      </c>
      <c r="P304">
        <v>2</v>
      </c>
      <c r="Q304" t="str">
        <f t="shared" si="5"/>
        <v>34</v>
      </c>
      <c r="R304">
        <v>2</v>
      </c>
      <c r="X304" t="s">
        <v>287</v>
      </c>
      <c r="Y304" t="s">
        <v>271</v>
      </c>
      <c r="BG304">
        <v>2</v>
      </c>
      <c r="BH304">
        <v>1507</v>
      </c>
      <c r="BI304">
        <f>($BH$348-$BH$345)/200</f>
        <v>7.0000000000000007E-2</v>
      </c>
    </row>
    <row r="305" spans="1:61" x14ac:dyDescent="0.25">
      <c r="A305">
        <v>304</v>
      </c>
      <c r="F305">
        <v>151.12237099999999</v>
      </c>
      <c r="G305" s="3">
        <v>3</v>
      </c>
      <c r="P305">
        <v>1</v>
      </c>
      <c r="Q305" t="str">
        <f t="shared" si="5"/>
        <v>3</v>
      </c>
      <c r="R305">
        <v>1</v>
      </c>
      <c r="X305" t="s">
        <v>287</v>
      </c>
      <c r="Y305" t="s">
        <v>272</v>
      </c>
      <c r="BG305">
        <v>1</v>
      </c>
      <c r="BH305">
        <v>1515</v>
      </c>
      <c r="BI305">
        <f>($BH$349-$BH$346)/200</f>
        <v>0.06</v>
      </c>
    </row>
    <row r="306" spans="1:61" x14ac:dyDescent="0.25">
      <c r="A306">
        <v>305</v>
      </c>
      <c r="F306">
        <v>151.12237099999999</v>
      </c>
      <c r="G306" s="3">
        <v>3</v>
      </c>
      <c r="P306">
        <v>1</v>
      </c>
      <c r="Q306" t="str">
        <f t="shared" si="5"/>
        <v>3</v>
      </c>
      <c r="R306">
        <v>3</v>
      </c>
      <c r="X306" t="s">
        <v>284</v>
      </c>
      <c r="Y306" t="s">
        <v>273</v>
      </c>
      <c r="AB306" t="s">
        <v>286</v>
      </c>
      <c r="AC306" t="str">
        <f>CONCATENATE($R306,$R307,$R308,$R309)</f>
        <v>3214</v>
      </c>
      <c r="BG306">
        <v>3</v>
      </c>
      <c r="BH306">
        <v>1526</v>
      </c>
      <c r="BI306">
        <f>($BH$350-$BH$347)/200</f>
        <v>0.1</v>
      </c>
    </row>
    <row r="307" spans="1:61" x14ac:dyDescent="0.25">
      <c r="A307">
        <v>306</v>
      </c>
      <c r="P307">
        <v>0</v>
      </c>
      <c r="Q307" t="str">
        <f t="shared" si="5"/>
        <v/>
      </c>
      <c r="R307">
        <v>2</v>
      </c>
      <c r="X307" t="s">
        <v>286</v>
      </c>
      <c r="Y307" t="s">
        <v>274</v>
      </c>
      <c r="BG307">
        <v>2</v>
      </c>
      <c r="BH307">
        <v>1530</v>
      </c>
      <c r="BI307">
        <f>($BH$351-$BH$348)/200</f>
        <v>7.0000000000000007E-2</v>
      </c>
    </row>
    <row r="308" spans="1:61" x14ac:dyDescent="0.25">
      <c r="A308">
        <v>307</v>
      </c>
      <c r="P308">
        <v>0</v>
      </c>
      <c r="Q308" t="str">
        <f t="shared" si="5"/>
        <v/>
      </c>
      <c r="R308">
        <v>1</v>
      </c>
      <c r="X308" t="s">
        <v>286</v>
      </c>
      <c r="Y308" t="s">
        <v>267</v>
      </c>
      <c r="BG308">
        <v>1</v>
      </c>
      <c r="BH308">
        <v>1538</v>
      </c>
      <c r="BI308">
        <f>($BH$352-$BH$349)/200</f>
        <v>8.5000000000000006E-2</v>
      </c>
    </row>
    <row r="309" spans="1:61" x14ac:dyDescent="0.25">
      <c r="A309">
        <v>308</v>
      </c>
      <c r="D309">
        <v>168.69345300000001</v>
      </c>
      <c r="E309" s="2">
        <v>2</v>
      </c>
      <c r="P309">
        <v>1</v>
      </c>
      <c r="Q309" t="str">
        <f t="shared" si="5"/>
        <v>2</v>
      </c>
      <c r="R309">
        <v>4</v>
      </c>
      <c r="X309" t="s">
        <v>286</v>
      </c>
      <c r="Y309" t="s">
        <v>268</v>
      </c>
      <c r="BG309">
        <v>4</v>
      </c>
      <c r="BH309">
        <v>1545</v>
      </c>
      <c r="BI309">
        <f>($BH$353-$BH$350)/200</f>
        <v>6.5000000000000002E-2</v>
      </c>
    </row>
    <row r="310" spans="1:61" x14ac:dyDescent="0.25">
      <c r="A310">
        <v>309</v>
      </c>
      <c r="D310">
        <v>168.73391800000002</v>
      </c>
      <c r="E310" s="2">
        <v>2</v>
      </c>
      <c r="P310">
        <v>1</v>
      </c>
      <c r="Q310" t="str">
        <f t="shared" si="5"/>
        <v>2</v>
      </c>
      <c r="R310">
        <v>3</v>
      </c>
      <c r="X310" t="s">
        <v>286</v>
      </c>
      <c r="Y310" t="s">
        <v>275</v>
      </c>
      <c r="AB310" t="s">
        <v>286</v>
      </c>
      <c r="AC310" t="str">
        <f>CONCATENATE($R310,$R311,$R312,$R313)</f>
        <v>3214</v>
      </c>
      <c r="BG310">
        <v>3</v>
      </c>
      <c r="BH310">
        <v>1546</v>
      </c>
      <c r="BI310">
        <f>($BH$354-$BH$351)/200</f>
        <v>9.5000000000000001E-2</v>
      </c>
    </row>
    <row r="311" spans="1:61" x14ac:dyDescent="0.25">
      <c r="A311">
        <v>310</v>
      </c>
      <c r="D311">
        <v>168.73319499999999</v>
      </c>
      <c r="E311" s="2">
        <v>2</v>
      </c>
      <c r="P311">
        <v>1</v>
      </c>
      <c r="Q311" t="str">
        <f t="shared" si="5"/>
        <v>2</v>
      </c>
      <c r="R311">
        <v>2</v>
      </c>
      <c r="X311" t="s">
        <v>286</v>
      </c>
      <c r="Y311" t="s">
        <v>274</v>
      </c>
      <c r="BG311">
        <v>2</v>
      </c>
      <c r="BH311">
        <v>1556</v>
      </c>
      <c r="BI311">
        <f>($BH$355-$BH$352)/200</f>
        <v>6.5000000000000002E-2</v>
      </c>
    </row>
    <row r="312" spans="1:61" x14ac:dyDescent="0.25">
      <c r="A312">
        <v>311</v>
      </c>
      <c r="D312">
        <v>168.68170000000001</v>
      </c>
      <c r="E312" s="2">
        <v>2</v>
      </c>
      <c r="P312">
        <v>1</v>
      </c>
      <c r="Q312" t="str">
        <f t="shared" si="5"/>
        <v>2</v>
      </c>
      <c r="R312">
        <v>1</v>
      </c>
      <c r="X312" t="s">
        <v>286</v>
      </c>
      <c r="Y312" t="s">
        <v>267</v>
      </c>
      <c r="BG312">
        <v>1</v>
      </c>
      <c r="BH312">
        <v>1562</v>
      </c>
      <c r="BI312">
        <f>($BH$356-$BH$353)/200</f>
        <v>9.5000000000000001E-2</v>
      </c>
    </row>
    <row r="313" spans="1:61" x14ac:dyDescent="0.25">
      <c r="A313">
        <v>312</v>
      </c>
      <c r="D313">
        <v>168.78814299999999</v>
      </c>
      <c r="E313" s="2">
        <v>2</v>
      </c>
      <c r="P313">
        <v>1</v>
      </c>
      <c r="Q313" t="str">
        <f t="shared" si="5"/>
        <v>2</v>
      </c>
      <c r="R313">
        <v>4</v>
      </c>
      <c r="X313" t="s">
        <v>286</v>
      </c>
      <c r="Y313" t="s">
        <v>268</v>
      </c>
      <c r="BG313">
        <v>4</v>
      </c>
      <c r="BH313">
        <v>1568</v>
      </c>
      <c r="BI313">
        <f>($BH$357-$BH$354)/200</f>
        <v>8.5000000000000006E-2</v>
      </c>
    </row>
    <row r="314" spans="1:61" x14ac:dyDescent="0.25">
      <c r="A314">
        <v>313</v>
      </c>
      <c r="B314">
        <v>175.55283400000002</v>
      </c>
      <c r="C314" s="4">
        <v>1</v>
      </c>
      <c r="D314">
        <v>168.69345300000001</v>
      </c>
      <c r="E314" s="2">
        <v>2</v>
      </c>
      <c r="P314">
        <v>2</v>
      </c>
      <c r="Q314" t="str">
        <f t="shared" si="5"/>
        <v>12</v>
      </c>
      <c r="R314">
        <v>3</v>
      </c>
      <c r="X314" t="s">
        <v>286</v>
      </c>
      <c r="Y314" t="s">
        <v>275</v>
      </c>
      <c r="AB314" t="s">
        <v>286</v>
      </c>
      <c r="AC314" t="str">
        <f>CONCATENATE($R314,$R315,$R316,$R317)</f>
        <v>3214</v>
      </c>
      <c r="BG314">
        <v>3</v>
      </c>
      <c r="BH314">
        <v>1569</v>
      </c>
      <c r="BI314">
        <f>($BH$358-$BH$355)/200</f>
        <v>0.11</v>
      </c>
    </row>
    <row r="315" spans="1:61" x14ac:dyDescent="0.25">
      <c r="A315">
        <v>314</v>
      </c>
      <c r="B315">
        <v>175.50613200000001</v>
      </c>
      <c r="C315" s="4">
        <v>1</v>
      </c>
      <c r="D315">
        <v>168.69345300000001</v>
      </c>
      <c r="E315" s="2">
        <v>2</v>
      </c>
      <c r="P315">
        <v>2</v>
      </c>
      <c r="Q315" t="str">
        <f t="shared" si="5"/>
        <v>12</v>
      </c>
      <c r="R315">
        <v>2</v>
      </c>
      <c r="X315" t="s">
        <v>286</v>
      </c>
      <c r="Y315" t="s">
        <v>274</v>
      </c>
      <c r="BG315">
        <v>2</v>
      </c>
      <c r="BH315">
        <v>1579</v>
      </c>
      <c r="BI315">
        <f>($BH$359-$BH$356)/200</f>
        <v>6.5000000000000002E-2</v>
      </c>
    </row>
    <row r="316" spans="1:61" x14ac:dyDescent="0.25">
      <c r="A316">
        <v>315</v>
      </c>
      <c r="B316">
        <v>175.50201100000001</v>
      </c>
      <c r="C316" s="4">
        <v>1</v>
      </c>
      <c r="P316">
        <v>1</v>
      </c>
      <c r="Q316" t="str">
        <f t="shared" si="5"/>
        <v>1</v>
      </c>
      <c r="R316">
        <v>1</v>
      </c>
      <c r="X316" t="s">
        <v>286</v>
      </c>
      <c r="Y316" t="s">
        <v>267</v>
      </c>
      <c r="BG316">
        <v>1</v>
      </c>
      <c r="BH316">
        <v>1585</v>
      </c>
      <c r="BI316">
        <f>($BH$360-$BH$357)/200</f>
        <v>7.4999999999999997E-2</v>
      </c>
    </row>
    <row r="317" spans="1:61" x14ac:dyDescent="0.25">
      <c r="A317">
        <v>316</v>
      </c>
      <c r="B317">
        <v>175.52541200000002</v>
      </c>
      <c r="C317" s="4">
        <v>1</v>
      </c>
      <c r="P317">
        <v>1</v>
      </c>
      <c r="Q317" t="str">
        <f t="shared" si="5"/>
        <v>1</v>
      </c>
      <c r="R317">
        <v>4</v>
      </c>
      <c r="X317" t="s">
        <v>286</v>
      </c>
      <c r="Y317" t="s">
        <v>268</v>
      </c>
      <c r="BG317">
        <v>4</v>
      </c>
      <c r="BH317">
        <v>1590</v>
      </c>
      <c r="BI317">
        <f>($BH$361-$BH$358)/200</f>
        <v>7.0000000000000007E-2</v>
      </c>
    </row>
    <row r="318" spans="1:61" x14ac:dyDescent="0.25">
      <c r="A318">
        <v>317</v>
      </c>
      <c r="B318">
        <v>175.50242300000002</v>
      </c>
      <c r="C318" s="4">
        <v>1</v>
      </c>
      <c r="P318">
        <v>1</v>
      </c>
      <c r="Q318" t="str">
        <f t="shared" si="5"/>
        <v>1</v>
      </c>
      <c r="R318">
        <v>3</v>
      </c>
      <c r="X318" t="s">
        <v>286</v>
      </c>
      <c r="Y318" t="s">
        <v>275</v>
      </c>
      <c r="AB318" t="s">
        <v>286</v>
      </c>
      <c r="AC318" t="str">
        <f>CONCATENATE($R318,$R319,$R320,$R321)</f>
        <v>3214</v>
      </c>
      <c r="BG318">
        <v>3</v>
      </c>
      <c r="BH318">
        <v>1591</v>
      </c>
      <c r="BI318">
        <f>($BH$362-$BH$359)/200</f>
        <v>0.1</v>
      </c>
    </row>
    <row r="319" spans="1:61" x14ac:dyDescent="0.25">
      <c r="A319">
        <v>318</v>
      </c>
      <c r="B319">
        <v>175.55283400000002</v>
      </c>
      <c r="C319" s="4">
        <v>1</v>
      </c>
      <c r="P319">
        <v>1</v>
      </c>
      <c r="Q319" t="str">
        <f t="shared" si="5"/>
        <v>1</v>
      </c>
      <c r="R319">
        <v>2</v>
      </c>
      <c r="X319" t="s">
        <v>286</v>
      </c>
      <c r="Y319" t="s">
        <v>274</v>
      </c>
      <c r="BG319">
        <v>2</v>
      </c>
      <c r="BH319">
        <v>1599</v>
      </c>
      <c r="BI319">
        <f>($BH$363-$BH$360)/200</f>
        <v>7.0000000000000007E-2</v>
      </c>
    </row>
    <row r="320" spans="1:61" x14ac:dyDescent="0.25">
      <c r="A320">
        <v>319</v>
      </c>
      <c r="H320">
        <v>175.40603099999998</v>
      </c>
      <c r="I320" s="5">
        <v>4</v>
      </c>
      <c r="P320">
        <v>1</v>
      </c>
      <c r="Q320" t="str">
        <f t="shared" si="5"/>
        <v>4</v>
      </c>
      <c r="R320">
        <v>1</v>
      </c>
      <c r="X320" t="s">
        <v>283</v>
      </c>
      <c r="Y320" t="s">
        <v>259</v>
      </c>
      <c r="BG320">
        <v>1</v>
      </c>
      <c r="BH320">
        <v>1605</v>
      </c>
      <c r="BI320">
        <f>($BH$369-$BH$366)/200</f>
        <v>7.4999999999999997E-2</v>
      </c>
    </row>
    <row r="321" spans="1:61" x14ac:dyDescent="0.25">
      <c r="A321">
        <v>320</v>
      </c>
      <c r="F321">
        <v>177.02474100000001</v>
      </c>
      <c r="G321" s="3">
        <v>3</v>
      </c>
      <c r="H321">
        <v>175.484692</v>
      </c>
      <c r="I321" s="5">
        <v>4</v>
      </c>
      <c r="P321">
        <v>2</v>
      </c>
      <c r="Q321" t="str">
        <f t="shared" si="5"/>
        <v>34</v>
      </c>
      <c r="R321">
        <v>4</v>
      </c>
      <c r="X321" t="s">
        <v>284</v>
      </c>
      <c r="Y321" t="s">
        <v>277</v>
      </c>
      <c r="BG321">
        <v>4</v>
      </c>
      <c r="BH321">
        <v>1611</v>
      </c>
      <c r="BI321">
        <f>($BH$370-$BH$367)/200</f>
        <v>0.12</v>
      </c>
    </row>
    <row r="322" spans="1:61" x14ac:dyDescent="0.25">
      <c r="A322">
        <v>321</v>
      </c>
      <c r="F322">
        <v>177.00706100000002</v>
      </c>
      <c r="G322" s="3">
        <v>3</v>
      </c>
      <c r="H322">
        <v>175.434122</v>
      </c>
      <c r="I322" s="5">
        <v>4</v>
      </c>
      <c r="P322">
        <v>2</v>
      </c>
      <c r="Q322" t="str">
        <f t="shared" ref="Q322:Q385" si="6">CONCATENATE(C322,E322,G322,I322)</f>
        <v>34</v>
      </c>
      <c r="R322">
        <v>3</v>
      </c>
      <c r="X322" t="s">
        <v>286</v>
      </c>
      <c r="Y322" t="s">
        <v>267</v>
      </c>
      <c r="AB322" t="s">
        <v>286</v>
      </c>
      <c r="AC322" t="str">
        <f>CONCATENATE($R322,$R323,$R324,$R325)</f>
        <v>3214</v>
      </c>
      <c r="BG322">
        <v>3</v>
      </c>
      <c r="BH322">
        <v>1613</v>
      </c>
      <c r="BI322">
        <f>($BH$371-$BH$368)/200</f>
        <v>7.4999999999999997E-2</v>
      </c>
    </row>
    <row r="323" spans="1:61" x14ac:dyDescent="0.25">
      <c r="A323">
        <v>322</v>
      </c>
      <c r="F323">
        <v>177.04464000000002</v>
      </c>
      <c r="G323" s="3">
        <v>3</v>
      </c>
      <c r="H323">
        <v>175.46015399999999</v>
      </c>
      <c r="I323" s="5">
        <v>4</v>
      </c>
      <c r="P323">
        <v>2</v>
      </c>
      <c r="Q323" t="str">
        <f t="shared" si="6"/>
        <v>34</v>
      </c>
      <c r="R323">
        <v>2</v>
      </c>
      <c r="X323" t="s">
        <v>286</v>
      </c>
      <c r="Y323" t="s">
        <v>268</v>
      </c>
      <c r="BG323">
        <v>2</v>
      </c>
      <c r="BH323">
        <v>1620</v>
      </c>
      <c r="BI323">
        <f>($BH$372-$BH$369)/200</f>
        <v>0.115</v>
      </c>
    </row>
    <row r="324" spans="1:61" x14ac:dyDescent="0.25">
      <c r="A324">
        <v>323</v>
      </c>
      <c r="F324">
        <v>177.05221599999999</v>
      </c>
      <c r="G324" s="3">
        <v>3</v>
      </c>
      <c r="H324">
        <v>175.41706099999999</v>
      </c>
      <c r="I324" s="5">
        <v>4</v>
      </c>
      <c r="P324">
        <v>2</v>
      </c>
      <c r="Q324" t="str">
        <f t="shared" si="6"/>
        <v>34</v>
      </c>
      <c r="R324">
        <v>1</v>
      </c>
      <c r="X324" t="s">
        <v>286</v>
      </c>
      <c r="Y324" t="s">
        <v>275</v>
      </c>
      <c r="BG324">
        <v>1</v>
      </c>
      <c r="BH324">
        <v>1625</v>
      </c>
      <c r="BI324">
        <f>($BH$373-$BH$370)/200</f>
        <v>8.5000000000000006E-2</v>
      </c>
    </row>
    <row r="325" spans="1:61" x14ac:dyDescent="0.25">
      <c r="A325">
        <v>324</v>
      </c>
      <c r="F325">
        <v>177.024123</v>
      </c>
      <c r="G325" s="3">
        <v>3</v>
      </c>
      <c r="H325">
        <v>175.40603099999998</v>
      </c>
      <c r="I325" s="5">
        <v>4</v>
      </c>
      <c r="P325">
        <v>2</v>
      </c>
      <c r="Q325" t="str">
        <f t="shared" si="6"/>
        <v>34</v>
      </c>
      <c r="R325">
        <v>4</v>
      </c>
      <c r="X325" t="s">
        <v>286</v>
      </c>
      <c r="Y325" t="s">
        <v>274</v>
      </c>
      <c r="BG325">
        <v>4</v>
      </c>
      <c r="BH325">
        <v>1634</v>
      </c>
      <c r="BI325">
        <f>($BH$374-$BH$371)/200</f>
        <v>0.08</v>
      </c>
    </row>
    <row r="326" spans="1:61" x14ac:dyDescent="0.25">
      <c r="A326">
        <v>325</v>
      </c>
      <c r="F326">
        <v>176.96360800000002</v>
      </c>
      <c r="G326" s="3">
        <v>3</v>
      </c>
      <c r="H326">
        <v>175.40603099999998</v>
      </c>
      <c r="I326" s="5">
        <v>4</v>
      </c>
      <c r="P326">
        <v>2</v>
      </c>
      <c r="Q326" t="str">
        <f t="shared" si="6"/>
        <v>34</v>
      </c>
      <c r="R326" t="s">
        <v>22</v>
      </c>
      <c r="X326" t="s">
        <v>286</v>
      </c>
      <c r="Y326" t="s">
        <v>267</v>
      </c>
      <c r="BG326" t="s">
        <v>22</v>
      </c>
      <c r="BH326">
        <v>1635</v>
      </c>
      <c r="BI326">
        <f>($BH$375-$BH$372)/200</f>
        <v>0.08</v>
      </c>
    </row>
    <row r="327" spans="1:61" x14ac:dyDescent="0.25">
      <c r="A327">
        <v>326</v>
      </c>
      <c r="F327">
        <v>177.02474100000001</v>
      </c>
      <c r="G327" s="3">
        <v>3</v>
      </c>
      <c r="P327">
        <v>1</v>
      </c>
      <c r="Q327" t="str">
        <f t="shared" si="6"/>
        <v>3</v>
      </c>
      <c r="R327" t="s">
        <v>22</v>
      </c>
      <c r="X327" t="s">
        <v>286</v>
      </c>
      <c r="Y327" t="s">
        <v>268</v>
      </c>
      <c r="BG327" t="s">
        <v>22</v>
      </c>
      <c r="BH327">
        <v>1637</v>
      </c>
      <c r="BI327">
        <f>($BH$376-$BH$373)/200</f>
        <v>0.08</v>
      </c>
    </row>
    <row r="328" spans="1:61" x14ac:dyDescent="0.25">
      <c r="A328">
        <v>327</v>
      </c>
      <c r="D328">
        <v>197.569018</v>
      </c>
      <c r="E328" s="2">
        <v>2</v>
      </c>
      <c r="P328">
        <v>1</v>
      </c>
      <c r="Q328" t="str">
        <f t="shared" si="6"/>
        <v>2</v>
      </c>
      <c r="R328">
        <v>1</v>
      </c>
      <c r="X328" t="s">
        <v>284</v>
      </c>
      <c r="Y328" t="s">
        <v>269</v>
      </c>
      <c r="AB328" t="s">
        <v>285</v>
      </c>
      <c r="AC328" t="str">
        <f>CONCATENATE($R328,$R329,$R330,$R331)</f>
        <v>1234</v>
      </c>
      <c r="BG328">
        <v>1</v>
      </c>
      <c r="BH328">
        <v>1638</v>
      </c>
      <c r="BI328">
        <f>($BH$377-$BH$374)/200</f>
        <v>0.1</v>
      </c>
    </row>
    <row r="329" spans="1:61" x14ac:dyDescent="0.25">
      <c r="A329">
        <v>328</v>
      </c>
      <c r="D329">
        <v>197.63010199999999</v>
      </c>
      <c r="E329" s="2">
        <v>2</v>
      </c>
      <c r="P329">
        <v>1</v>
      </c>
      <c r="Q329" t="str">
        <f t="shared" si="6"/>
        <v>2</v>
      </c>
      <c r="R329">
        <v>2</v>
      </c>
      <c r="X329" t="s">
        <v>287</v>
      </c>
      <c r="Y329" t="s">
        <v>270</v>
      </c>
      <c r="BG329">
        <v>2</v>
      </c>
      <c r="BH329">
        <v>1646</v>
      </c>
      <c r="BI329">
        <f>($BH$378-$BH$375)/200</f>
        <v>5.5E-2</v>
      </c>
    </row>
    <row r="330" spans="1:61" x14ac:dyDescent="0.25">
      <c r="A330">
        <v>329</v>
      </c>
      <c r="D330">
        <v>197.620463</v>
      </c>
      <c r="E330" s="2">
        <v>2</v>
      </c>
      <c r="P330">
        <v>1</v>
      </c>
      <c r="Q330" t="str">
        <f t="shared" si="6"/>
        <v>2</v>
      </c>
      <c r="R330">
        <v>3</v>
      </c>
      <c r="X330" t="s">
        <v>287</v>
      </c>
      <c r="Y330" t="s">
        <v>271</v>
      </c>
      <c r="BG330">
        <v>3</v>
      </c>
      <c r="BH330">
        <v>1650</v>
      </c>
      <c r="BI330">
        <f>($BH$379-$BH$376)/200</f>
        <v>0.08</v>
      </c>
    </row>
    <row r="331" spans="1:61" x14ac:dyDescent="0.25">
      <c r="A331">
        <v>330</v>
      </c>
      <c r="D331">
        <v>197.63308900000001</v>
      </c>
      <c r="E331" s="2">
        <v>2</v>
      </c>
      <c r="P331">
        <v>1</v>
      </c>
      <c r="Q331" t="str">
        <f t="shared" si="6"/>
        <v>2</v>
      </c>
      <c r="R331">
        <v>4</v>
      </c>
      <c r="X331" t="s">
        <v>287</v>
      </c>
      <c r="Y331" t="s">
        <v>272</v>
      </c>
      <c r="BG331">
        <v>4</v>
      </c>
      <c r="BH331">
        <v>1654</v>
      </c>
      <c r="BI331">
        <f>($BH$380-$BH$377)/200</f>
        <v>7.0000000000000007E-2</v>
      </c>
    </row>
    <row r="332" spans="1:61" x14ac:dyDescent="0.25">
      <c r="A332">
        <v>331</v>
      </c>
      <c r="D332">
        <v>197.66808900000001</v>
      </c>
      <c r="E332" s="2">
        <v>2</v>
      </c>
      <c r="P332">
        <v>1</v>
      </c>
      <c r="Q332" t="str">
        <f t="shared" si="6"/>
        <v>2</v>
      </c>
      <c r="R332">
        <v>1</v>
      </c>
      <c r="X332" t="s">
        <v>287</v>
      </c>
      <c r="Y332" t="s">
        <v>278</v>
      </c>
      <c r="AB332" t="s">
        <v>285</v>
      </c>
      <c r="AC332" t="str">
        <f>CONCATENATE($R332,$R333,$R334,$R335)</f>
        <v>1234</v>
      </c>
      <c r="BG332">
        <v>1</v>
      </c>
      <c r="BH332">
        <v>1660</v>
      </c>
      <c r="BI332">
        <f>($BH$381-$BH$378)/200</f>
        <v>0.105</v>
      </c>
    </row>
    <row r="333" spans="1:61" x14ac:dyDescent="0.25">
      <c r="A333">
        <v>332</v>
      </c>
      <c r="B333">
        <v>204.07520500000001</v>
      </c>
      <c r="C333" s="4">
        <v>1</v>
      </c>
      <c r="D333">
        <v>197.676131</v>
      </c>
      <c r="E333" s="2">
        <v>2</v>
      </c>
      <c r="P333">
        <v>2</v>
      </c>
      <c r="Q333" t="str">
        <f t="shared" si="6"/>
        <v>12</v>
      </c>
      <c r="R333">
        <v>2</v>
      </c>
      <c r="X333" t="s">
        <v>287</v>
      </c>
      <c r="Y333" t="s">
        <v>270</v>
      </c>
      <c r="BG333">
        <v>2</v>
      </c>
      <c r="BH333">
        <v>1668</v>
      </c>
      <c r="BI333">
        <f>($BH$382-$BH$379)/200</f>
        <v>0.06</v>
      </c>
    </row>
    <row r="334" spans="1:61" x14ac:dyDescent="0.25">
      <c r="A334">
        <v>333</v>
      </c>
      <c r="B334">
        <v>204.08875900000001</v>
      </c>
      <c r="C334" s="4">
        <v>1</v>
      </c>
      <c r="D334">
        <v>197.569018</v>
      </c>
      <c r="E334" s="2">
        <v>2</v>
      </c>
      <c r="P334">
        <v>2</v>
      </c>
      <c r="Q334" t="str">
        <f t="shared" si="6"/>
        <v>12</v>
      </c>
      <c r="R334">
        <v>3</v>
      </c>
      <c r="X334" t="s">
        <v>287</v>
      </c>
      <c r="Y334" t="s">
        <v>271</v>
      </c>
      <c r="BG334">
        <v>3</v>
      </c>
      <c r="BH334">
        <v>1673</v>
      </c>
      <c r="BI334">
        <f>($BH$383-$BH$380)/200</f>
        <v>8.5000000000000006E-2</v>
      </c>
    </row>
    <row r="335" spans="1:61" x14ac:dyDescent="0.25">
      <c r="A335">
        <v>334</v>
      </c>
      <c r="B335">
        <v>204.07211100000001</v>
      </c>
      <c r="C335" s="4">
        <v>1</v>
      </c>
      <c r="P335">
        <v>1</v>
      </c>
      <c r="Q335" t="str">
        <f t="shared" si="6"/>
        <v>1</v>
      </c>
      <c r="R335">
        <v>4</v>
      </c>
      <c r="X335" t="s">
        <v>287</v>
      </c>
      <c r="Y335" t="s">
        <v>272</v>
      </c>
      <c r="BG335">
        <v>4</v>
      </c>
      <c r="BH335">
        <v>1675</v>
      </c>
      <c r="BI335">
        <f>($BH$384-$BH$381)/200</f>
        <v>7.0000000000000007E-2</v>
      </c>
    </row>
    <row r="336" spans="1:61" x14ac:dyDescent="0.25">
      <c r="A336">
        <v>335</v>
      </c>
      <c r="B336">
        <v>204.066183</v>
      </c>
      <c r="C336" s="4">
        <v>1</v>
      </c>
      <c r="P336">
        <v>1</v>
      </c>
      <c r="Q336" t="str">
        <f t="shared" si="6"/>
        <v>1</v>
      </c>
      <c r="R336">
        <v>1</v>
      </c>
      <c r="X336" t="s">
        <v>287</v>
      </c>
      <c r="Y336" t="s">
        <v>278</v>
      </c>
      <c r="AB336" t="s">
        <v>285</v>
      </c>
      <c r="AC336" t="str">
        <f>CONCATENATE($R336,$R337,$R338,$R339)</f>
        <v>1234</v>
      </c>
      <c r="BG336">
        <v>1</v>
      </c>
      <c r="BH336">
        <v>1682</v>
      </c>
      <c r="BI336">
        <f>($BH$385-$BH$382)/200</f>
        <v>9.5000000000000001E-2</v>
      </c>
    </row>
    <row r="337" spans="1:61" x14ac:dyDescent="0.25">
      <c r="A337">
        <v>336</v>
      </c>
      <c r="B337">
        <v>204.05324400000001</v>
      </c>
      <c r="C337" s="4">
        <v>1</v>
      </c>
      <c r="P337">
        <v>1</v>
      </c>
      <c r="Q337" t="str">
        <f t="shared" si="6"/>
        <v>1</v>
      </c>
      <c r="R337">
        <v>2</v>
      </c>
      <c r="X337" t="s">
        <v>287</v>
      </c>
      <c r="Y337" t="s">
        <v>270</v>
      </c>
      <c r="BG337">
        <v>2</v>
      </c>
      <c r="BH337">
        <v>1688</v>
      </c>
      <c r="BI337">
        <f>($BH$386-$BH$383)/200</f>
        <v>5.5E-2</v>
      </c>
    </row>
    <row r="338" spans="1:61" x14ac:dyDescent="0.25">
      <c r="A338">
        <v>337</v>
      </c>
      <c r="B338">
        <v>204.02242100000001</v>
      </c>
      <c r="C338" s="4">
        <v>1</v>
      </c>
      <c r="P338">
        <v>1</v>
      </c>
      <c r="Q338" t="str">
        <f t="shared" si="6"/>
        <v>1</v>
      </c>
      <c r="R338">
        <v>3</v>
      </c>
      <c r="X338" t="s">
        <v>287</v>
      </c>
      <c r="Y338" t="s">
        <v>271</v>
      </c>
      <c r="BG338">
        <v>3</v>
      </c>
      <c r="BH338">
        <v>1694</v>
      </c>
      <c r="BI338">
        <f>($BH$387-$BH$384)/200</f>
        <v>0.09</v>
      </c>
    </row>
    <row r="339" spans="1:61" x14ac:dyDescent="0.25">
      <c r="A339">
        <v>338</v>
      </c>
      <c r="B339">
        <v>204.07520500000001</v>
      </c>
      <c r="C339" s="4">
        <v>1</v>
      </c>
      <c r="P339">
        <v>1</v>
      </c>
      <c r="Q339" t="str">
        <f t="shared" si="6"/>
        <v>1</v>
      </c>
      <c r="R339">
        <v>4</v>
      </c>
      <c r="X339" t="s">
        <v>287</v>
      </c>
      <c r="Y339" t="s">
        <v>272</v>
      </c>
      <c r="BG339">
        <v>4</v>
      </c>
      <c r="BH339">
        <v>1695</v>
      </c>
      <c r="BI339">
        <f>($BH$388-$BH$385)/200</f>
        <v>0.08</v>
      </c>
    </row>
    <row r="340" spans="1:61" x14ac:dyDescent="0.25">
      <c r="A340">
        <v>339</v>
      </c>
      <c r="H340">
        <v>204.08169800000002</v>
      </c>
      <c r="I340" s="5">
        <v>4</v>
      </c>
      <c r="P340">
        <v>1</v>
      </c>
      <c r="Q340" t="str">
        <f t="shared" si="6"/>
        <v>4</v>
      </c>
      <c r="R340">
        <v>1</v>
      </c>
      <c r="X340" t="s">
        <v>287</v>
      </c>
      <c r="Y340" t="s">
        <v>278</v>
      </c>
      <c r="AB340" t="s">
        <v>285</v>
      </c>
      <c r="AC340" t="str">
        <f>CONCATENATE($R340,$R341,$R342,$R343)</f>
        <v>1234</v>
      </c>
      <c r="BG340">
        <v>1</v>
      </c>
      <c r="BH340">
        <v>1703</v>
      </c>
      <c r="BI340">
        <f>($BH$389-$BH$386)/200</f>
        <v>0.105</v>
      </c>
    </row>
    <row r="341" spans="1:61" x14ac:dyDescent="0.25">
      <c r="A341">
        <v>340</v>
      </c>
      <c r="F341">
        <v>206.032523</v>
      </c>
      <c r="G341" s="3">
        <v>3</v>
      </c>
      <c r="H341">
        <v>204.09566699999999</v>
      </c>
      <c r="I341" s="5">
        <v>4</v>
      </c>
      <c r="P341">
        <v>2</v>
      </c>
      <c r="Q341" t="str">
        <f t="shared" si="6"/>
        <v>34</v>
      </c>
      <c r="R341">
        <v>2</v>
      </c>
      <c r="X341" t="s">
        <v>287</v>
      </c>
      <c r="Y341" t="s">
        <v>270</v>
      </c>
      <c r="BG341">
        <v>2</v>
      </c>
      <c r="BH341">
        <v>1708</v>
      </c>
      <c r="BI341">
        <f>($BH$390-$BH$387)/200</f>
        <v>0.05</v>
      </c>
    </row>
    <row r="342" spans="1:61" x14ac:dyDescent="0.25">
      <c r="A342">
        <v>341</v>
      </c>
      <c r="F342">
        <v>206.034121</v>
      </c>
      <c r="G342" s="3">
        <v>3</v>
      </c>
      <c r="H342">
        <v>204.11401599999999</v>
      </c>
      <c r="I342" s="5">
        <v>4</v>
      </c>
      <c r="P342">
        <v>2</v>
      </c>
      <c r="Q342" t="str">
        <f t="shared" si="6"/>
        <v>34</v>
      </c>
      <c r="R342">
        <v>3</v>
      </c>
      <c r="X342" t="s">
        <v>287</v>
      </c>
      <c r="Y342" t="s">
        <v>271</v>
      </c>
      <c r="BG342">
        <v>3</v>
      </c>
      <c r="BH342">
        <v>1715</v>
      </c>
      <c r="BI342">
        <f>($BH$391-$BH$388)/200</f>
        <v>7.4999999999999997E-2</v>
      </c>
    </row>
    <row r="343" spans="1:61" x14ac:dyDescent="0.25">
      <c r="A343">
        <v>342</v>
      </c>
      <c r="F343">
        <v>206.060667</v>
      </c>
      <c r="G343" s="3">
        <v>3</v>
      </c>
      <c r="H343">
        <v>204.109793</v>
      </c>
      <c r="I343" s="5">
        <v>4</v>
      </c>
      <c r="P343">
        <v>2</v>
      </c>
      <c r="Q343" t="str">
        <f t="shared" si="6"/>
        <v>34</v>
      </c>
      <c r="R343">
        <v>4</v>
      </c>
      <c r="X343" t="s">
        <v>287</v>
      </c>
      <c r="Y343" t="s">
        <v>272</v>
      </c>
      <c r="BG343">
        <v>4</v>
      </c>
      <c r="BH343">
        <v>1716</v>
      </c>
      <c r="BI343">
        <f>($BH$392-$BH$389)/200</f>
        <v>6.5000000000000002E-2</v>
      </c>
    </row>
    <row r="344" spans="1:61" x14ac:dyDescent="0.25">
      <c r="A344">
        <v>343</v>
      </c>
      <c r="F344">
        <v>206.06123200000002</v>
      </c>
      <c r="G344" s="3">
        <v>3</v>
      </c>
      <c r="H344">
        <v>204.08896900000002</v>
      </c>
      <c r="I344" s="5">
        <v>4</v>
      </c>
      <c r="P344">
        <v>2</v>
      </c>
      <c r="Q344" t="str">
        <f t="shared" si="6"/>
        <v>34</v>
      </c>
      <c r="R344">
        <v>2</v>
      </c>
      <c r="X344" t="s">
        <v>287</v>
      </c>
      <c r="Y344" t="s">
        <v>278</v>
      </c>
      <c r="AB344" t="s">
        <v>287</v>
      </c>
      <c r="AC344" t="str">
        <f>CONCATENATE($R344,$R345,$R346,$R347)</f>
        <v>2134</v>
      </c>
      <c r="BG344">
        <v>2</v>
      </c>
      <c r="BH344">
        <v>1727</v>
      </c>
      <c r="BI344">
        <f>($BH$393-$BH$390)/200</f>
        <v>0.1</v>
      </c>
    </row>
    <row r="345" spans="1:61" x14ac:dyDescent="0.25">
      <c r="A345">
        <v>344</v>
      </c>
      <c r="F345">
        <v>206.07247000000001</v>
      </c>
      <c r="G345" s="3">
        <v>3</v>
      </c>
      <c r="H345">
        <v>204.00046</v>
      </c>
      <c r="I345" s="5">
        <v>4</v>
      </c>
      <c r="P345">
        <v>2</v>
      </c>
      <c r="Q345" t="str">
        <f t="shared" si="6"/>
        <v>34</v>
      </c>
      <c r="R345">
        <v>1</v>
      </c>
      <c r="X345" t="s">
        <v>287</v>
      </c>
      <c r="Y345" t="s">
        <v>270</v>
      </c>
      <c r="BG345">
        <v>1</v>
      </c>
      <c r="BH345">
        <v>1730</v>
      </c>
      <c r="BI345">
        <f>($BH$394-$BH$391)/200</f>
        <v>0.06</v>
      </c>
    </row>
    <row r="346" spans="1:61" x14ac:dyDescent="0.25">
      <c r="A346">
        <v>345</v>
      </c>
      <c r="F346">
        <v>206.141131</v>
      </c>
      <c r="G346" s="3">
        <v>3</v>
      </c>
      <c r="P346">
        <v>1</v>
      </c>
      <c r="Q346" t="str">
        <f t="shared" si="6"/>
        <v>3</v>
      </c>
      <c r="R346">
        <v>3</v>
      </c>
      <c r="X346" t="s">
        <v>287</v>
      </c>
      <c r="Y346" t="s">
        <v>271</v>
      </c>
      <c r="BG346">
        <v>3</v>
      </c>
      <c r="BH346">
        <v>1737</v>
      </c>
      <c r="BI346">
        <f>($BH$395-$BH$392)/200</f>
        <v>7.4999999999999997E-2</v>
      </c>
    </row>
    <row r="347" spans="1:61" x14ac:dyDescent="0.25">
      <c r="A347">
        <v>346</v>
      </c>
      <c r="D347">
        <v>222.03449499999999</v>
      </c>
      <c r="E347" s="2">
        <v>2</v>
      </c>
      <c r="F347">
        <v>206.032523</v>
      </c>
      <c r="G347" s="3">
        <v>3</v>
      </c>
      <c r="P347">
        <v>2</v>
      </c>
      <c r="Q347" t="str">
        <f t="shared" si="6"/>
        <v>23</v>
      </c>
      <c r="R347">
        <v>4</v>
      </c>
      <c r="X347" t="s">
        <v>287</v>
      </c>
      <c r="Y347" t="s">
        <v>272</v>
      </c>
      <c r="BG347">
        <v>4</v>
      </c>
      <c r="BH347">
        <v>1737</v>
      </c>
      <c r="BI347">
        <f>($BH$396-$BH$393)/200</f>
        <v>0.06</v>
      </c>
    </row>
    <row r="348" spans="1:61" x14ac:dyDescent="0.25">
      <c r="A348">
        <v>347</v>
      </c>
      <c r="D348">
        <v>222.03272699999999</v>
      </c>
      <c r="E348" s="2">
        <v>2</v>
      </c>
      <c r="P348">
        <v>1</v>
      </c>
      <c r="Q348" t="str">
        <f t="shared" si="6"/>
        <v>2</v>
      </c>
      <c r="R348">
        <v>2</v>
      </c>
      <c r="X348" t="s">
        <v>284</v>
      </c>
      <c r="Y348" t="s">
        <v>273</v>
      </c>
      <c r="AB348" t="s">
        <v>286</v>
      </c>
      <c r="AC348" t="str">
        <f>CONCATENATE($R348,$R349,$R350,$R351)</f>
        <v>2143</v>
      </c>
      <c r="BG348">
        <v>2</v>
      </c>
      <c r="BH348">
        <v>1744</v>
      </c>
      <c r="BI348">
        <f>($BH$397-$BH$394)/200</f>
        <v>0.1</v>
      </c>
    </row>
    <row r="349" spans="1:61" x14ac:dyDescent="0.25">
      <c r="A349">
        <v>348</v>
      </c>
      <c r="D349">
        <v>222.039142</v>
      </c>
      <c r="E349" s="2">
        <v>2</v>
      </c>
      <c r="P349">
        <v>1</v>
      </c>
      <c r="Q349" t="str">
        <f t="shared" si="6"/>
        <v>2</v>
      </c>
      <c r="R349">
        <v>1</v>
      </c>
      <c r="X349" t="s">
        <v>286</v>
      </c>
      <c r="Y349" t="s">
        <v>274</v>
      </c>
      <c r="BG349">
        <v>1</v>
      </c>
      <c r="BH349">
        <v>1749</v>
      </c>
      <c r="BI349">
        <f>($BH$398-$BH$395)/200</f>
        <v>7.0000000000000007E-2</v>
      </c>
    </row>
    <row r="350" spans="1:61" x14ac:dyDescent="0.25">
      <c r="A350">
        <v>349</v>
      </c>
      <c r="D350">
        <v>222.02136400000001</v>
      </c>
      <c r="E350" s="2">
        <v>2</v>
      </c>
      <c r="P350">
        <v>1</v>
      </c>
      <c r="Q350" t="str">
        <f t="shared" si="6"/>
        <v>2</v>
      </c>
      <c r="R350">
        <v>4</v>
      </c>
      <c r="X350" t="s">
        <v>286</v>
      </c>
      <c r="Y350" t="s">
        <v>267</v>
      </c>
      <c r="BG350">
        <v>4</v>
      </c>
      <c r="BH350">
        <v>1757</v>
      </c>
      <c r="BI350">
        <f>($BH$399-$BH$396)/200</f>
        <v>7.0000000000000007E-2</v>
      </c>
    </row>
    <row r="351" spans="1:61" x14ac:dyDescent="0.25">
      <c r="A351">
        <v>350</v>
      </c>
      <c r="D351">
        <v>222.04979800000001</v>
      </c>
      <c r="E351" s="2">
        <v>2</v>
      </c>
      <c r="P351">
        <v>1</v>
      </c>
      <c r="Q351" t="str">
        <f t="shared" si="6"/>
        <v>2</v>
      </c>
      <c r="R351">
        <v>3</v>
      </c>
      <c r="X351" t="s">
        <v>286</v>
      </c>
      <c r="Y351" t="s">
        <v>268</v>
      </c>
      <c r="BG351">
        <v>3</v>
      </c>
      <c r="BH351">
        <v>1758</v>
      </c>
      <c r="BI351">
        <f>($BH$400-$BH$397)/200</f>
        <v>0.05</v>
      </c>
    </row>
    <row r="352" spans="1:61" x14ac:dyDescent="0.25">
      <c r="A352">
        <v>351</v>
      </c>
      <c r="B352">
        <v>227.57585800000001</v>
      </c>
      <c r="C352" s="4">
        <v>1</v>
      </c>
      <c r="D352">
        <v>222.11055500000001</v>
      </c>
      <c r="E352" s="2">
        <v>2</v>
      </c>
      <c r="P352">
        <v>2</v>
      </c>
      <c r="Q352" t="str">
        <f t="shared" si="6"/>
        <v>12</v>
      </c>
      <c r="R352">
        <v>2</v>
      </c>
      <c r="X352" t="s">
        <v>286</v>
      </c>
      <c r="Y352" t="s">
        <v>275</v>
      </c>
      <c r="AB352" t="s">
        <v>286</v>
      </c>
      <c r="AC352" t="str">
        <f>CONCATENATE($R352,$R353,$R354,$R355)</f>
        <v>2143</v>
      </c>
      <c r="BG352">
        <v>2</v>
      </c>
      <c r="BH352">
        <v>1766</v>
      </c>
      <c r="BI352">
        <f>($BH$401-$BH$398)/200</f>
        <v>9.5000000000000001E-2</v>
      </c>
    </row>
    <row r="353" spans="1:61" x14ac:dyDescent="0.25">
      <c r="A353">
        <v>352</v>
      </c>
      <c r="B353">
        <v>227.62575799999999</v>
      </c>
      <c r="C353" s="4">
        <v>1</v>
      </c>
      <c r="D353">
        <v>222.03449499999999</v>
      </c>
      <c r="E353" s="2">
        <v>2</v>
      </c>
      <c r="P353">
        <v>2</v>
      </c>
      <c r="Q353" t="str">
        <f t="shared" si="6"/>
        <v>12</v>
      </c>
      <c r="R353">
        <v>1</v>
      </c>
      <c r="X353" t="s">
        <v>286</v>
      </c>
      <c r="Y353" t="s">
        <v>274</v>
      </c>
      <c r="BG353">
        <v>1</v>
      </c>
      <c r="BH353">
        <v>1770</v>
      </c>
      <c r="BI353">
        <f>($BH$402-$BH$399)/200</f>
        <v>8.5000000000000006E-2</v>
      </c>
    </row>
    <row r="354" spans="1:61" x14ac:dyDescent="0.25">
      <c r="A354">
        <v>353</v>
      </c>
      <c r="B354">
        <v>227.623131</v>
      </c>
      <c r="C354" s="4">
        <v>1</v>
      </c>
      <c r="P354">
        <v>1</v>
      </c>
      <c r="Q354" t="str">
        <f t="shared" si="6"/>
        <v>1</v>
      </c>
      <c r="R354">
        <v>4</v>
      </c>
      <c r="X354" t="s">
        <v>285</v>
      </c>
      <c r="Y354" t="s">
        <v>266</v>
      </c>
      <c r="BG354">
        <v>4</v>
      </c>
      <c r="BH354">
        <v>1777</v>
      </c>
      <c r="BI354">
        <f>($BH$408-$BH$405)/200</f>
        <v>7.4999999999999997E-2</v>
      </c>
    </row>
    <row r="355" spans="1:61" x14ac:dyDescent="0.25">
      <c r="A355">
        <v>354</v>
      </c>
      <c r="B355">
        <v>227.60899000000001</v>
      </c>
      <c r="C355" s="4">
        <v>1</v>
      </c>
      <c r="P355">
        <v>1</v>
      </c>
      <c r="Q355" t="str">
        <f t="shared" si="6"/>
        <v>1</v>
      </c>
      <c r="R355">
        <v>3</v>
      </c>
      <c r="X355" t="s">
        <v>285</v>
      </c>
      <c r="Y355" t="s">
        <v>263</v>
      </c>
      <c r="BG355">
        <v>3</v>
      </c>
      <c r="BH355">
        <v>1779</v>
      </c>
      <c r="BI355">
        <f>($BH$409-$BH$406)/200</f>
        <v>0.09</v>
      </c>
    </row>
    <row r="356" spans="1:61" x14ac:dyDescent="0.25">
      <c r="A356">
        <v>355</v>
      </c>
      <c r="B356">
        <v>227.60752400000001</v>
      </c>
      <c r="C356" s="4">
        <v>1</v>
      </c>
      <c r="P356">
        <v>1</v>
      </c>
      <c r="Q356" t="str">
        <f t="shared" si="6"/>
        <v>1</v>
      </c>
      <c r="R356">
        <v>2</v>
      </c>
      <c r="X356" t="s">
        <v>285</v>
      </c>
      <c r="Y356" t="s">
        <v>264</v>
      </c>
      <c r="AB356" t="s">
        <v>286</v>
      </c>
      <c r="AC356" t="str">
        <f>CONCATENATE($R356,$R357,$R358,$R359)</f>
        <v>2143</v>
      </c>
      <c r="BG356">
        <v>2</v>
      </c>
      <c r="BH356">
        <v>1789</v>
      </c>
      <c r="BI356">
        <f>($BH$410-$BH$407)/200</f>
        <v>0.08</v>
      </c>
    </row>
    <row r="357" spans="1:61" x14ac:dyDescent="0.25">
      <c r="A357">
        <v>356</v>
      </c>
      <c r="B357">
        <v>227.60136299999999</v>
      </c>
      <c r="C357" s="4">
        <v>1</v>
      </c>
      <c r="P357">
        <v>1</v>
      </c>
      <c r="Q357" t="str">
        <f t="shared" si="6"/>
        <v>1</v>
      </c>
      <c r="R357">
        <v>1</v>
      </c>
      <c r="X357" t="s">
        <v>285</v>
      </c>
      <c r="Y357" t="s">
        <v>265</v>
      </c>
      <c r="BG357">
        <v>1</v>
      </c>
      <c r="BH357">
        <v>1794</v>
      </c>
      <c r="BI357">
        <f>($BH$411-$BH$408)/200</f>
        <v>0.105</v>
      </c>
    </row>
    <row r="358" spans="1:61" x14ac:dyDescent="0.25">
      <c r="A358">
        <v>357</v>
      </c>
      <c r="B358">
        <v>227.56398899999999</v>
      </c>
      <c r="C358" s="4">
        <v>1</v>
      </c>
      <c r="H358">
        <v>226.93060600000001</v>
      </c>
      <c r="I358" s="5">
        <v>4</v>
      </c>
      <c r="P358">
        <v>2</v>
      </c>
      <c r="Q358" t="str">
        <f t="shared" si="6"/>
        <v>14</v>
      </c>
      <c r="R358">
        <v>4</v>
      </c>
      <c r="X358" t="s">
        <v>285</v>
      </c>
      <c r="Y358" t="s">
        <v>266</v>
      </c>
      <c r="BG358">
        <v>4</v>
      </c>
      <c r="BH358">
        <v>1801</v>
      </c>
      <c r="BI358">
        <f>($BH$412-$BH$409)/200</f>
        <v>0.05</v>
      </c>
    </row>
    <row r="359" spans="1:61" x14ac:dyDescent="0.25">
      <c r="A359">
        <v>358</v>
      </c>
      <c r="F359">
        <v>228.36111199999999</v>
      </c>
      <c r="G359" s="3">
        <v>3</v>
      </c>
      <c r="H359">
        <v>226.96893900000001</v>
      </c>
      <c r="I359" s="5">
        <v>4</v>
      </c>
      <c r="P359">
        <v>2</v>
      </c>
      <c r="Q359" t="str">
        <f t="shared" si="6"/>
        <v>34</v>
      </c>
      <c r="R359">
        <v>3</v>
      </c>
      <c r="X359" t="s">
        <v>284</v>
      </c>
      <c r="Y359" t="s">
        <v>282</v>
      </c>
      <c r="BG359">
        <v>3</v>
      </c>
      <c r="BH359">
        <v>1802</v>
      </c>
      <c r="BI359">
        <f>($BH$413-$BH$410)/200</f>
        <v>9.5000000000000001E-2</v>
      </c>
    </row>
    <row r="360" spans="1:61" x14ac:dyDescent="0.25">
      <c r="A360">
        <v>359</v>
      </c>
      <c r="F360">
        <v>228.30883900000001</v>
      </c>
      <c r="G360" s="3">
        <v>3</v>
      </c>
      <c r="H360">
        <v>226.94585799999999</v>
      </c>
      <c r="I360" s="5">
        <v>4</v>
      </c>
      <c r="P360">
        <v>2</v>
      </c>
      <c r="Q360" t="str">
        <f t="shared" si="6"/>
        <v>34</v>
      </c>
      <c r="R360">
        <v>2</v>
      </c>
      <c r="X360" t="s">
        <v>287</v>
      </c>
      <c r="Y360" t="s">
        <v>272</v>
      </c>
      <c r="AB360" t="s">
        <v>286</v>
      </c>
      <c r="AC360" t="str">
        <f>CONCATENATE($R360,$R361,$R362,$R363)</f>
        <v>2143</v>
      </c>
      <c r="BG360">
        <v>2</v>
      </c>
      <c r="BH360">
        <v>1809</v>
      </c>
      <c r="BI360">
        <f>($BH$414-$BH$411)/200</f>
        <v>7.4999999999999997E-2</v>
      </c>
    </row>
    <row r="361" spans="1:61" x14ac:dyDescent="0.25">
      <c r="A361">
        <v>360</v>
      </c>
      <c r="F361">
        <v>228.32919100000001</v>
      </c>
      <c r="G361" s="3">
        <v>3</v>
      </c>
      <c r="H361">
        <v>226.907827</v>
      </c>
      <c r="I361" s="5">
        <v>4</v>
      </c>
      <c r="P361">
        <v>2</v>
      </c>
      <c r="Q361" t="str">
        <f t="shared" si="6"/>
        <v>34</v>
      </c>
      <c r="R361">
        <v>1</v>
      </c>
      <c r="X361" t="s">
        <v>287</v>
      </c>
      <c r="Y361" t="s">
        <v>278</v>
      </c>
      <c r="BG361">
        <v>1</v>
      </c>
      <c r="BH361">
        <v>1815</v>
      </c>
      <c r="BI361">
        <f>($BH$415-$BH$412)/200</f>
        <v>0.11</v>
      </c>
    </row>
    <row r="362" spans="1:61" x14ac:dyDescent="0.25">
      <c r="A362">
        <v>361</v>
      </c>
      <c r="F362">
        <v>228.32469700000001</v>
      </c>
      <c r="G362" s="3">
        <v>3</v>
      </c>
      <c r="H362">
        <v>226.87525199999999</v>
      </c>
      <c r="I362" s="5">
        <v>4</v>
      </c>
      <c r="P362">
        <v>2</v>
      </c>
      <c r="Q362" t="str">
        <f t="shared" si="6"/>
        <v>34</v>
      </c>
      <c r="R362">
        <v>4</v>
      </c>
      <c r="X362" t="s">
        <v>287</v>
      </c>
      <c r="Y362" t="s">
        <v>270</v>
      </c>
      <c r="BG362">
        <v>4</v>
      </c>
      <c r="BH362">
        <v>1822</v>
      </c>
      <c r="BI362">
        <f>($BH$416-$BH$413)/200</f>
        <v>0.05</v>
      </c>
    </row>
    <row r="363" spans="1:61" x14ac:dyDescent="0.25">
      <c r="A363">
        <v>362</v>
      </c>
      <c r="F363">
        <v>228.32313099999999</v>
      </c>
      <c r="G363" s="3">
        <v>3</v>
      </c>
      <c r="H363">
        <v>226.90060600000001</v>
      </c>
      <c r="I363" s="5">
        <v>4</v>
      </c>
      <c r="P363">
        <v>2</v>
      </c>
      <c r="Q363" t="str">
        <f t="shared" si="6"/>
        <v>34</v>
      </c>
      <c r="R363">
        <v>3</v>
      </c>
      <c r="X363" t="s">
        <v>287</v>
      </c>
      <c r="Y363" t="s">
        <v>271</v>
      </c>
      <c r="BG363">
        <v>3</v>
      </c>
      <c r="BH363">
        <v>1823</v>
      </c>
      <c r="BI363">
        <f>($BH$417-$BH$414)/200</f>
        <v>0.08</v>
      </c>
    </row>
    <row r="364" spans="1:61" x14ac:dyDescent="0.25">
      <c r="A364">
        <v>363</v>
      </c>
      <c r="F364">
        <v>228.28439299999999</v>
      </c>
      <c r="G364" s="3">
        <v>3</v>
      </c>
      <c r="H364">
        <v>226.97090900000001</v>
      </c>
      <c r="I364" s="5">
        <v>4</v>
      </c>
      <c r="P364">
        <v>2</v>
      </c>
      <c r="Q364" t="str">
        <f t="shared" si="6"/>
        <v>34</v>
      </c>
      <c r="R364" t="s">
        <v>22</v>
      </c>
      <c r="X364" t="s">
        <v>287</v>
      </c>
      <c r="Y364" t="s">
        <v>272</v>
      </c>
      <c r="BG364" t="s">
        <v>22</v>
      </c>
      <c r="BH364">
        <v>1824</v>
      </c>
      <c r="BI364">
        <f>($BH$418-$BH$415)/200</f>
        <v>7.0000000000000007E-2</v>
      </c>
    </row>
    <row r="365" spans="1:61" x14ac:dyDescent="0.25">
      <c r="A365">
        <v>364</v>
      </c>
      <c r="F365">
        <v>228.36111199999999</v>
      </c>
      <c r="G365" s="3">
        <v>3</v>
      </c>
      <c r="H365">
        <v>226.93060600000001</v>
      </c>
      <c r="I365" s="5">
        <v>4</v>
      </c>
      <c r="P365">
        <v>2</v>
      </c>
      <c r="Q365" t="str">
        <f t="shared" si="6"/>
        <v>34</v>
      </c>
      <c r="R365" t="s">
        <v>22</v>
      </c>
      <c r="X365" t="s">
        <v>287</v>
      </c>
      <c r="Y365" t="s">
        <v>278</v>
      </c>
      <c r="BG365" t="s">
        <v>22</v>
      </c>
      <c r="BH365">
        <v>1826</v>
      </c>
      <c r="BI365">
        <f>($BH$419-$BH$416)/200</f>
        <v>0.105</v>
      </c>
    </row>
    <row r="366" spans="1:61" x14ac:dyDescent="0.25">
      <c r="A366">
        <v>365</v>
      </c>
      <c r="D366">
        <v>247.287677</v>
      </c>
      <c r="E366" s="2">
        <v>2</v>
      </c>
      <c r="F366">
        <v>228.36111199999999</v>
      </c>
      <c r="G366" s="3">
        <v>3</v>
      </c>
      <c r="P366">
        <v>2</v>
      </c>
      <c r="Q366" t="str">
        <f t="shared" si="6"/>
        <v>23</v>
      </c>
      <c r="R366">
        <v>2</v>
      </c>
      <c r="X366" t="s">
        <v>287</v>
      </c>
      <c r="Y366" t="s">
        <v>270</v>
      </c>
      <c r="AB366" t="s">
        <v>283</v>
      </c>
      <c r="AC366" t="str">
        <f>CONCATENATE($R366,$R367,$R368,$R369)</f>
        <v>2314</v>
      </c>
      <c r="BG366">
        <v>2</v>
      </c>
      <c r="BH366">
        <v>1827</v>
      </c>
      <c r="BI366">
        <f>($BH$420-$BH$417)/200</f>
        <v>0.06</v>
      </c>
    </row>
    <row r="367" spans="1:61" x14ac:dyDescent="0.25">
      <c r="A367">
        <v>366</v>
      </c>
      <c r="D367">
        <v>247.276363</v>
      </c>
      <c r="E367" s="2">
        <v>2</v>
      </c>
      <c r="P367">
        <v>1</v>
      </c>
      <c r="Q367" t="str">
        <f t="shared" si="6"/>
        <v>2</v>
      </c>
      <c r="R367">
        <v>3</v>
      </c>
      <c r="X367" t="s">
        <v>287</v>
      </c>
      <c r="Y367" t="s">
        <v>271</v>
      </c>
      <c r="BG367">
        <v>3</v>
      </c>
      <c r="BH367">
        <v>1829</v>
      </c>
      <c r="BI367">
        <f>($BH$421-$BH$418)/200</f>
        <v>7.0000000000000007E-2</v>
      </c>
    </row>
    <row r="368" spans="1:61" x14ac:dyDescent="0.25">
      <c r="A368">
        <v>367</v>
      </c>
      <c r="D368">
        <v>247.26884000000001</v>
      </c>
      <c r="E368" s="2">
        <v>2</v>
      </c>
      <c r="P368">
        <v>1</v>
      </c>
      <c r="Q368" t="str">
        <f t="shared" si="6"/>
        <v>2</v>
      </c>
      <c r="R368">
        <v>1</v>
      </c>
      <c r="X368" t="s">
        <v>287</v>
      </c>
      <c r="Y368" t="s">
        <v>272</v>
      </c>
      <c r="BG368">
        <v>1</v>
      </c>
      <c r="BH368">
        <v>1841</v>
      </c>
      <c r="BI368">
        <f>($BH$422-$BH$419)/200</f>
        <v>6.5000000000000002E-2</v>
      </c>
    </row>
    <row r="369" spans="1:61" x14ac:dyDescent="0.25">
      <c r="A369">
        <v>368</v>
      </c>
      <c r="D369">
        <v>247.26010099999999</v>
      </c>
      <c r="E369" s="2">
        <v>2</v>
      </c>
      <c r="P369">
        <v>1</v>
      </c>
      <c r="Q369" t="str">
        <f t="shared" si="6"/>
        <v>2</v>
      </c>
      <c r="R369">
        <v>4</v>
      </c>
      <c r="X369" t="s">
        <v>287</v>
      </c>
      <c r="Y369" t="s">
        <v>278</v>
      </c>
      <c r="BG369">
        <v>4</v>
      </c>
      <c r="BH369">
        <v>1842</v>
      </c>
      <c r="BI369">
        <f>($BH$423-$BH$420)/200</f>
        <v>0.1</v>
      </c>
    </row>
    <row r="370" spans="1:61" x14ac:dyDescent="0.25">
      <c r="A370">
        <v>369</v>
      </c>
      <c r="D370">
        <v>247.227878</v>
      </c>
      <c r="E370" s="2">
        <v>2</v>
      </c>
      <c r="P370">
        <v>1</v>
      </c>
      <c r="Q370" t="str">
        <f t="shared" si="6"/>
        <v>2</v>
      </c>
      <c r="R370">
        <v>3</v>
      </c>
      <c r="X370" t="s">
        <v>287</v>
      </c>
      <c r="Y370" t="s">
        <v>270</v>
      </c>
      <c r="AB370" t="s">
        <v>286</v>
      </c>
      <c r="AC370" t="str">
        <f>CONCATENATE($R370,$R371,$R372,$R373)</f>
        <v>3214</v>
      </c>
      <c r="BG370">
        <v>3</v>
      </c>
      <c r="BH370">
        <v>1853</v>
      </c>
      <c r="BI370">
        <f>($BH$424-$BH$421)/200</f>
        <v>6.5000000000000002E-2</v>
      </c>
    </row>
    <row r="371" spans="1:61" x14ac:dyDescent="0.25">
      <c r="A371">
        <v>370</v>
      </c>
      <c r="D371">
        <v>247.227878</v>
      </c>
      <c r="E371" s="2">
        <v>2</v>
      </c>
      <c r="P371">
        <v>1</v>
      </c>
      <c r="Q371" t="str">
        <f t="shared" si="6"/>
        <v>2</v>
      </c>
      <c r="R371">
        <v>2</v>
      </c>
      <c r="X371" t="s">
        <v>287</v>
      </c>
      <c r="Y371" t="s">
        <v>271</v>
      </c>
      <c r="BG371">
        <v>2</v>
      </c>
      <c r="BH371">
        <v>1856</v>
      </c>
      <c r="BI371">
        <f>($BH$425-$BH$422)/200</f>
        <v>0.08</v>
      </c>
    </row>
    <row r="372" spans="1:61" x14ac:dyDescent="0.25">
      <c r="A372">
        <v>371</v>
      </c>
      <c r="B372">
        <v>254.44297699999998</v>
      </c>
      <c r="C372" s="4">
        <v>1</v>
      </c>
      <c r="D372">
        <v>247.311466</v>
      </c>
      <c r="E372" s="2">
        <v>2</v>
      </c>
      <c r="P372">
        <v>2</v>
      </c>
      <c r="Q372" t="str">
        <f t="shared" si="6"/>
        <v>12</v>
      </c>
      <c r="R372">
        <v>1</v>
      </c>
      <c r="X372" t="s">
        <v>287</v>
      </c>
      <c r="Y372" t="s">
        <v>272</v>
      </c>
      <c r="BG372">
        <v>1</v>
      </c>
      <c r="BH372">
        <v>1865</v>
      </c>
      <c r="BI372">
        <f>($BH$426-$BH$423)/200</f>
        <v>7.4999999999999997E-2</v>
      </c>
    </row>
    <row r="373" spans="1:61" x14ac:dyDescent="0.25">
      <c r="A373">
        <v>372</v>
      </c>
      <c r="B373">
        <v>254.45388700000001</v>
      </c>
      <c r="C373" s="4">
        <v>1</v>
      </c>
      <c r="D373">
        <v>247.287677</v>
      </c>
      <c r="E373" s="2">
        <v>2</v>
      </c>
      <c r="P373">
        <v>2</v>
      </c>
      <c r="Q373" t="str">
        <f t="shared" si="6"/>
        <v>12</v>
      </c>
      <c r="R373">
        <v>4</v>
      </c>
      <c r="X373" t="s">
        <v>284</v>
      </c>
      <c r="Y373" t="s">
        <v>273</v>
      </c>
      <c r="BG373">
        <v>4</v>
      </c>
      <c r="BH373">
        <v>1870</v>
      </c>
      <c r="BI373">
        <f>($BH$427-$BH$424)/200</f>
        <v>0.105</v>
      </c>
    </row>
    <row r="374" spans="1:61" x14ac:dyDescent="0.25">
      <c r="A374">
        <v>373</v>
      </c>
      <c r="B374">
        <v>254.42019999999999</v>
      </c>
      <c r="C374" s="4">
        <v>1</v>
      </c>
      <c r="P374">
        <v>1</v>
      </c>
      <c r="Q374" t="str">
        <f t="shared" si="6"/>
        <v>1</v>
      </c>
      <c r="R374">
        <v>3</v>
      </c>
      <c r="X374" t="s">
        <v>286</v>
      </c>
      <c r="Y374" t="s">
        <v>274</v>
      </c>
      <c r="BG374">
        <v>3</v>
      </c>
      <c r="BH374">
        <v>1872</v>
      </c>
      <c r="BI374">
        <f>($BH$428-$BH$425)/200</f>
        <v>6.5000000000000002E-2</v>
      </c>
    </row>
    <row r="375" spans="1:61" x14ac:dyDescent="0.25">
      <c r="A375">
        <v>374</v>
      </c>
      <c r="B375">
        <v>254.440707</v>
      </c>
      <c r="C375" s="4">
        <v>1</v>
      </c>
      <c r="P375">
        <v>1</v>
      </c>
      <c r="Q375" t="str">
        <f t="shared" si="6"/>
        <v>1</v>
      </c>
      <c r="R375">
        <v>2</v>
      </c>
      <c r="X375" t="s">
        <v>286</v>
      </c>
      <c r="Y375" t="s">
        <v>267</v>
      </c>
      <c r="AB375" t="s">
        <v>287</v>
      </c>
      <c r="AC375" t="str">
        <f>CONCATENATE($R375,$R376,$R377,$R378)</f>
        <v>2134</v>
      </c>
      <c r="BG375">
        <v>2</v>
      </c>
      <c r="BH375">
        <v>1881</v>
      </c>
      <c r="BI375">
        <f>($BH$429-$BH$426)/200</f>
        <v>7.4999999999999997E-2</v>
      </c>
    </row>
    <row r="376" spans="1:61" x14ac:dyDescent="0.25">
      <c r="A376">
        <v>375</v>
      </c>
      <c r="B376">
        <v>254.43585899999999</v>
      </c>
      <c r="C376" s="4">
        <v>1</v>
      </c>
      <c r="P376">
        <v>1</v>
      </c>
      <c r="Q376" t="str">
        <f t="shared" si="6"/>
        <v>1</v>
      </c>
      <c r="R376">
        <v>1</v>
      </c>
      <c r="X376" t="s">
        <v>286</v>
      </c>
      <c r="Y376" t="s">
        <v>268</v>
      </c>
      <c r="BG376">
        <v>1</v>
      </c>
      <c r="BH376">
        <v>1886</v>
      </c>
      <c r="BI376">
        <f>($BH$430-$BH$427)/200</f>
        <v>7.0000000000000007E-2</v>
      </c>
    </row>
    <row r="377" spans="1:61" x14ac:dyDescent="0.25">
      <c r="A377">
        <v>376</v>
      </c>
      <c r="B377">
        <v>254.46827999999999</v>
      </c>
      <c r="C377" s="4">
        <v>1</v>
      </c>
      <c r="P377">
        <v>1</v>
      </c>
      <c r="Q377" t="str">
        <f t="shared" si="6"/>
        <v>1</v>
      </c>
      <c r="R377">
        <v>3</v>
      </c>
      <c r="X377" t="s">
        <v>286</v>
      </c>
      <c r="Y377" t="s">
        <v>275</v>
      </c>
      <c r="BG377">
        <v>3</v>
      </c>
      <c r="BH377">
        <v>1892</v>
      </c>
      <c r="BI377">
        <f>($BH$431-$BH$428)/200</f>
        <v>9.5000000000000001E-2</v>
      </c>
    </row>
    <row r="378" spans="1:61" x14ac:dyDescent="0.25">
      <c r="A378">
        <v>377</v>
      </c>
      <c r="B378">
        <v>254.44297699999998</v>
      </c>
      <c r="C378" s="4">
        <v>1</v>
      </c>
      <c r="P378">
        <v>1</v>
      </c>
      <c r="Q378" t="str">
        <f t="shared" si="6"/>
        <v>1</v>
      </c>
      <c r="R378">
        <v>4</v>
      </c>
      <c r="X378" t="s">
        <v>286</v>
      </c>
      <c r="Y378" t="s">
        <v>274</v>
      </c>
      <c r="BG378">
        <v>4</v>
      </c>
      <c r="BH378">
        <v>1892</v>
      </c>
      <c r="BI378">
        <f>($BH$432-$BH$429)/200</f>
        <v>0.06</v>
      </c>
    </row>
    <row r="379" spans="1:61" x14ac:dyDescent="0.25">
      <c r="A379">
        <v>378</v>
      </c>
      <c r="H379">
        <v>254.14989800000001</v>
      </c>
      <c r="I379" s="5">
        <v>4</v>
      </c>
      <c r="P379">
        <v>1</v>
      </c>
      <c r="Q379" t="str">
        <f t="shared" si="6"/>
        <v>4</v>
      </c>
      <c r="R379">
        <v>2</v>
      </c>
      <c r="X379" t="s">
        <v>286</v>
      </c>
      <c r="Y379" t="s">
        <v>267</v>
      </c>
      <c r="AB379" t="s">
        <v>287</v>
      </c>
      <c r="AC379" t="str">
        <f>CONCATENATE($R379,$R380,$R381,$R382)</f>
        <v>2134</v>
      </c>
      <c r="BG379">
        <v>2</v>
      </c>
      <c r="BH379">
        <v>1902</v>
      </c>
      <c r="BI379">
        <f>($BH$433-$BH$430)/200</f>
        <v>7.0000000000000007E-2</v>
      </c>
    </row>
    <row r="380" spans="1:61" x14ac:dyDescent="0.25">
      <c r="A380">
        <v>379</v>
      </c>
      <c r="F380">
        <v>255.66828099999998</v>
      </c>
      <c r="G380" s="3">
        <v>3</v>
      </c>
      <c r="H380">
        <v>254.21560199999999</v>
      </c>
      <c r="I380" s="5">
        <v>4</v>
      </c>
      <c r="P380">
        <v>2</v>
      </c>
      <c r="Q380" t="str">
        <f t="shared" si="6"/>
        <v>34</v>
      </c>
      <c r="R380">
        <v>1</v>
      </c>
      <c r="X380" t="s">
        <v>286</v>
      </c>
      <c r="Y380" t="s">
        <v>268</v>
      </c>
      <c r="BG380">
        <v>1</v>
      </c>
      <c r="BH380">
        <v>1906</v>
      </c>
      <c r="BI380">
        <f>($BH$434-$BH$431)/200</f>
        <v>6.5000000000000002E-2</v>
      </c>
    </row>
    <row r="381" spans="1:61" x14ac:dyDescent="0.25">
      <c r="A381">
        <v>380</v>
      </c>
      <c r="F381">
        <v>255.69641000000001</v>
      </c>
      <c r="G381" s="3">
        <v>3</v>
      </c>
      <c r="H381">
        <v>254.15444100000002</v>
      </c>
      <c r="I381" s="5">
        <v>4</v>
      </c>
      <c r="P381">
        <v>2</v>
      </c>
      <c r="Q381" t="str">
        <f t="shared" si="6"/>
        <v>34</v>
      </c>
      <c r="R381">
        <v>3</v>
      </c>
      <c r="X381" t="s">
        <v>284</v>
      </c>
      <c r="Y381" t="s">
        <v>269</v>
      </c>
      <c r="BG381">
        <v>3</v>
      </c>
      <c r="BH381">
        <v>1913</v>
      </c>
      <c r="BI381">
        <f>($BH$435-$BH$432)/200</f>
        <v>0.1</v>
      </c>
    </row>
    <row r="382" spans="1:61" x14ac:dyDescent="0.25">
      <c r="A382">
        <v>381</v>
      </c>
      <c r="F382">
        <v>255.76843200000002</v>
      </c>
      <c r="G382" s="3">
        <v>3</v>
      </c>
      <c r="H382">
        <v>254.18838099999999</v>
      </c>
      <c r="I382" s="5">
        <v>4</v>
      </c>
      <c r="P382">
        <v>2</v>
      </c>
      <c r="Q382" t="str">
        <f t="shared" si="6"/>
        <v>34</v>
      </c>
      <c r="R382">
        <v>4</v>
      </c>
      <c r="X382" t="s">
        <v>287</v>
      </c>
      <c r="Y382" t="s">
        <v>270</v>
      </c>
      <c r="BG382">
        <v>4</v>
      </c>
      <c r="BH382">
        <v>1914</v>
      </c>
      <c r="BI382">
        <f>($BH$436-$BH$433)/200</f>
        <v>6.5000000000000002E-2</v>
      </c>
    </row>
    <row r="383" spans="1:61" x14ac:dyDescent="0.25">
      <c r="A383">
        <v>382</v>
      </c>
      <c r="F383">
        <v>255.77489800000001</v>
      </c>
      <c r="G383" s="3">
        <v>3</v>
      </c>
      <c r="H383">
        <v>254.19151199999999</v>
      </c>
      <c r="I383" s="5">
        <v>4</v>
      </c>
      <c r="P383">
        <v>2</v>
      </c>
      <c r="Q383" t="str">
        <f t="shared" si="6"/>
        <v>34</v>
      </c>
      <c r="R383">
        <v>2</v>
      </c>
      <c r="X383" t="s">
        <v>287</v>
      </c>
      <c r="Y383" t="s">
        <v>271</v>
      </c>
      <c r="AB383" t="s">
        <v>287</v>
      </c>
      <c r="AC383" t="str">
        <f>CONCATENATE($R383,$R384,$R385,$R386)</f>
        <v>2134</v>
      </c>
      <c r="BG383">
        <v>2</v>
      </c>
      <c r="BH383">
        <v>1923</v>
      </c>
      <c r="BI383">
        <f>($BH$437-$BH$434)/200</f>
        <v>0.08</v>
      </c>
    </row>
    <row r="384" spans="1:61" x14ac:dyDescent="0.25">
      <c r="A384">
        <v>383</v>
      </c>
      <c r="F384">
        <v>255.823734</v>
      </c>
      <c r="G384" s="3">
        <v>3</v>
      </c>
      <c r="H384">
        <v>254.199344</v>
      </c>
      <c r="I384" s="5">
        <v>4</v>
      </c>
      <c r="P384">
        <v>2</v>
      </c>
      <c r="Q384" t="str">
        <f t="shared" si="6"/>
        <v>34</v>
      </c>
      <c r="R384">
        <v>1</v>
      </c>
      <c r="X384" t="s">
        <v>287</v>
      </c>
      <c r="Y384" t="s">
        <v>272</v>
      </c>
      <c r="BG384">
        <v>1</v>
      </c>
      <c r="BH384">
        <v>1927</v>
      </c>
      <c r="BI384">
        <f>($BH$438-$BH$435)/200</f>
        <v>6.5000000000000002E-2</v>
      </c>
    </row>
    <row r="385" spans="1:61" x14ac:dyDescent="0.25">
      <c r="A385">
        <v>384</v>
      </c>
      <c r="F385">
        <v>255.85110800000001</v>
      </c>
      <c r="G385" s="3">
        <v>3</v>
      </c>
      <c r="H385">
        <v>254.14989800000001</v>
      </c>
      <c r="I385" s="5">
        <v>4</v>
      </c>
      <c r="P385">
        <v>2</v>
      </c>
      <c r="Q385" t="str">
        <f t="shared" si="6"/>
        <v>34</v>
      </c>
      <c r="R385">
        <v>3</v>
      </c>
      <c r="X385" t="s">
        <v>287</v>
      </c>
      <c r="Y385" t="s">
        <v>278</v>
      </c>
      <c r="BG385">
        <v>3</v>
      </c>
      <c r="BH385">
        <v>1933</v>
      </c>
      <c r="BI385">
        <f>($BH$439-$BH$436)/200</f>
        <v>0.105</v>
      </c>
    </row>
    <row r="386" spans="1:61" x14ac:dyDescent="0.25">
      <c r="A386">
        <v>385</v>
      </c>
      <c r="D386">
        <v>271.08903800000002</v>
      </c>
      <c r="E386" s="2">
        <v>2</v>
      </c>
      <c r="F386">
        <v>255.89161200000001</v>
      </c>
      <c r="G386" s="3">
        <v>3</v>
      </c>
      <c r="H386">
        <v>254.14989800000001</v>
      </c>
      <c r="I386" s="5">
        <v>4</v>
      </c>
      <c r="P386">
        <v>3</v>
      </c>
      <c r="Q386" t="str">
        <f t="shared" ref="Q386:Q449" si="7">CONCATENATE(C386,E386,G386,I386)</f>
        <v>234</v>
      </c>
      <c r="R386">
        <v>4</v>
      </c>
      <c r="X386" t="s">
        <v>287</v>
      </c>
      <c r="Y386" t="s">
        <v>270</v>
      </c>
      <c r="BG386">
        <v>4</v>
      </c>
      <c r="BH386">
        <v>1934</v>
      </c>
      <c r="BI386">
        <f>($BH$440-$BH$437)/200</f>
        <v>6.5000000000000002E-2</v>
      </c>
    </row>
    <row r="387" spans="1:61" x14ac:dyDescent="0.25">
      <c r="A387">
        <v>386</v>
      </c>
      <c r="D387">
        <v>271.12166100000002</v>
      </c>
      <c r="E387" s="2">
        <v>2</v>
      </c>
      <c r="F387">
        <v>255.81621100000001</v>
      </c>
      <c r="G387" s="3">
        <v>3</v>
      </c>
      <c r="P387">
        <v>2</v>
      </c>
      <c r="Q387" t="str">
        <f t="shared" si="7"/>
        <v>23</v>
      </c>
      <c r="R387">
        <v>2</v>
      </c>
      <c r="X387" t="s">
        <v>287</v>
      </c>
      <c r="Y387" t="s">
        <v>271</v>
      </c>
      <c r="AB387" t="s">
        <v>287</v>
      </c>
      <c r="AC387" t="str">
        <f>CONCATENATE($R387,$R388,$R389,$R390)</f>
        <v>2134</v>
      </c>
      <c r="BG387">
        <v>2</v>
      </c>
      <c r="BH387">
        <v>1945</v>
      </c>
      <c r="BI387">
        <f>($BH$441-$BH$438)/200</f>
        <v>7.0000000000000007E-2</v>
      </c>
    </row>
    <row r="388" spans="1:61" x14ac:dyDescent="0.25">
      <c r="A388">
        <v>387</v>
      </c>
      <c r="D388">
        <v>271.10267599999997</v>
      </c>
      <c r="E388" s="2">
        <v>2</v>
      </c>
      <c r="F388">
        <v>255.66828099999998</v>
      </c>
      <c r="G388" s="3">
        <v>3</v>
      </c>
      <c r="P388">
        <v>2</v>
      </c>
      <c r="Q388" t="str">
        <f t="shared" si="7"/>
        <v>23</v>
      </c>
      <c r="R388">
        <v>1</v>
      </c>
      <c r="X388" t="s">
        <v>287</v>
      </c>
      <c r="Y388" t="s">
        <v>272</v>
      </c>
      <c r="BG388">
        <v>1</v>
      </c>
      <c r="BH388">
        <v>1949</v>
      </c>
      <c r="BI388">
        <f>($BH$442-$BH$439)/200</f>
        <v>6.5000000000000002E-2</v>
      </c>
    </row>
    <row r="389" spans="1:61" x14ac:dyDescent="0.25">
      <c r="A389">
        <v>388</v>
      </c>
      <c r="D389">
        <v>271.08903800000002</v>
      </c>
      <c r="E389" s="2">
        <v>2</v>
      </c>
      <c r="P389">
        <v>1</v>
      </c>
      <c r="Q389" t="str">
        <f t="shared" si="7"/>
        <v>2</v>
      </c>
      <c r="R389">
        <v>3</v>
      </c>
      <c r="X389" t="s">
        <v>284</v>
      </c>
      <c r="Y389" t="s">
        <v>273</v>
      </c>
      <c r="BG389">
        <v>3</v>
      </c>
      <c r="BH389">
        <v>1955</v>
      </c>
      <c r="BI389">
        <f>($BH$443-$BH$440)/200</f>
        <v>0.1</v>
      </c>
    </row>
    <row r="390" spans="1:61" x14ac:dyDescent="0.25">
      <c r="A390">
        <v>389</v>
      </c>
      <c r="D390">
        <v>271.08903800000002</v>
      </c>
      <c r="E390" s="2">
        <v>2</v>
      </c>
      <c r="J390">
        <v>235.96924100000001</v>
      </c>
      <c r="K390" t="s">
        <v>22</v>
      </c>
      <c r="Q390" t="str">
        <f t="shared" si="7"/>
        <v>2</v>
      </c>
      <c r="R390">
        <v>4</v>
      </c>
      <c r="X390" t="s">
        <v>286</v>
      </c>
      <c r="Y390" t="s">
        <v>274</v>
      </c>
      <c r="BG390">
        <v>4</v>
      </c>
      <c r="BH390">
        <v>1955</v>
      </c>
      <c r="BI390">
        <f>($BH$444-$BH$441)/200</f>
        <v>0.08</v>
      </c>
    </row>
    <row r="391" spans="1:61" x14ac:dyDescent="0.25">
      <c r="A391">
        <v>390</v>
      </c>
      <c r="Q391" t="str">
        <f t="shared" si="7"/>
        <v/>
      </c>
      <c r="R391">
        <v>2</v>
      </c>
      <c r="AB391" t="s">
        <v>287</v>
      </c>
      <c r="AC391" t="str">
        <f>CONCATENATE($R391,$R392,$R393,$R394)</f>
        <v>2134</v>
      </c>
      <c r="BG391">
        <v>2</v>
      </c>
      <c r="BH391">
        <v>1964</v>
      </c>
    </row>
    <row r="392" spans="1:61" x14ac:dyDescent="0.25">
      <c r="A392">
        <v>391</v>
      </c>
      <c r="J392">
        <v>235.81717</v>
      </c>
      <c r="K392" t="s">
        <v>22</v>
      </c>
      <c r="Q392" t="str">
        <f t="shared" si="7"/>
        <v/>
      </c>
      <c r="R392">
        <v>1</v>
      </c>
      <c r="BG392">
        <v>1</v>
      </c>
      <c r="BH392">
        <v>1968</v>
      </c>
    </row>
    <row r="393" spans="1:61" x14ac:dyDescent="0.25">
      <c r="A393">
        <v>392</v>
      </c>
      <c r="B393">
        <v>241.48055399999998</v>
      </c>
      <c r="C393" s="4">
        <v>1</v>
      </c>
      <c r="P393">
        <v>1</v>
      </c>
      <c r="Q393" t="str">
        <f t="shared" si="7"/>
        <v>1</v>
      </c>
      <c r="R393">
        <v>3</v>
      </c>
      <c r="BG393">
        <v>3</v>
      </c>
      <c r="BH393">
        <v>1975</v>
      </c>
    </row>
    <row r="394" spans="1:61" x14ac:dyDescent="0.25">
      <c r="A394">
        <v>393</v>
      </c>
      <c r="B394">
        <v>241.456819</v>
      </c>
      <c r="C394" s="4">
        <v>1</v>
      </c>
      <c r="P394">
        <v>1</v>
      </c>
      <c r="Q394" t="str">
        <f t="shared" si="7"/>
        <v>1</v>
      </c>
      <c r="R394">
        <v>4</v>
      </c>
      <c r="BG394">
        <v>4</v>
      </c>
      <c r="BH394">
        <v>1976</v>
      </c>
    </row>
    <row r="395" spans="1:61" x14ac:dyDescent="0.25">
      <c r="A395">
        <v>394</v>
      </c>
      <c r="B395">
        <v>241.48580699999999</v>
      </c>
      <c r="C395" s="4">
        <v>1</v>
      </c>
      <c r="P395">
        <v>1</v>
      </c>
      <c r="Q395" t="str">
        <f t="shared" si="7"/>
        <v>1</v>
      </c>
      <c r="R395">
        <v>2</v>
      </c>
      <c r="AB395" t="s">
        <v>286</v>
      </c>
      <c r="AC395" t="str">
        <f>CONCATENATE($R395,$R396,$R397,$R398)</f>
        <v>2143</v>
      </c>
      <c r="BG395">
        <v>2</v>
      </c>
      <c r="BH395">
        <v>1983</v>
      </c>
    </row>
    <row r="396" spans="1:61" x14ac:dyDescent="0.25">
      <c r="A396">
        <v>395</v>
      </c>
      <c r="B396">
        <v>241.43727200000001</v>
      </c>
      <c r="C396" s="4">
        <v>1</v>
      </c>
      <c r="P396">
        <v>1</v>
      </c>
      <c r="Q396" t="str">
        <f t="shared" si="7"/>
        <v>1</v>
      </c>
      <c r="R396">
        <v>1</v>
      </c>
      <c r="BG396">
        <v>1</v>
      </c>
      <c r="BH396">
        <v>1987</v>
      </c>
    </row>
    <row r="397" spans="1:61" x14ac:dyDescent="0.25">
      <c r="A397">
        <v>396</v>
      </c>
      <c r="B397">
        <v>241.47116199999999</v>
      </c>
      <c r="C397" s="4">
        <v>1</v>
      </c>
      <c r="H397">
        <v>248.937927</v>
      </c>
      <c r="I397" s="5">
        <v>4</v>
      </c>
      <c r="P397">
        <v>2</v>
      </c>
      <c r="Q397" t="str">
        <f t="shared" si="7"/>
        <v>14</v>
      </c>
      <c r="R397">
        <v>4</v>
      </c>
      <c r="BG397">
        <v>4</v>
      </c>
      <c r="BH397">
        <v>1996</v>
      </c>
    </row>
    <row r="398" spans="1:61" x14ac:dyDescent="0.25">
      <c r="A398">
        <v>397</v>
      </c>
      <c r="B398">
        <v>241.44772499999999</v>
      </c>
      <c r="C398" s="4">
        <v>1</v>
      </c>
      <c r="H398">
        <v>248.91701799999998</v>
      </c>
      <c r="I398" s="5">
        <v>4</v>
      </c>
      <c r="P398">
        <v>2</v>
      </c>
      <c r="Q398" t="str">
        <f t="shared" si="7"/>
        <v>14</v>
      </c>
      <c r="R398">
        <v>3</v>
      </c>
      <c r="BG398">
        <v>3</v>
      </c>
      <c r="BH398">
        <v>1997</v>
      </c>
    </row>
    <row r="399" spans="1:61" x14ac:dyDescent="0.25">
      <c r="A399">
        <v>398</v>
      </c>
      <c r="B399">
        <v>241.428079</v>
      </c>
      <c r="C399" s="4">
        <v>1</v>
      </c>
      <c r="H399">
        <v>248.934493</v>
      </c>
      <c r="I399" s="5">
        <v>4</v>
      </c>
      <c r="P399">
        <v>2</v>
      </c>
      <c r="Q399" t="str">
        <f t="shared" si="7"/>
        <v>14</v>
      </c>
      <c r="R399">
        <v>2</v>
      </c>
      <c r="AB399" t="s">
        <v>286</v>
      </c>
      <c r="AC399" t="str">
        <f>CONCATENATE($R399,$R400,$R401,$R402)</f>
        <v>2143</v>
      </c>
      <c r="BG399">
        <v>2</v>
      </c>
      <c r="BH399">
        <v>2001</v>
      </c>
    </row>
    <row r="400" spans="1:61" x14ac:dyDescent="0.25">
      <c r="A400">
        <v>399</v>
      </c>
      <c r="B400">
        <v>241.402725</v>
      </c>
      <c r="C400" s="4">
        <v>1</v>
      </c>
      <c r="H400">
        <v>248.916313</v>
      </c>
      <c r="I400" s="5">
        <v>4</v>
      </c>
      <c r="P400">
        <v>2</v>
      </c>
      <c r="Q400" t="str">
        <f t="shared" si="7"/>
        <v>14</v>
      </c>
      <c r="R400">
        <v>1</v>
      </c>
      <c r="BG400">
        <v>1</v>
      </c>
      <c r="BH400">
        <v>2006</v>
      </c>
    </row>
    <row r="401" spans="1:60" x14ac:dyDescent="0.25">
      <c r="A401">
        <v>400</v>
      </c>
      <c r="B401">
        <v>241.45606000000001</v>
      </c>
      <c r="C401" s="4">
        <v>1</v>
      </c>
      <c r="H401">
        <v>248.97393699999998</v>
      </c>
      <c r="I401" s="5">
        <v>4</v>
      </c>
      <c r="P401">
        <v>2</v>
      </c>
      <c r="Q401" t="str">
        <f t="shared" si="7"/>
        <v>14</v>
      </c>
      <c r="R401">
        <v>4</v>
      </c>
      <c r="BG401">
        <v>4</v>
      </c>
      <c r="BH401">
        <v>2016</v>
      </c>
    </row>
    <row r="402" spans="1:60" x14ac:dyDescent="0.25">
      <c r="A402">
        <v>401</v>
      </c>
      <c r="B402">
        <v>241.33813000000001</v>
      </c>
      <c r="C402" s="4">
        <v>1</v>
      </c>
      <c r="H402">
        <v>248.96287899999999</v>
      </c>
      <c r="I402" s="5">
        <v>4</v>
      </c>
      <c r="P402">
        <v>2</v>
      </c>
      <c r="Q402" t="str">
        <f t="shared" si="7"/>
        <v>14</v>
      </c>
      <c r="R402">
        <v>3</v>
      </c>
      <c r="BG402">
        <v>3</v>
      </c>
      <c r="BH402">
        <v>2018</v>
      </c>
    </row>
    <row r="403" spans="1:60" x14ac:dyDescent="0.25">
      <c r="A403">
        <v>402</v>
      </c>
      <c r="B403">
        <v>241.48055399999998</v>
      </c>
      <c r="C403" s="4">
        <v>1</v>
      </c>
      <c r="H403">
        <v>248.962627</v>
      </c>
      <c r="I403" s="5">
        <v>4</v>
      </c>
      <c r="P403">
        <v>2</v>
      </c>
      <c r="Q403" t="str">
        <f t="shared" si="7"/>
        <v>14</v>
      </c>
      <c r="R403" t="s">
        <v>22</v>
      </c>
      <c r="BG403" t="s">
        <v>22</v>
      </c>
      <c r="BH403">
        <v>2019</v>
      </c>
    </row>
    <row r="404" spans="1:60" x14ac:dyDescent="0.25">
      <c r="A404">
        <v>403</v>
      </c>
      <c r="B404">
        <v>241.48055399999998</v>
      </c>
      <c r="C404" s="4">
        <v>1</v>
      </c>
      <c r="H404">
        <v>248.978633</v>
      </c>
      <c r="I404" s="5">
        <v>4</v>
      </c>
      <c r="P404">
        <v>2</v>
      </c>
      <c r="Q404" t="str">
        <f t="shared" si="7"/>
        <v>14</v>
      </c>
      <c r="R404" t="s">
        <v>22</v>
      </c>
      <c r="BG404" t="s">
        <v>22</v>
      </c>
      <c r="BH404">
        <v>2021</v>
      </c>
    </row>
    <row r="405" spans="1:60" x14ac:dyDescent="0.25">
      <c r="A405">
        <v>404</v>
      </c>
      <c r="H405">
        <v>248.95888500000001</v>
      </c>
      <c r="I405" s="5">
        <v>4</v>
      </c>
      <c r="P405">
        <v>1</v>
      </c>
      <c r="Q405" t="str">
        <f t="shared" si="7"/>
        <v>4</v>
      </c>
      <c r="R405">
        <v>1</v>
      </c>
      <c r="AB405" t="s">
        <v>285</v>
      </c>
      <c r="AC405" t="str">
        <f>CONCATENATE($R405,$R406,$R407,$R408)</f>
        <v>1234</v>
      </c>
      <c r="BG405">
        <v>1</v>
      </c>
      <c r="BH405">
        <v>2022</v>
      </c>
    </row>
    <row r="406" spans="1:60" x14ac:dyDescent="0.25">
      <c r="A406">
        <v>405</v>
      </c>
      <c r="D406">
        <v>230.45272800000001</v>
      </c>
      <c r="E406" s="2">
        <v>2</v>
      </c>
      <c r="F406">
        <v>241.60277500000001</v>
      </c>
      <c r="G406" s="3">
        <v>3</v>
      </c>
      <c r="H406">
        <v>248.934192</v>
      </c>
      <c r="I406" s="5">
        <v>4</v>
      </c>
      <c r="P406">
        <v>3</v>
      </c>
      <c r="Q406" t="str">
        <f t="shared" si="7"/>
        <v>234</v>
      </c>
      <c r="R406">
        <v>2</v>
      </c>
      <c r="BG406">
        <v>2</v>
      </c>
      <c r="BH406">
        <v>2030</v>
      </c>
    </row>
    <row r="407" spans="1:60" x14ac:dyDescent="0.25">
      <c r="A407">
        <v>406</v>
      </c>
      <c r="D407">
        <v>230.45272800000001</v>
      </c>
      <c r="E407" s="2">
        <v>2</v>
      </c>
      <c r="F407">
        <v>241.57722000000001</v>
      </c>
      <c r="G407" s="3">
        <v>3</v>
      </c>
      <c r="H407">
        <v>248.884647</v>
      </c>
      <c r="I407" s="5">
        <v>4</v>
      </c>
      <c r="P407">
        <v>3</v>
      </c>
      <c r="Q407" t="str">
        <f t="shared" si="7"/>
        <v>234</v>
      </c>
      <c r="R407">
        <v>3</v>
      </c>
      <c r="BG407">
        <v>3</v>
      </c>
      <c r="BH407">
        <v>2035</v>
      </c>
    </row>
    <row r="408" spans="1:60" x14ac:dyDescent="0.25">
      <c r="A408">
        <v>407</v>
      </c>
      <c r="D408">
        <v>230.465453</v>
      </c>
      <c r="E408" s="2">
        <v>2</v>
      </c>
      <c r="F408">
        <v>241.61600999999999</v>
      </c>
      <c r="G408" s="3">
        <v>3</v>
      </c>
      <c r="H408">
        <v>248.937927</v>
      </c>
      <c r="I408" s="5">
        <v>4</v>
      </c>
      <c r="P408">
        <v>3</v>
      </c>
      <c r="Q408" t="str">
        <f t="shared" si="7"/>
        <v>234</v>
      </c>
      <c r="R408">
        <v>4</v>
      </c>
      <c r="BG408">
        <v>4</v>
      </c>
      <c r="BH408">
        <v>2037</v>
      </c>
    </row>
    <row r="409" spans="1:60" x14ac:dyDescent="0.25">
      <c r="A409">
        <v>408</v>
      </c>
      <c r="D409">
        <v>230.52853300000001</v>
      </c>
      <c r="E409" s="2">
        <v>2</v>
      </c>
      <c r="F409">
        <v>241.53651600000001</v>
      </c>
      <c r="G409" s="3">
        <v>3</v>
      </c>
      <c r="P409">
        <v>2</v>
      </c>
      <c r="Q409" t="str">
        <f t="shared" si="7"/>
        <v>23</v>
      </c>
      <c r="R409">
        <v>1</v>
      </c>
      <c r="AB409" t="s">
        <v>285</v>
      </c>
      <c r="AC409" t="str">
        <f>CONCATENATE($R409,$R410,$R411,$R412)</f>
        <v>1234</v>
      </c>
      <c r="BG409">
        <v>1</v>
      </c>
      <c r="BH409">
        <v>2048</v>
      </c>
    </row>
    <row r="410" spans="1:60" x14ac:dyDescent="0.25">
      <c r="A410">
        <v>409</v>
      </c>
      <c r="D410">
        <v>230.550657</v>
      </c>
      <c r="E410" s="2">
        <v>2</v>
      </c>
      <c r="F410">
        <v>241.57727</v>
      </c>
      <c r="G410" s="3">
        <v>3</v>
      </c>
      <c r="P410">
        <v>2</v>
      </c>
      <c r="Q410" t="str">
        <f t="shared" si="7"/>
        <v>23</v>
      </c>
      <c r="R410">
        <v>2</v>
      </c>
      <c r="BG410">
        <v>2</v>
      </c>
      <c r="BH410">
        <v>2051</v>
      </c>
    </row>
    <row r="411" spans="1:60" x14ac:dyDescent="0.25">
      <c r="A411">
        <v>410</v>
      </c>
      <c r="D411">
        <v>230.499191</v>
      </c>
      <c r="E411" s="2">
        <v>2</v>
      </c>
      <c r="F411">
        <v>241.61414099999999</v>
      </c>
      <c r="G411" s="3">
        <v>3</v>
      </c>
      <c r="P411">
        <v>2</v>
      </c>
      <c r="Q411" t="str">
        <f t="shared" si="7"/>
        <v>23</v>
      </c>
      <c r="R411">
        <v>3</v>
      </c>
      <c r="BG411">
        <v>3</v>
      </c>
      <c r="BH411">
        <v>2058</v>
      </c>
    </row>
    <row r="412" spans="1:60" x14ac:dyDescent="0.25">
      <c r="A412">
        <v>411</v>
      </c>
      <c r="D412">
        <v>230.51560499999999</v>
      </c>
      <c r="E412" s="2">
        <v>2</v>
      </c>
      <c r="F412">
        <v>241.58823100000001</v>
      </c>
      <c r="G412" s="3">
        <v>3</v>
      </c>
      <c r="P412">
        <v>2</v>
      </c>
      <c r="Q412" t="str">
        <f t="shared" si="7"/>
        <v>23</v>
      </c>
      <c r="R412">
        <v>4</v>
      </c>
      <c r="BG412">
        <v>4</v>
      </c>
      <c r="BH412">
        <v>2058</v>
      </c>
    </row>
    <row r="413" spans="1:60" x14ac:dyDescent="0.25">
      <c r="A413">
        <v>412</v>
      </c>
      <c r="D413">
        <v>230.50984700000001</v>
      </c>
      <c r="E413" s="2">
        <v>2</v>
      </c>
      <c r="F413">
        <v>241.563535</v>
      </c>
      <c r="G413" s="3">
        <v>3</v>
      </c>
      <c r="P413">
        <v>2</v>
      </c>
      <c r="Q413" t="str">
        <f t="shared" si="7"/>
        <v>23</v>
      </c>
      <c r="R413">
        <v>2</v>
      </c>
      <c r="AB413" t="s">
        <v>287</v>
      </c>
      <c r="AC413" t="str">
        <f>CONCATENATE($R413,$R414,$R415,$R416)</f>
        <v>2134</v>
      </c>
      <c r="BG413">
        <v>2</v>
      </c>
      <c r="BH413">
        <v>2070</v>
      </c>
    </row>
    <row r="414" spans="1:60" x14ac:dyDescent="0.25">
      <c r="A414">
        <v>413</v>
      </c>
      <c r="D414">
        <v>230.520353</v>
      </c>
      <c r="E414" s="2">
        <v>2</v>
      </c>
      <c r="F414">
        <v>241.57292699999999</v>
      </c>
      <c r="G414" s="3">
        <v>3</v>
      </c>
      <c r="P414">
        <v>2</v>
      </c>
      <c r="Q414" t="str">
        <f t="shared" si="7"/>
        <v>23</v>
      </c>
      <c r="R414">
        <v>1</v>
      </c>
      <c r="BG414">
        <v>1</v>
      </c>
      <c r="BH414">
        <v>2073</v>
      </c>
    </row>
    <row r="415" spans="1:60" x14ac:dyDescent="0.25">
      <c r="A415">
        <v>414</v>
      </c>
      <c r="D415">
        <v>230.50110899999999</v>
      </c>
      <c r="E415" s="2">
        <v>2</v>
      </c>
      <c r="F415">
        <v>241.54813100000001</v>
      </c>
      <c r="G415" s="3">
        <v>3</v>
      </c>
      <c r="P415">
        <v>2</v>
      </c>
      <c r="Q415" t="str">
        <f t="shared" si="7"/>
        <v>23</v>
      </c>
      <c r="R415">
        <v>3</v>
      </c>
      <c r="BG415">
        <v>3</v>
      </c>
      <c r="BH415">
        <v>2080</v>
      </c>
    </row>
    <row r="416" spans="1:60" x14ac:dyDescent="0.25">
      <c r="A416">
        <v>415</v>
      </c>
      <c r="D416">
        <v>230.55348499999999</v>
      </c>
      <c r="E416" s="2">
        <v>2</v>
      </c>
      <c r="F416">
        <v>241.57570799999999</v>
      </c>
      <c r="G416" s="3">
        <v>3</v>
      </c>
      <c r="P416">
        <v>2</v>
      </c>
      <c r="Q416" t="str">
        <f t="shared" si="7"/>
        <v>23</v>
      </c>
      <c r="R416">
        <v>4</v>
      </c>
      <c r="BG416">
        <v>4</v>
      </c>
      <c r="BH416">
        <v>2080</v>
      </c>
    </row>
    <row r="417" spans="1:60" x14ac:dyDescent="0.25">
      <c r="A417">
        <v>416</v>
      </c>
      <c r="D417">
        <v>230.55944399999998</v>
      </c>
      <c r="E417" s="2">
        <v>2</v>
      </c>
      <c r="F417">
        <v>241.59570600000001</v>
      </c>
      <c r="G417" s="3">
        <v>3</v>
      </c>
      <c r="P417">
        <v>2</v>
      </c>
      <c r="Q417" t="str">
        <f t="shared" si="7"/>
        <v>23</v>
      </c>
      <c r="R417">
        <v>2</v>
      </c>
      <c r="AB417" t="s">
        <v>287</v>
      </c>
      <c r="AC417" t="str">
        <f>CONCATENATE($R417,$R418,$R419,$R420)</f>
        <v>2134</v>
      </c>
      <c r="BG417">
        <v>2</v>
      </c>
      <c r="BH417">
        <v>2089</v>
      </c>
    </row>
    <row r="418" spans="1:60" x14ac:dyDescent="0.25">
      <c r="A418">
        <v>417</v>
      </c>
      <c r="D418">
        <v>230.58848499999999</v>
      </c>
      <c r="E418" s="2">
        <v>2</v>
      </c>
      <c r="F418">
        <v>241.60277500000001</v>
      </c>
      <c r="G418" s="3">
        <v>3</v>
      </c>
      <c r="P418">
        <v>2</v>
      </c>
      <c r="Q418" t="str">
        <f t="shared" si="7"/>
        <v>23</v>
      </c>
      <c r="R418">
        <v>1</v>
      </c>
      <c r="BG418">
        <v>1</v>
      </c>
      <c r="BH418">
        <v>2094</v>
      </c>
    </row>
    <row r="419" spans="1:60" x14ac:dyDescent="0.25">
      <c r="A419">
        <v>418</v>
      </c>
      <c r="B419">
        <v>222.13005000000001</v>
      </c>
      <c r="C419" s="4">
        <v>1</v>
      </c>
      <c r="D419">
        <v>230.45272800000001</v>
      </c>
      <c r="E419" s="2">
        <v>2</v>
      </c>
      <c r="P419">
        <v>2</v>
      </c>
      <c r="Q419" t="str">
        <f t="shared" si="7"/>
        <v>12</v>
      </c>
      <c r="R419">
        <v>3</v>
      </c>
      <c r="BG419">
        <v>3</v>
      </c>
      <c r="BH419">
        <v>2101</v>
      </c>
    </row>
    <row r="420" spans="1:60" x14ac:dyDescent="0.25">
      <c r="A420">
        <v>419</v>
      </c>
      <c r="B420">
        <v>222.124696</v>
      </c>
      <c r="C420" s="4">
        <v>1</v>
      </c>
      <c r="D420">
        <v>230.434091</v>
      </c>
      <c r="E420" s="2">
        <v>2</v>
      </c>
      <c r="P420">
        <v>2</v>
      </c>
      <c r="Q420" t="str">
        <f t="shared" si="7"/>
        <v>12</v>
      </c>
      <c r="R420">
        <v>4</v>
      </c>
      <c r="BG420">
        <v>4</v>
      </c>
      <c r="BH420">
        <v>2101</v>
      </c>
    </row>
    <row r="421" spans="1:60" x14ac:dyDescent="0.25">
      <c r="A421">
        <v>420</v>
      </c>
      <c r="B421">
        <v>222.148889</v>
      </c>
      <c r="C421" s="4">
        <v>1</v>
      </c>
      <c r="H421">
        <v>230.53186700000001</v>
      </c>
      <c r="I421" s="5">
        <v>4</v>
      </c>
      <c r="P421">
        <v>2</v>
      </c>
      <c r="Q421" t="str">
        <f t="shared" si="7"/>
        <v>14</v>
      </c>
      <c r="R421">
        <v>2</v>
      </c>
      <c r="AB421" t="s">
        <v>287</v>
      </c>
      <c r="AC421" t="str">
        <f>CONCATENATE($R421,$R422,$R423,$R424)</f>
        <v>2134</v>
      </c>
      <c r="BG421">
        <v>2</v>
      </c>
      <c r="BH421">
        <v>2108</v>
      </c>
    </row>
    <row r="422" spans="1:60" x14ac:dyDescent="0.25">
      <c r="A422">
        <v>421</v>
      </c>
      <c r="B422">
        <v>222.06787800000001</v>
      </c>
      <c r="C422" s="4">
        <v>1</v>
      </c>
      <c r="H422">
        <v>230.54449399999999</v>
      </c>
      <c r="I422" s="5">
        <v>4</v>
      </c>
      <c r="P422">
        <v>2</v>
      </c>
      <c r="Q422" t="str">
        <f t="shared" si="7"/>
        <v>14</v>
      </c>
      <c r="R422">
        <v>1</v>
      </c>
      <c r="BG422">
        <v>1</v>
      </c>
      <c r="BH422">
        <v>2114</v>
      </c>
    </row>
    <row r="423" spans="1:60" x14ac:dyDescent="0.25">
      <c r="A423">
        <v>422</v>
      </c>
      <c r="B423">
        <v>222.08090899999999</v>
      </c>
      <c r="C423" s="4">
        <v>1</v>
      </c>
      <c r="H423">
        <v>230.55282700000001</v>
      </c>
      <c r="I423" s="5">
        <v>4</v>
      </c>
      <c r="P423">
        <v>2</v>
      </c>
      <c r="Q423" t="str">
        <f t="shared" si="7"/>
        <v>14</v>
      </c>
      <c r="R423">
        <v>3</v>
      </c>
      <c r="BG423">
        <v>3</v>
      </c>
      <c r="BH423">
        <v>2121</v>
      </c>
    </row>
    <row r="424" spans="1:60" x14ac:dyDescent="0.25">
      <c r="A424">
        <v>423</v>
      </c>
      <c r="B424">
        <v>222.11560599999999</v>
      </c>
      <c r="C424" s="4">
        <v>1</v>
      </c>
      <c r="H424">
        <v>230.55005</v>
      </c>
      <c r="I424" s="5">
        <v>4</v>
      </c>
      <c r="P424">
        <v>2</v>
      </c>
      <c r="Q424" t="str">
        <f t="shared" si="7"/>
        <v>14</v>
      </c>
      <c r="R424">
        <v>4</v>
      </c>
      <c r="BG424">
        <v>4</v>
      </c>
      <c r="BH424">
        <v>2121</v>
      </c>
    </row>
    <row r="425" spans="1:60" x14ac:dyDescent="0.25">
      <c r="A425">
        <v>424</v>
      </c>
      <c r="B425">
        <v>222.147121</v>
      </c>
      <c r="C425" s="4">
        <v>1</v>
      </c>
      <c r="H425">
        <v>230.56242499999999</v>
      </c>
      <c r="I425" s="5">
        <v>4</v>
      </c>
      <c r="P425">
        <v>2</v>
      </c>
      <c r="Q425" t="str">
        <f t="shared" si="7"/>
        <v>14</v>
      </c>
      <c r="R425">
        <v>2</v>
      </c>
      <c r="AB425" t="s">
        <v>286</v>
      </c>
      <c r="AC425" t="str">
        <f>CONCATENATE($R425,$R426,$R427,$R428)</f>
        <v>2143</v>
      </c>
      <c r="BG425">
        <v>2</v>
      </c>
      <c r="BH425">
        <v>2130</v>
      </c>
    </row>
    <row r="426" spans="1:60" x14ac:dyDescent="0.25">
      <c r="A426">
        <v>425</v>
      </c>
      <c r="B426">
        <v>222.12641400000001</v>
      </c>
      <c r="C426" s="4">
        <v>1</v>
      </c>
      <c r="H426">
        <v>230.61641399999999</v>
      </c>
      <c r="I426" s="5">
        <v>4</v>
      </c>
      <c r="P426">
        <v>2</v>
      </c>
      <c r="Q426" t="str">
        <f t="shared" si="7"/>
        <v>14</v>
      </c>
      <c r="R426">
        <v>1</v>
      </c>
      <c r="BG426">
        <v>1</v>
      </c>
      <c r="BH426">
        <v>2136</v>
      </c>
    </row>
    <row r="427" spans="1:60" x14ac:dyDescent="0.25">
      <c r="A427">
        <v>426</v>
      </c>
      <c r="B427">
        <v>222.07575700000001</v>
      </c>
      <c r="C427" s="4">
        <v>1</v>
      </c>
      <c r="H427">
        <v>230.678079</v>
      </c>
      <c r="I427" s="5">
        <v>4</v>
      </c>
      <c r="P427">
        <v>2</v>
      </c>
      <c r="Q427" t="str">
        <f t="shared" si="7"/>
        <v>14</v>
      </c>
      <c r="R427">
        <v>4</v>
      </c>
      <c r="BG427">
        <v>4</v>
      </c>
      <c r="BH427">
        <v>2142</v>
      </c>
    </row>
    <row r="428" spans="1:60" x14ac:dyDescent="0.25">
      <c r="A428">
        <v>427</v>
      </c>
      <c r="B428">
        <v>222.11883800000001</v>
      </c>
      <c r="C428" s="4">
        <v>1</v>
      </c>
      <c r="H428">
        <v>230.66565399999999</v>
      </c>
      <c r="I428" s="5">
        <v>4</v>
      </c>
      <c r="P428">
        <v>2</v>
      </c>
      <c r="Q428" t="str">
        <f t="shared" si="7"/>
        <v>14</v>
      </c>
      <c r="R428">
        <v>3</v>
      </c>
      <c r="BG428">
        <v>3</v>
      </c>
      <c r="BH428">
        <v>2143</v>
      </c>
    </row>
    <row r="429" spans="1:60" x14ac:dyDescent="0.25">
      <c r="A429">
        <v>428</v>
      </c>
      <c r="B429">
        <v>222.13005000000001</v>
      </c>
      <c r="C429" s="4">
        <v>1</v>
      </c>
      <c r="H429">
        <v>230.67065700000001</v>
      </c>
      <c r="I429" s="5">
        <v>4</v>
      </c>
      <c r="P429">
        <v>2</v>
      </c>
      <c r="Q429" t="str">
        <f t="shared" si="7"/>
        <v>14</v>
      </c>
      <c r="R429">
        <v>2</v>
      </c>
      <c r="AB429" t="s">
        <v>286</v>
      </c>
      <c r="AC429" t="str">
        <f>CONCATENATE($R429,$R430,$R431,$R432)</f>
        <v>2143</v>
      </c>
      <c r="BG429">
        <v>2</v>
      </c>
      <c r="BH429">
        <v>2151</v>
      </c>
    </row>
    <row r="430" spans="1:60" x14ac:dyDescent="0.25">
      <c r="A430">
        <v>429</v>
      </c>
      <c r="F430">
        <v>222.305657</v>
      </c>
      <c r="G430" s="3">
        <v>3</v>
      </c>
      <c r="H430">
        <v>230.704444</v>
      </c>
      <c r="I430" s="5">
        <v>4</v>
      </c>
      <c r="P430">
        <v>2</v>
      </c>
      <c r="Q430" t="str">
        <f t="shared" si="7"/>
        <v>34</v>
      </c>
      <c r="R430">
        <v>1</v>
      </c>
      <c r="BG430">
        <v>1</v>
      </c>
      <c r="BH430">
        <v>2156</v>
      </c>
    </row>
    <row r="431" spans="1:60" x14ac:dyDescent="0.25">
      <c r="A431">
        <v>430</v>
      </c>
      <c r="F431">
        <v>222.36651499999999</v>
      </c>
      <c r="G431" s="3">
        <v>3</v>
      </c>
      <c r="H431">
        <v>230.53186700000001</v>
      </c>
      <c r="I431" s="5">
        <v>4</v>
      </c>
      <c r="P431">
        <v>2</v>
      </c>
      <c r="Q431" t="str">
        <f t="shared" si="7"/>
        <v>34</v>
      </c>
      <c r="R431">
        <v>4</v>
      </c>
      <c r="BG431">
        <v>4</v>
      </c>
      <c r="BH431">
        <v>2162</v>
      </c>
    </row>
    <row r="432" spans="1:60" x14ac:dyDescent="0.25">
      <c r="A432">
        <v>431</v>
      </c>
      <c r="F432">
        <v>222.39479800000001</v>
      </c>
      <c r="G432" s="3">
        <v>3</v>
      </c>
      <c r="P432">
        <v>1</v>
      </c>
      <c r="Q432" t="str">
        <f t="shared" si="7"/>
        <v>3</v>
      </c>
      <c r="R432">
        <v>3</v>
      </c>
      <c r="BG432">
        <v>3</v>
      </c>
      <c r="BH432">
        <v>2163</v>
      </c>
    </row>
    <row r="433" spans="1:60" x14ac:dyDescent="0.25">
      <c r="A433">
        <v>432</v>
      </c>
      <c r="F433">
        <v>222.33747500000001</v>
      </c>
      <c r="G433" s="3">
        <v>3</v>
      </c>
      <c r="P433">
        <v>1</v>
      </c>
      <c r="Q433" t="str">
        <f t="shared" si="7"/>
        <v>3</v>
      </c>
      <c r="R433">
        <v>2</v>
      </c>
      <c r="AB433" t="s">
        <v>287</v>
      </c>
      <c r="AC433" t="str">
        <f>CONCATENATE($R433,$R434,$R435,$R436)</f>
        <v>2134</v>
      </c>
      <c r="BG433">
        <v>2</v>
      </c>
      <c r="BH433">
        <v>2170</v>
      </c>
    </row>
    <row r="434" spans="1:60" x14ac:dyDescent="0.25">
      <c r="A434">
        <v>433</v>
      </c>
      <c r="F434">
        <v>222.27691899999999</v>
      </c>
      <c r="G434" s="3">
        <v>3</v>
      </c>
      <c r="P434">
        <v>1</v>
      </c>
      <c r="Q434" t="str">
        <f t="shared" si="7"/>
        <v>3</v>
      </c>
      <c r="R434">
        <v>1</v>
      </c>
      <c r="BG434">
        <v>1</v>
      </c>
      <c r="BH434">
        <v>2175</v>
      </c>
    </row>
    <row r="435" spans="1:60" x14ac:dyDescent="0.25">
      <c r="A435">
        <v>434</v>
      </c>
      <c r="D435">
        <v>209.29242199999999</v>
      </c>
      <c r="E435" s="2">
        <v>2</v>
      </c>
      <c r="F435">
        <v>222.29883799999999</v>
      </c>
      <c r="G435" s="3">
        <v>3</v>
      </c>
      <c r="P435">
        <v>2</v>
      </c>
      <c r="Q435" t="str">
        <f t="shared" si="7"/>
        <v>23</v>
      </c>
      <c r="R435">
        <v>3</v>
      </c>
      <c r="BG435">
        <v>3</v>
      </c>
      <c r="BH435">
        <v>2183</v>
      </c>
    </row>
    <row r="436" spans="1:60" x14ac:dyDescent="0.25">
      <c r="A436">
        <v>435</v>
      </c>
      <c r="D436">
        <v>209.28747000000001</v>
      </c>
      <c r="E436" s="2">
        <v>2</v>
      </c>
      <c r="F436">
        <v>222.33934199999999</v>
      </c>
      <c r="G436" s="3">
        <v>3</v>
      </c>
      <c r="P436">
        <v>2</v>
      </c>
      <c r="Q436" t="str">
        <f t="shared" si="7"/>
        <v>23</v>
      </c>
      <c r="R436">
        <v>4</v>
      </c>
      <c r="BG436">
        <v>4</v>
      </c>
      <c r="BH436">
        <v>2183</v>
      </c>
    </row>
    <row r="437" spans="1:60" x14ac:dyDescent="0.25">
      <c r="A437">
        <v>436</v>
      </c>
      <c r="D437">
        <v>209.263811</v>
      </c>
      <c r="E437" s="2">
        <v>2</v>
      </c>
      <c r="F437">
        <v>222.28712100000001</v>
      </c>
      <c r="G437" s="3">
        <v>3</v>
      </c>
      <c r="P437">
        <v>2</v>
      </c>
      <c r="Q437" t="str">
        <f t="shared" si="7"/>
        <v>23</v>
      </c>
      <c r="R437">
        <v>2</v>
      </c>
      <c r="AB437" t="s">
        <v>287</v>
      </c>
      <c r="AC437" t="str">
        <f>CONCATENATE($R437,$R438,$R439,$R440)</f>
        <v>2134</v>
      </c>
      <c r="BG437">
        <v>2</v>
      </c>
      <c r="BH437">
        <v>2191</v>
      </c>
    </row>
    <row r="438" spans="1:60" x14ac:dyDescent="0.25">
      <c r="A438">
        <v>437</v>
      </c>
      <c r="D438">
        <v>209.25958900000001</v>
      </c>
      <c r="E438" s="2">
        <v>2</v>
      </c>
      <c r="F438">
        <v>222.305657</v>
      </c>
      <c r="G438" s="3">
        <v>3</v>
      </c>
      <c r="P438">
        <v>2</v>
      </c>
      <c r="Q438" t="str">
        <f t="shared" si="7"/>
        <v>23</v>
      </c>
      <c r="R438">
        <v>1</v>
      </c>
      <c r="BG438">
        <v>1</v>
      </c>
      <c r="BH438">
        <v>2196</v>
      </c>
    </row>
    <row r="439" spans="1:60" x14ac:dyDescent="0.25">
      <c r="A439">
        <v>438</v>
      </c>
      <c r="D439">
        <v>209.26154600000001</v>
      </c>
      <c r="E439" s="2">
        <v>2</v>
      </c>
      <c r="F439">
        <v>222.305657</v>
      </c>
      <c r="G439" s="3">
        <v>3</v>
      </c>
      <c r="P439">
        <v>2</v>
      </c>
      <c r="Q439" t="str">
        <f t="shared" si="7"/>
        <v>23</v>
      </c>
      <c r="R439">
        <v>3</v>
      </c>
      <c r="BG439">
        <v>3</v>
      </c>
      <c r="BH439">
        <v>2204</v>
      </c>
    </row>
    <row r="440" spans="1:60" x14ac:dyDescent="0.25">
      <c r="A440">
        <v>439</v>
      </c>
      <c r="D440">
        <v>209.26272800000001</v>
      </c>
      <c r="E440" s="2">
        <v>2</v>
      </c>
      <c r="P440">
        <v>1</v>
      </c>
      <c r="Q440" t="str">
        <f t="shared" si="7"/>
        <v>2</v>
      </c>
      <c r="R440">
        <v>4</v>
      </c>
      <c r="BG440">
        <v>4</v>
      </c>
      <c r="BH440">
        <v>2204</v>
      </c>
    </row>
    <row r="441" spans="1:60" x14ac:dyDescent="0.25">
      <c r="A441">
        <v>440</v>
      </c>
      <c r="D441">
        <v>209.30360300000001</v>
      </c>
      <c r="E441" s="2">
        <v>2</v>
      </c>
      <c r="P441">
        <v>1</v>
      </c>
      <c r="Q441" t="str">
        <f t="shared" si="7"/>
        <v>2</v>
      </c>
      <c r="R441">
        <v>2</v>
      </c>
      <c r="AB441" t="s">
        <v>286</v>
      </c>
      <c r="AC441" t="str">
        <f>CONCATENATE($R441,$R442,$R443,$R444)</f>
        <v>2143</v>
      </c>
      <c r="BG441">
        <v>2</v>
      </c>
      <c r="BH441">
        <v>2210</v>
      </c>
    </row>
    <row r="442" spans="1:60" x14ac:dyDescent="0.25">
      <c r="A442">
        <v>441</v>
      </c>
      <c r="D442">
        <v>209.275824</v>
      </c>
      <c r="E442" s="2">
        <v>2</v>
      </c>
      <c r="P442">
        <v>1</v>
      </c>
      <c r="Q442" t="str">
        <f t="shared" si="7"/>
        <v>2</v>
      </c>
      <c r="R442">
        <v>1</v>
      </c>
      <c r="BG442">
        <v>1</v>
      </c>
      <c r="BH442">
        <v>2217</v>
      </c>
    </row>
    <row r="443" spans="1:60" x14ac:dyDescent="0.25">
      <c r="A443">
        <v>442</v>
      </c>
      <c r="B443">
        <v>203.662577</v>
      </c>
      <c r="C443" s="4">
        <v>1</v>
      </c>
      <c r="D443">
        <v>209.285563</v>
      </c>
      <c r="E443" s="2">
        <v>2</v>
      </c>
      <c r="P443">
        <v>2</v>
      </c>
      <c r="Q443" t="str">
        <f t="shared" si="7"/>
        <v>12</v>
      </c>
      <c r="R443">
        <v>4</v>
      </c>
      <c r="BG443">
        <v>4</v>
      </c>
      <c r="BH443">
        <v>2224</v>
      </c>
    </row>
    <row r="444" spans="1:60" x14ac:dyDescent="0.25">
      <c r="A444">
        <v>443</v>
      </c>
      <c r="B444">
        <v>203.66185200000001</v>
      </c>
      <c r="C444" s="4">
        <v>1</v>
      </c>
      <c r="D444">
        <v>209.277422</v>
      </c>
      <c r="E444" s="2">
        <v>2</v>
      </c>
      <c r="P444">
        <v>2</v>
      </c>
      <c r="Q444" t="str">
        <f t="shared" si="7"/>
        <v>12</v>
      </c>
      <c r="R444">
        <v>3</v>
      </c>
      <c r="BG444">
        <v>3</v>
      </c>
      <c r="BH444">
        <v>2226</v>
      </c>
    </row>
    <row r="445" spans="1:60" x14ac:dyDescent="0.25">
      <c r="A445">
        <v>444</v>
      </c>
      <c r="B445">
        <v>203.653345</v>
      </c>
      <c r="C445" s="4">
        <v>1</v>
      </c>
      <c r="D445">
        <v>209.29242199999999</v>
      </c>
      <c r="E445" s="2">
        <v>2</v>
      </c>
      <c r="P445">
        <v>2</v>
      </c>
      <c r="Q445" t="str">
        <f t="shared" si="7"/>
        <v>12</v>
      </c>
      <c r="R445" t="s">
        <v>22</v>
      </c>
      <c r="BG445" t="s">
        <v>22</v>
      </c>
      <c r="BH445">
        <v>2226</v>
      </c>
    </row>
    <row r="446" spans="1:60" x14ac:dyDescent="0.25">
      <c r="A446">
        <v>445</v>
      </c>
      <c r="B446">
        <v>203.66180300000002</v>
      </c>
      <c r="C446" s="4">
        <v>1</v>
      </c>
      <c r="P446">
        <v>1</v>
      </c>
      <c r="Q446" t="str">
        <f t="shared" si="7"/>
        <v>1</v>
      </c>
    </row>
    <row r="447" spans="1:60" x14ac:dyDescent="0.25">
      <c r="A447">
        <v>446</v>
      </c>
      <c r="B447">
        <v>203.64943199999999</v>
      </c>
      <c r="C447" s="4">
        <v>1</v>
      </c>
      <c r="P447">
        <v>1</v>
      </c>
      <c r="Q447" t="str">
        <f t="shared" si="7"/>
        <v>1</v>
      </c>
    </row>
    <row r="448" spans="1:60" x14ac:dyDescent="0.25">
      <c r="A448">
        <v>447</v>
      </c>
      <c r="B448">
        <v>203.73938200000001</v>
      </c>
      <c r="C448" s="4">
        <v>1</v>
      </c>
      <c r="H448">
        <v>206.79670200000001</v>
      </c>
      <c r="I448" s="5">
        <v>4</v>
      </c>
      <c r="P448">
        <v>2</v>
      </c>
      <c r="Q448" t="str">
        <f t="shared" si="7"/>
        <v>14</v>
      </c>
    </row>
    <row r="449" spans="1:17" x14ac:dyDescent="0.25">
      <c r="A449">
        <v>448</v>
      </c>
      <c r="B449">
        <v>203.92737</v>
      </c>
      <c r="C449" s="4">
        <v>1</v>
      </c>
      <c r="H449">
        <v>206.793555</v>
      </c>
      <c r="I449" s="5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B450">
        <v>203.662577</v>
      </c>
      <c r="C450" s="4">
        <v>1</v>
      </c>
      <c r="F450">
        <v>204.35298399999999</v>
      </c>
      <c r="G450" s="3">
        <v>3</v>
      </c>
      <c r="H450">
        <v>206.81293299999999</v>
      </c>
      <c r="I450" s="5">
        <v>4</v>
      </c>
      <c r="P450">
        <v>3</v>
      </c>
      <c r="Q450" t="str">
        <f t="shared" ref="Q450:Q513" si="8">CONCATENATE(C450,E450,G450,I450)</f>
        <v>134</v>
      </c>
    </row>
    <row r="451" spans="1:17" x14ac:dyDescent="0.25">
      <c r="A451">
        <v>450</v>
      </c>
      <c r="F451">
        <v>204.40994900000001</v>
      </c>
      <c r="G451" s="3">
        <v>3</v>
      </c>
      <c r="H451">
        <v>206.893866</v>
      </c>
      <c r="I451" s="5">
        <v>4</v>
      </c>
      <c r="P451">
        <v>2</v>
      </c>
      <c r="Q451" t="str">
        <f t="shared" si="8"/>
        <v>34</v>
      </c>
    </row>
    <row r="452" spans="1:17" x14ac:dyDescent="0.25">
      <c r="A452">
        <v>451</v>
      </c>
      <c r="F452">
        <v>204.417574</v>
      </c>
      <c r="G452" s="3">
        <v>3</v>
      </c>
      <c r="H452">
        <v>206.881598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F453">
        <v>204.324274</v>
      </c>
      <c r="G453" s="3">
        <v>3</v>
      </c>
      <c r="H453">
        <v>206.88947899999999</v>
      </c>
      <c r="I453" s="5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F454">
        <v>204.32612800000001</v>
      </c>
      <c r="G454" s="3">
        <v>3</v>
      </c>
      <c r="H454">
        <v>206.85335000000001</v>
      </c>
      <c r="I454" s="5">
        <v>4</v>
      </c>
      <c r="P454">
        <v>2</v>
      </c>
      <c r="Q454" t="str">
        <f t="shared" si="8"/>
        <v>34</v>
      </c>
    </row>
    <row r="455" spans="1:17" x14ac:dyDescent="0.25">
      <c r="A455">
        <v>454</v>
      </c>
      <c r="F455">
        <v>204.34329400000001</v>
      </c>
      <c r="G455" s="3">
        <v>3</v>
      </c>
      <c r="H455">
        <v>206.83376200000001</v>
      </c>
      <c r="I455" s="5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F456">
        <v>204.273966</v>
      </c>
      <c r="G456" s="3">
        <v>3</v>
      </c>
      <c r="H456">
        <v>206.79670200000001</v>
      </c>
      <c r="I456" s="5">
        <v>4</v>
      </c>
      <c r="P456">
        <v>2</v>
      </c>
      <c r="Q456" t="str">
        <f t="shared" si="8"/>
        <v>34</v>
      </c>
    </row>
    <row r="457" spans="1:17" x14ac:dyDescent="0.25">
      <c r="A457">
        <v>456</v>
      </c>
      <c r="F457">
        <v>204.35298399999999</v>
      </c>
      <c r="G457" s="3">
        <v>3</v>
      </c>
      <c r="P457">
        <v>1</v>
      </c>
      <c r="Q457" t="str">
        <f t="shared" si="8"/>
        <v>3</v>
      </c>
    </row>
    <row r="458" spans="1:17" x14ac:dyDescent="0.25">
      <c r="A458">
        <v>457</v>
      </c>
      <c r="D458">
        <v>185.68757500000001</v>
      </c>
      <c r="E458" s="2">
        <v>2</v>
      </c>
      <c r="F458">
        <v>204.35298399999999</v>
      </c>
      <c r="G458" s="3">
        <v>3</v>
      </c>
      <c r="P458">
        <v>2</v>
      </c>
      <c r="Q458" t="str">
        <f t="shared" si="8"/>
        <v>23</v>
      </c>
    </row>
    <row r="459" spans="1:17" x14ac:dyDescent="0.25">
      <c r="A459">
        <v>458</v>
      </c>
      <c r="D459">
        <v>185.69886600000001</v>
      </c>
      <c r="E459" s="2">
        <v>2</v>
      </c>
      <c r="P459">
        <v>1</v>
      </c>
      <c r="Q459" t="str">
        <f t="shared" si="8"/>
        <v>2</v>
      </c>
    </row>
    <row r="460" spans="1:17" x14ac:dyDescent="0.25">
      <c r="A460">
        <v>459</v>
      </c>
      <c r="D460">
        <v>185.71123299999999</v>
      </c>
      <c r="E460" s="2">
        <v>2</v>
      </c>
      <c r="P460">
        <v>1</v>
      </c>
      <c r="Q460" t="str">
        <f t="shared" si="8"/>
        <v>2</v>
      </c>
    </row>
    <row r="461" spans="1:17" x14ac:dyDescent="0.25">
      <c r="A461">
        <v>460</v>
      </c>
      <c r="D461">
        <v>185.70917400000002</v>
      </c>
      <c r="E461" s="2">
        <v>2</v>
      </c>
      <c r="P461">
        <v>1</v>
      </c>
      <c r="Q461" t="str">
        <f t="shared" si="8"/>
        <v>2</v>
      </c>
    </row>
    <row r="462" spans="1:17" x14ac:dyDescent="0.25">
      <c r="A462">
        <v>461</v>
      </c>
      <c r="D462">
        <v>185.70144099999999</v>
      </c>
      <c r="E462" s="2">
        <v>2</v>
      </c>
      <c r="P462">
        <v>1</v>
      </c>
      <c r="Q462" t="str">
        <f t="shared" si="8"/>
        <v>2</v>
      </c>
    </row>
    <row r="463" spans="1:17" x14ac:dyDescent="0.25">
      <c r="A463">
        <v>462</v>
      </c>
      <c r="D463">
        <v>185.70932999999999</v>
      </c>
      <c r="E463" s="2">
        <v>2</v>
      </c>
      <c r="P463">
        <v>1</v>
      </c>
      <c r="Q463" t="str">
        <f t="shared" si="8"/>
        <v>2</v>
      </c>
    </row>
    <row r="464" spans="1:17" x14ac:dyDescent="0.25">
      <c r="A464">
        <v>463</v>
      </c>
      <c r="B464">
        <v>178.83268000000001</v>
      </c>
      <c r="C464" s="4">
        <v>1</v>
      </c>
      <c r="D464">
        <v>185.726134</v>
      </c>
      <c r="E464" s="2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178.852318</v>
      </c>
      <c r="C465" s="4">
        <v>1</v>
      </c>
      <c r="D465">
        <v>185.757677</v>
      </c>
      <c r="E465" s="2">
        <v>2</v>
      </c>
      <c r="P465">
        <v>2</v>
      </c>
      <c r="Q465" t="str">
        <f t="shared" si="8"/>
        <v>12</v>
      </c>
    </row>
    <row r="466" spans="1:17" x14ac:dyDescent="0.25">
      <c r="A466">
        <v>465</v>
      </c>
      <c r="B466">
        <v>178.92912100000001</v>
      </c>
      <c r="C466" s="4">
        <v>1</v>
      </c>
      <c r="D466">
        <v>185.68757500000001</v>
      </c>
      <c r="E466" s="2">
        <v>2</v>
      </c>
      <c r="P466">
        <v>2</v>
      </c>
      <c r="Q466" t="str">
        <f t="shared" si="8"/>
        <v>12</v>
      </c>
    </row>
    <row r="467" spans="1:17" x14ac:dyDescent="0.25">
      <c r="A467">
        <v>466</v>
      </c>
      <c r="B467">
        <v>178.92809299999999</v>
      </c>
      <c r="C467" s="4">
        <v>1</v>
      </c>
      <c r="P467">
        <v>1</v>
      </c>
      <c r="Q467" t="str">
        <f t="shared" si="8"/>
        <v>1</v>
      </c>
    </row>
    <row r="468" spans="1:17" x14ac:dyDescent="0.25">
      <c r="A468">
        <v>467</v>
      </c>
      <c r="B468">
        <v>178.931544</v>
      </c>
      <c r="C468" s="4">
        <v>1</v>
      </c>
      <c r="P468">
        <v>1</v>
      </c>
      <c r="Q468" t="str">
        <f t="shared" si="8"/>
        <v>1</v>
      </c>
    </row>
    <row r="469" spans="1:17" x14ac:dyDescent="0.25">
      <c r="A469">
        <v>468</v>
      </c>
      <c r="B469">
        <v>178.966803</v>
      </c>
      <c r="C469" s="4">
        <v>1</v>
      </c>
      <c r="P469">
        <v>1</v>
      </c>
      <c r="Q469" t="str">
        <f t="shared" si="8"/>
        <v>1</v>
      </c>
    </row>
    <row r="470" spans="1:17" x14ac:dyDescent="0.25">
      <c r="A470">
        <v>469</v>
      </c>
      <c r="B470">
        <v>178.83268000000001</v>
      </c>
      <c r="C470" s="4">
        <v>1</v>
      </c>
      <c r="H470">
        <v>180.27329900000001</v>
      </c>
      <c r="I470" s="5">
        <v>4</v>
      </c>
      <c r="P470">
        <v>2</v>
      </c>
      <c r="Q470" t="str">
        <f t="shared" si="8"/>
        <v>14</v>
      </c>
    </row>
    <row r="471" spans="1:17" x14ac:dyDescent="0.25">
      <c r="A471">
        <v>470</v>
      </c>
      <c r="F471">
        <v>178.73448200000001</v>
      </c>
      <c r="G471" s="3">
        <v>3</v>
      </c>
      <c r="H471">
        <v>180.21556699999999</v>
      </c>
      <c r="I471" s="5">
        <v>4</v>
      </c>
      <c r="P471">
        <v>2</v>
      </c>
      <c r="Q471" t="str">
        <f t="shared" si="8"/>
        <v>34</v>
      </c>
    </row>
    <row r="472" spans="1:17" x14ac:dyDescent="0.25">
      <c r="A472">
        <v>471</v>
      </c>
      <c r="F472">
        <v>178.768193</v>
      </c>
      <c r="G472" s="3">
        <v>3</v>
      </c>
      <c r="H472">
        <v>180.23113499999999</v>
      </c>
      <c r="I472" s="5">
        <v>4</v>
      </c>
      <c r="P472">
        <v>2</v>
      </c>
      <c r="Q472" t="str">
        <f t="shared" si="8"/>
        <v>34</v>
      </c>
    </row>
    <row r="473" spans="1:17" x14ac:dyDescent="0.25">
      <c r="A473">
        <v>472</v>
      </c>
      <c r="F473">
        <v>178.75680399999999</v>
      </c>
      <c r="G473" s="3">
        <v>3</v>
      </c>
      <c r="H473">
        <v>180.26020299999999</v>
      </c>
      <c r="I473" s="5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178.744688</v>
      </c>
      <c r="G474" s="3">
        <v>3</v>
      </c>
      <c r="H474">
        <v>180.329947</v>
      </c>
      <c r="I474" s="5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178.77309300000002</v>
      </c>
      <c r="G475" s="3">
        <v>3</v>
      </c>
      <c r="H475">
        <v>180.339224</v>
      </c>
      <c r="I475" s="5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178.78159600000001</v>
      </c>
      <c r="G476" s="3">
        <v>3</v>
      </c>
      <c r="H476">
        <v>180.35432700000001</v>
      </c>
      <c r="I476" s="5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178.79004900000001</v>
      </c>
      <c r="G477" s="3">
        <v>3</v>
      </c>
      <c r="H477">
        <v>180.27329900000001</v>
      </c>
      <c r="I477" s="5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D478">
        <v>161.17644200000001</v>
      </c>
      <c r="E478" s="2">
        <v>2</v>
      </c>
      <c r="F478">
        <v>178.73448200000001</v>
      </c>
      <c r="G478" s="3">
        <v>3</v>
      </c>
      <c r="P478">
        <v>2</v>
      </c>
      <c r="Q478" t="str">
        <f t="shared" si="8"/>
        <v>23</v>
      </c>
    </row>
    <row r="479" spans="1:17" x14ac:dyDescent="0.25">
      <c r="A479">
        <v>478</v>
      </c>
      <c r="D479">
        <v>161.17644200000001</v>
      </c>
      <c r="E479" s="2">
        <v>2</v>
      </c>
      <c r="P479">
        <v>1</v>
      </c>
      <c r="Q479" t="str">
        <f t="shared" si="8"/>
        <v>2</v>
      </c>
    </row>
    <row r="480" spans="1:17" x14ac:dyDescent="0.25">
      <c r="A480">
        <v>479</v>
      </c>
      <c r="D480">
        <v>161.19469000000001</v>
      </c>
      <c r="E480" s="2">
        <v>2</v>
      </c>
      <c r="P480">
        <v>1</v>
      </c>
      <c r="Q480" t="str">
        <f t="shared" si="8"/>
        <v>2</v>
      </c>
    </row>
    <row r="481" spans="1:17" x14ac:dyDescent="0.25">
      <c r="A481">
        <v>480</v>
      </c>
      <c r="D481">
        <v>161.18479300000001</v>
      </c>
      <c r="E481" s="2">
        <v>2</v>
      </c>
      <c r="P481">
        <v>1</v>
      </c>
      <c r="Q481" t="str">
        <f t="shared" si="8"/>
        <v>2</v>
      </c>
    </row>
    <row r="482" spans="1:17" x14ac:dyDescent="0.25">
      <c r="A482">
        <v>481</v>
      </c>
      <c r="D482">
        <v>161.14469</v>
      </c>
      <c r="E482" s="2">
        <v>2</v>
      </c>
      <c r="P482">
        <v>1</v>
      </c>
      <c r="Q482" t="str">
        <f t="shared" si="8"/>
        <v>2</v>
      </c>
    </row>
    <row r="483" spans="1:17" x14ac:dyDescent="0.25">
      <c r="A483">
        <v>482</v>
      </c>
      <c r="D483">
        <v>161.12824699999999</v>
      </c>
      <c r="E483" s="2">
        <v>2</v>
      </c>
      <c r="P483">
        <v>1</v>
      </c>
      <c r="Q483" t="str">
        <f t="shared" si="8"/>
        <v>2</v>
      </c>
    </row>
    <row r="484" spans="1:17" x14ac:dyDescent="0.25">
      <c r="A484">
        <v>483</v>
      </c>
      <c r="B484">
        <v>155.73268000000002</v>
      </c>
      <c r="C484" s="4">
        <v>1</v>
      </c>
      <c r="D484">
        <v>161.14551499999999</v>
      </c>
      <c r="E484" s="2">
        <v>2</v>
      </c>
      <c r="P484">
        <v>2</v>
      </c>
      <c r="Q484" t="str">
        <f t="shared" si="8"/>
        <v>12</v>
      </c>
    </row>
    <row r="485" spans="1:17" x14ac:dyDescent="0.25">
      <c r="A485">
        <v>484</v>
      </c>
      <c r="B485">
        <v>155.73268000000002</v>
      </c>
      <c r="C485" s="4">
        <v>1</v>
      </c>
      <c r="D485">
        <v>161.17644200000001</v>
      </c>
      <c r="E485" s="2">
        <v>2</v>
      </c>
      <c r="P485">
        <v>2</v>
      </c>
      <c r="Q485" t="str">
        <f t="shared" si="8"/>
        <v>12</v>
      </c>
    </row>
    <row r="486" spans="1:17" x14ac:dyDescent="0.25">
      <c r="A486">
        <v>485</v>
      </c>
      <c r="B486">
        <v>155.73268000000002</v>
      </c>
      <c r="C486" s="4">
        <v>1</v>
      </c>
      <c r="P486">
        <v>1</v>
      </c>
      <c r="Q486" t="str">
        <f t="shared" si="8"/>
        <v>1</v>
      </c>
    </row>
    <row r="487" spans="1:17" x14ac:dyDescent="0.25">
      <c r="A487">
        <v>486</v>
      </c>
      <c r="B487">
        <v>155.73268000000002</v>
      </c>
      <c r="C487" s="4">
        <v>1</v>
      </c>
      <c r="P487">
        <v>1</v>
      </c>
      <c r="Q487" t="str">
        <f t="shared" si="8"/>
        <v>1</v>
      </c>
    </row>
    <row r="488" spans="1:17" x14ac:dyDescent="0.25">
      <c r="A488">
        <v>487</v>
      </c>
      <c r="B488">
        <v>155.73268000000002</v>
      </c>
      <c r="C488" s="4">
        <v>1</v>
      </c>
      <c r="P488">
        <v>1</v>
      </c>
      <c r="Q488" t="str">
        <f t="shared" si="8"/>
        <v>1</v>
      </c>
    </row>
    <row r="489" spans="1:17" x14ac:dyDescent="0.25">
      <c r="A489">
        <v>488</v>
      </c>
      <c r="B489">
        <v>155.73268000000002</v>
      </c>
      <c r="C489" s="4">
        <v>1</v>
      </c>
      <c r="P489">
        <v>1</v>
      </c>
      <c r="Q489" t="str">
        <f t="shared" si="8"/>
        <v>1</v>
      </c>
    </row>
    <row r="490" spans="1:17" x14ac:dyDescent="0.25">
      <c r="A490">
        <v>489</v>
      </c>
      <c r="B490">
        <v>155.73268000000002</v>
      </c>
      <c r="C490" s="4">
        <v>1</v>
      </c>
      <c r="P490">
        <v>1</v>
      </c>
      <c r="Q490" t="str">
        <f t="shared" si="8"/>
        <v>1</v>
      </c>
    </row>
    <row r="491" spans="1:17" x14ac:dyDescent="0.25">
      <c r="A491">
        <v>490</v>
      </c>
      <c r="F491">
        <v>154.95757700000001</v>
      </c>
      <c r="G491" s="3">
        <v>3</v>
      </c>
      <c r="H491">
        <v>155.806443</v>
      </c>
      <c r="I491" s="5">
        <v>4</v>
      </c>
      <c r="P491">
        <v>2</v>
      </c>
      <c r="Q491" t="str">
        <f t="shared" si="8"/>
        <v>34</v>
      </c>
    </row>
    <row r="492" spans="1:17" x14ac:dyDescent="0.25">
      <c r="A492">
        <v>491</v>
      </c>
      <c r="F492">
        <v>154.88582400000001</v>
      </c>
      <c r="G492" s="3">
        <v>3</v>
      </c>
      <c r="H492">
        <v>155.81556599999999</v>
      </c>
      <c r="I492" s="5">
        <v>4</v>
      </c>
      <c r="P492">
        <v>2</v>
      </c>
      <c r="Q492" t="str">
        <f t="shared" si="8"/>
        <v>34</v>
      </c>
    </row>
    <row r="493" spans="1:17" x14ac:dyDescent="0.25">
      <c r="A493">
        <v>492</v>
      </c>
      <c r="F493">
        <v>154.846237</v>
      </c>
      <c r="G493" s="3">
        <v>3</v>
      </c>
      <c r="H493">
        <v>155.83747399999999</v>
      </c>
      <c r="I493" s="5">
        <v>4</v>
      </c>
      <c r="P493">
        <v>2</v>
      </c>
      <c r="Q493" t="str">
        <f t="shared" si="8"/>
        <v>34</v>
      </c>
    </row>
    <row r="494" spans="1:17" x14ac:dyDescent="0.25">
      <c r="A494">
        <v>493</v>
      </c>
      <c r="F494">
        <v>154.82917500000002</v>
      </c>
      <c r="G494" s="3">
        <v>3</v>
      </c>
      <c r="H494">
        <v>155.89185500000002</v>
      </c>
      <c r="I494" s="5">
        <v>4</v>
      </c>
      <c r="P494">
        <v>2</v>
      </c>
      <c r="Q494" t="str">
        <f t="shared" si="8"/>
        <v>34</v>
      </c>
    </row>
    <row r="495" spans="1:17" x14ac:dyDescent="0.25">
      <c r="A495">
        <v>494</v>
      </c>
      <c r="F495">
        <v>154.80989700000001</v>
      </c>
      <c r="G495" s="3">
        <v>3</v>
      </c>
      <c r="H495">
        <v>155.89881500000001</v>
      </c>
      <c r="I495" s="5">
        <v>4</v>
      </c>
      <c r="P495">
        <v>2</v>
      </c>
      <c r="Q495" t="str">
        <f t="shared" si="8"/>
        <v>34</v>
      </c>
    </row>
    <row r="496" spans="1:17" x14ac:dyDescent="0.25">
      <c r="A496">
        <v>495</v>
      </c>
      <c r="F496">
        <v>154.82835</v>
      </c>
      <c r="G496" s="3">
        <v>3</v>
      </c>
      <c r="H496">
        <v>155.833608</v>
      </c>
      <c r="I496" s="5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D497">
        <v>129.12672600000002</v>
      </c>
      <c r="E497" s="2">
        <v>2</v>
      </c>
      <c r="F497">
        <v>154.95757700000001</v>
      </c>
      <c r="G497" s="3">
        <v>3</v>
      </c>
      <c r="P497">
        <v>2</v>
      </c>
      <c r="Q497" t="str">
        <f t="shared" si="8"/>
        <v>23</v>
      </c>
    </row>
    <row r="498" spans="1:17" x14ac:dyDescent="0.25">
      <c r="A498">
        <v>497</v>
      </c>
      <c r="D498">
        <v>129.12672600000002</v>
      </c>
      <c r="E498" s="2">
        <v>2</v>
      </c>
      <c r="F498">
        <v>154.95757700000001</v>
      </c>
      <c r="G498" s="3">
        <v>3</v>
      </c>
      <c r="P498">
        <v>2</v>
      </c>
      <c r="Q498" t="str">
        <f t="shared" si="8"/>
        <v>23</v>
      </c>
    </row>
    <row r="499" spans="1:17" x14ac:dyDescent="0.25">
      <c r="A499">
        <v>498</v>
      </c>
      <c r="D499">
        <v>129.160349</v>
      </c>
      <c r="E499" s="2">
        <v>2</v>
      </c>
      <c r="P499">
        <v>1</v>
      </c>
      <c r="Q499" t="str">
        <f t="shared" si="8"/>
        <v>2</v>
      </c>
    </row>
    <row r="500" spans="1:17" x14ac:dyDescent="0.25">
      <c r="A500">
        <v>499</v>
      </c>
      <c r="D500">
        <v>129.13142200000001</v>
      </c>
      <c r="E500" s="2">
        <v>2</v>
      </c>
      <c r="P500">
        <v>1</v>
      </c>
      <c r="Q500" t="str">
        <f t="shared" si="8"/>
        <v>2</v>
      </c>
    </row>
    <row r="501" spans="1:17" x14ac:dyDescent="0.25">
      <c r="A501">
        <v>500</v>
      </c>
      <c r="D501">
        <v>129.14300300000002</v>
      </c>
      <c r="E501" s="2">
        <v>2</v>
      </c>
      <c r="P501">
        <v>1</v>
      </c>
      <c r="Q501" t="str">
        <f t="shared" si="8"/>
        <v>2</v>
      </c>
    </row>
    <row r="502" spans="1:17" x14ac:dyDescent="0.25">
      <c r="A502">
        <v>501</v>
      </c>
      <c r="D502">
        <v>129.199682</v>
      </c>
      <c r="E502" s="2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129.22070100000002</v>
      </c>
      <c r="E503" s="2">
        <v>2</v>
      </c>
      <c r="P503">
        <v>1</v>
      </c>
      <c r="Q503" t="str">
        <f t="shared" si="8"/>
        <v>2</v>
      </c>
    </row>
    <row r="504" spans="1:17" x14ac:dyDescent="0.25">
      <c r="A504">
        <v>503</v>
      </c>
      <c r="B504">
        <v>123.22239100000002</v>
      </c>
      <c r="C504" s="4">
        <v>1</v>
      </c>
      <c r="D504">
        <v>129.12672600000002</v>
      </c>
      <c r="E504" s="2">
        <v>2</v>
      </c>
      <c r="P504">
        <v>2</v>
      </c>
      <c r="Q504" t="str">
        <f t="shared" si="8"/>
        <v>12</v>
      </c>
    </row>
    <row r="505" spans="1:17" x14ac:dyDescent="0.25">
      <c r="A505">
        <v>504</v>
      </c>
      <c r="B505">
        <v>123.18203500000001</v>
      </c>
      <c r="C505" s="4">
        <v>1</v>
      </c>
      <c r="P505">
        <v>1</v>
      </c>
      <c r="Q505" t="str">
        <f t="shared" si="8"/>
        <v>1</v>
      </c>
    </row>
    <row r="506" spans="1:17" x14ac:dyDescent="0.25">
      <c r="A506">
        <v>505</v>
      </c>
      <c r="B506">
        <v>123.19484100000001</v>
      </c>
      <c r="C506" s="4">
        <v>1</v>
      </c>
      <c r="P506">
        <v>1</v>
      </c>
      <c r="Q506" t="str">
        <f t="shared" si="8"/>
        <v>1</v>
      </c>
    </row>
    <row r="507" spans="1:17" x14ac:dyDescent="0.25">
      <c r="A507">
        <v>506</v>
      </c>
      <c r="B507">
        <v>123.178617</v>
      </c>
      <c r="C507" s="4">
        <v>1</v>
      </c>
      <c r="P507">
        <v>1</v>
      </c>
      <c r="Q507" t="str">
        <f t="shared" si="8"/>
        <v>1</v>
      </c>
    </row>
    <row r="508" spans="1:17" x14ac:dyDescent="0.25">
      <c r="A508">
        <v>507</v>
      </c>
      <c r="B508">
        <v>123.160967</v>
      </c>
      <c r="C508" s="4">
        <v>1</v>
      </c>
      <c r="P508">
        <v>1</v>
      </c>
      <c r="Q508" t="str">
        <f t="shared" si="8"/>
        <v>1</v>
      </c>
    </row>
    <row r="509" spans="1:17" x14ac:dyDescent="0.25">
      <c r="A509">
        <v>508</v>
      </c>
      <c r="B509">
        <v>123.22239100000002</v>
      </c>
      <c r="C509" s="4">
        <v>1</v>
      </c>
      <c r="P509">
        <v>1</v>
      </c>
      <c r="Q509" t="str">
        <f t="shared" si="8"/>
        <v>1</v>
      </c>
    </row>
    <row r="510" spans="1:17" x14ac:dyDescent="0.25">
      <c r="A510">
        <v>509</v>
      </c>
      <c r="F510">
        <v>121.57161100000002</v>
      </c>
      <c r="G510" s="3">
        <v>3</v>
      </c>
      <c r="H510">
        <v>123.19438400000001</v>
      </c>
      <c r="I510" s="5">
        <v>4</v>
      </c>
      <c r="P510">
        <v>2</v>
      </c>
      <c r="Q510" t="str">
        <f t="shared" si="8"/>
        <v>34</v>
      </c>
    </row>
    <row r="511" spans="1:17" x14ac:dyDescent="0.25">
      <c r="A511">
        <v>510</v>
      </c>
      <c r="F511">
        <v>121.708746</v>
      </c>
      <c r="G511" s="3">
        <v>3</v>
      </c>
      <c r="H511">
        <v>123.213156</v>
      </c>
      <c r="I511" s="5">
        <v>4</v>
      </c>
      <c r="P511">
        <v>2</v>
      </c>
      <c r="Q511" t="str">
        <f t="shared" si="8"/>
        <v>34</v>
      </c>
    </row>
    <row r="512" spans="1:17" x14ac:dyDescent="0.25">
      <c r="A512">
        <v>511</v>
      </c>
      <c r="F512">
        <v>121.66170700000001</v>
      </c>
      <c r="G512" s="3">
        <v>3</v>
      </c>
      <c r="H512">
        <v>123.269125</v>
      </c>
      <c r="I512" s="5">
        <v>4</v>
      </c>
      <c r="P512">
        <v>2</v>
      </c>
      <c r="Q512" t="str">
        <f t="shared" si="8"/>
        <v>34</v>
      </c>
    </row>
    <row r="513" spans="1:17" x14ac:dyDescent="0.25">
      <c r="A513">
        <v>512</v>
      </c>
      <c r="F513">
        <v>121.61329500000001</v>
      </c>
      <c r="G513" s="3">
        <v>3</v>
      </c>
      <c r="H513">
        <v>123.26504700000001</v>
      </c>
      <c r="I513" s="5">
        <v>4</v>
      </c>
      <c r="P513">
        <v>2</v>
      </c>
      <c r="Q513" t="str">
        <f t="shared" si="8"/>
        <v>34</v>
      </c>
    </row>
    <row r="514" spans="1:17" x14ac:dyDescent="0.25">
      <c r="A514">
        <v>513</v>
      </c>
      <c r="F514">
        <v>121.60864800000002</v>
      </c>
      <c r="G514" s="3">
        <v>3</v>
      </c>
      <c r="H514">
        <v>123.32458300000002</v>
      </c>
      <c r="I514" s="5">
        <v>4</v>
      </c>
      <c r="P514">
        <v>2</v>
      </c>
      <c r="Q514" t="str">
        <f t="shared" ref="Q514:Q577" si="9">CONCATENATE(C514,E514,G514,I514)</f>
        <v>34</v>
      </c>
    </row>
    <row r="515" spans="1:17" x14ac:dyDescent="0.25">
      <c r="A515">
        <v>514</v>
      </c>
      <c r="F515">
        <v>121.63354700000001</v>
      </c>
      <c r="G515" s="3">
        <v>3</v>
      </c>
      <c r="H515">
        <v>123.26662300000001</v>
      </c>
      <c r="I515" s="5">
        <v>4</v>
      </c>
      <c r="P515">
        <v>2</v>
      </c>
      <c r="Q515" t="str">
        <f t="shared" si="9"/>
        <v>34</v>
      </c>
    </row>
    <row r="516" spans="1:17" x14ac:dyDescent="0.25">
      <c r="A516">
        <v>515</v>
      </c>
      <c r="F516">
        <v>121.606764</v>
      </c>
      <c r="G516" s="3">
        <v>3</v>
      </c>
      <c r="H516">
        <v>123.2003</v>
      </c>
      <c r="I516" s="5">
        <v>4</v>
      </c>
      <c r="P516">
        <v>2</v>
      </c>
      <c r="Q516" t="str">
        <f t="shared" si="9"/>
        <v>34</v>
      </c>
    </row>
    <row r="517" spans="1:17" x14ac:dyDescent="0.25">
      <c r="A517">
        <v>516</v>
      </c>
      <c r="F517">
        <v>121.57161100000002</v>
      </c>
      <c r="G517" s="3">
        <v>3</v>
      </c>
      <c r="P517">
        <v>1</v>
      </c>
      <c r="Q517" t="str">
        <f t="shared" si="9"/>
        <v>3</v>
      </c>
    </row>
    <row r="518" spans="1:17" x14ac:dyDescent="0.25">
      <c r="A518">
        <v>517</v>
      </c>
      <c r="P518">
        <v>0</v>
      </c>
      <c r="Q518" t="str">
        <f t="shared" si="9"/>
        <v/>
      </c>
    </row>
    <row r="519" spans="1:17" x14ac:dyDescent="0.25">
      <c r="A519">
        <v>518</v>
      </c>
      <c r="D519">
        <v>100.97661400000001</v>
      </c>
      <c r="E519" s="2">
        <v>2</v>
      </c>
      <c r="P519">
        <v>1</v>
      </c>
      <c r="Q519" t="str">
        <f t="shared" si="9"/>
        <v>2</v>
      </c>
    </row>
    <row r="520" spans="1:17" x14ac:dyDescent="0.25">
      <c r="A520">
        <v>519</v>
      </c>
      <c r="D520">
        <v>100.99615300000001</v>
      </c>
      <c r="E520" s="2">
        <v>2</v>
      </c>
      <c r="P520">
        <v>1</v>
      </c>
      <c r="Q520" t="str">
        <f t="shared" si="9"/>
        <v>2</v>
      </c>
    </row>
    <row r="521" spans="1:17" x14ac:dyDescent="0.25">
      <c r="A521">
        <v>520</v>
      </c>
      <c r="D521">
        <v>101.00467300000001</v>
      </c>
      <c r="E521" s="2">
        <v>2</v>
      </c>
      <c r="P521">
        <v>1</v>
      </c>
      <c r="Q521" t="str">
        <f t="shared" si="9"/>
        <v>2</v>
      </c>
    </row>
    <row r="522" spans="1:17" x14ac:dyDescent="0.25">
      <c r="A522">
        <v>521</v>
      </c>
      <c r="D522">
        <v>101.009163</v>
      </c>
      <c r="E522" s="2">
        <v>2</v>
      </c>
      <c r="P522">
        <v>1</v>
      </c>
      <c r="Q522" t="str">
        <f t="shared" si="9"/>
        <v>2</v>
      </c>
    </row>
    <row r="523" spans="1:17" x14ac:dyDescent="0.25">
      <c r="A523">
        <v>522</v>
      </c>
      <c r="D523">
        <v>101.01605000000001</v>
      </c>
      <c r="E523" s="2">
        <v>2</v>
      </c>
      <c r="P523">
        <v>1</v>
      </c>
      <c r="Q523" t="str">
        <f t="shared" si="9"/>
        <v>2</v>
      </c>
    </row>
    <row r="524" spans="1:17" x14ac:dyDescent="0.25">
      <c r="A524">
        <v>523</v>
      </c>
      <c r="B524">
        <v>94.302368000000001</v>
      </c>
      <c r="C524" s="4">
        <v>1</v>
      </c>
      <c r="D524">
        <v>101.010946</v>
      </c>
      <c r="E524" s="2">
        <v>2</v>
      </c>
      <c r="P524">
        <v>2</v>
      </c>
      <c r="Q524" t="str">
        <f t="shared" si="9"/>
        <v>12</v>
      </c>
    </row>
    <row r="525" spans="1:17" x14ac:dyDescent="0.25">
      <c r="A525">
        <v>524</v>
      </c>
      <c r="B525">
        <v>94.306347000000017</v>
      </c>
      <c r="C525" s="4">
        <v>1</v>
      </c>
      <c r="D525">
        <v>100.97661400000001</v>
      </c>
      <c r="E525" s="2">
        <v>2</v>
      </c>
      <c r="P525">
        <v>2</v>
      </c>
      <c r="Q525" t="str">
        <f t="shared" si="9"/>
        <v>12</v>
      </c>
    </row>
    <row r="526" spans="1:17" x14ac:dyDescent="0.25">
      <c r="A526">
        <v>525</v>
      </c>
      <c r="B526">
        <v>94.30757100000001</v>
      </c>
      <c r="C526" s="4">
        <v>1</v>
      </c>
      <c r="P526">
        <v>1</v>
      </c>
      <c r="Q526" t="str">
        <f t="shared" si="9"/>
        <v>1</v>
      </c>
    </row>
    <row r="527" spans="1:17" x14ac:dyDescent="0.25">
      <c r="A527">
        <v>526</v>
      </c>
      <c r="B527">
        <v>94.276503000000005</v>
      </c>
      <c r="C527" s="4">
        <v>1</v>
      </c>
      <c r="P527">
        <v>1</v>
      </c>
      <c r="Q527" t="str">
        <f t="shared" si="9"/>
        <v>1</v>
      </c>
    </row>
    <row r="528" spans="1:17" x14ac:dyDescent="0.25">
      <c r="A528">
        <v>527</v>
      </c>
      <c r="B528">
        <v>94.305073000000007</v>
      </c>
      <c r="C528" s="4">
        <v>1</v>
      </c>
      <c r="P528">
        <v>1</v>
      </c>
      <c r="Q528" t="str">
        <f t="shared" si="9"/>
        <v>1</v>
      </c>
    </row>
    <row r="529" spans="1:17" x14ac:dyDescent="0.25">
      <c r="A529">
        <v>528</v>
      </c>
      <c r="B529">
        <v>94.302368000000001</v>
      </c>
      <c r="C529" s="4">
        <v>1</v>
      </c>
      <c r="H529">
        <v>95.591179000000011</v>
      </c>
      <c r="I529" s="5">
        <v>4</v>
      </c>
      <c r="P529">
        <v>2</v>
      </c>
      <c r="Q529" t="str">
        <f t="shared" si="9"/>
        <v>14</v>
      </c>
    </row>
    <row r="530" spans="1:17" x14ac:dyDescent="0.25">
      <c r="A530">
        <v>529</v>
      </c>
      <c r="F530">
        <v>93.016363000000013</v>
      </c>
      <c r="G530" s="3">
        <v>3</v>
      </c>
      <c r="H530">
        <v>95.574598000000009</v>
      </c>
      <c r="I530" s="5">
        <v>4</v>
      </c>
      <c r="P530">
        <v>2</v>
      </c>
      <c r="Q530" t="str">
        <f t="shared" si="9"/>
        <v>34</v>
      </c>
    </row>
    <row r="531" spans="1:17" x14ac:dyDescent="0.25">
      <c r="A531">
        <v>530</v>
      </c>
      <c r="F531">
        <v>93.041208000000012</v>
      </c>
      <c r="G531" s="3">
        <v>3</v>
      </c>
      <c r="H531">
        <v>95.601841000000007</v>
      </c>
      <c r="I531" s="5">
        <v>4</v>
      </c>
      <c r="P531">
        <v>2</v>
      </c>
      <c r="Q531" t="str">
        <f t="shared" si="9"/>
        <v>34</v>
      </c>
    </row>
    <row r="532" spans="1:17" x14ac:dyDescent="0.25">
      <c r="A532">
        <v>531</v>
      </c>
      <c r="F532">
        <v>92.973101000000014</v>
      </c>
      <c r="G532" s="3">
        <v>3</v>
      </c>
      <c r="H532">
        <v>95.610208</v>
      </c>
      <c r="I532" s="5">
        <v>4</v>
      </c>
      <c r="P532">
        <v>2</v>
      </c>
      <c r="Q532" t="str">
        <f t="shared" si="9"/>
        <v>34</v>
      </c>
    </row>
    <row r="533" spans="1:17" x14ac:dyDescent="0.25">
      <c r="A533">
        <v>532</v>
      </c>
      <c r="F533">
        <v>92.953510000000009</v>
      </c>
      <c r="G533" s="3">
        <v>3</v>
      </c>
      <c r="H533">
        <v>95.603220000000007</v>
      </c>
      <c r="I533" s="5">
        <v>4</v>
      </c>
      <c r="P533">
        <v>2</v>
      </c>
      <c r="Q533" t="str">
        <f t="shared" si="9"/>
        <v>34</v>
      </c>
    </row>
    <row r="534" spans="1:17" x14ac:dyDescent="0.25">
      <c r="A534">
        <v>533</v>
      </c>
      <c r="F534">
        <v>92.951878000000008</v>
      </c>
      <c r="G534" s="3">
        <v>3</v>
      </c>
      <c r="H534">
        <v>95.633472000000012</v>
      </c>
      <c r="I534" s="5">
        <v>4</v>
      </c>
      <c r="P534">
        <v>2</v>
      </c>
      <c r="Q534" t="str">
        <f t="shared" si="9"/>
        <v>34</v>
      </c>
    </row>
    <row r="535" spans="1:17" x14ac:dyDescent="0.25">
      <c r="A535">
        <v>534</v>
      </c>
      <c r="F535">
        <v>92.925297</v>
      </c>
      <c r="G535" s="3">
        <v>3</v>
      </c>
      <c r="H535">
        <v>95.591179000000011</v>
      </c>
      <c r="I535" s="5">
        <v>4</v>
      </c>
      <c r="P535">
        <v>2</v>
      </c>
      <c r="Q535" t="str">
        <f t="shared" si="9"/>
        <v>34</v>
      </c>
    </row>
    <row r="536" spans="1:17" x14ac:dyDescent="0.25">
      <c r="A536">
        <v>535</v>
      </c>
      <c r="F536">
        <v>92.904379000000006</v>
      </c>
      <c r="G536" s="3">
        <v>3</v>
      </c>
      <c r="P536">
        <v>1</v>
      </c>
      <c r="Q536" t="str">
        <f t="shared" si="9"/>
        <v>3</v>
      </c>
    </row>
    <row r="537" spans="1:17" x14ac:dyDescent="0.25">
      <c r="A537">
        <v>536</v>
      </c>
      <c r="F537">
        <v>93.016363000000013</v>
      </c>
      <c r="G537" s="3">
        <v>3</v>
      </c>
      <c r="P537">
        <v>1</v>
      </c>
      <c r="Q537" t="str">
        <f t="shared" si="9"/>
        <v>3</v>
      </c>
    </row>
    <row r="538" spans="1:17" x14ac:dyDescent="0.25">
      <c r="A538">
        <v>537</v>
      </c>
      <c r="D538">
        <v>76.13887600000001</v>
      </c>
      <c r="E538" s="2">
        <v>2</v>
      </c>
      <c r="P538">
        <v>1</v>
      </c>
      <c r="Q538" t="str">
        <f t="shared" si="9"/>
        <v>2</v>
      </c>
    </row>
    <row r="539" spans="1:17" x14ac:dyDescent="0.25">
      <c r="A539">
        <v>538</v>
      </c>
      <c r="D539">
        <v>76.128315000000001</v>
      </c>
      <c r="E539" s="2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D540">
        <v>76.199026000000003</v>
      </c>
      <c r="E540" s="2">
        <v>2</v>
      </c>
      <c r="P540">
        <v>1</v>
      </c>
      <c r="Q540" t="str">
        <f t="shared" si="9"/>
        <v>2</v>
      </c>
    </row>
    <row r="541" spans="1:17" x14ac:dyDescent="0.25">
      <c r="A541">
        <v>540</v>
      </c>
      <c r="D541">
        <v>76.228106000000011</v>
      </c>
      <c r="E541" s="2">
        <v>2</v>
      </c>
      <c r="P541">
        <v>1</v>
      </c>
      <c r="Q541" t="str">
        <f t="shared" si="9"/>
        <v>2</v>
      </c>
    </row>
    <row r="542" spans="1:17" x14ac:dyDescent="0.25">
      <c r="A542">
        <v>541</v>
      </c>
      <c r="D542">
        <v>76.216984000000011</v>
      </c>
      <c r="E542" s="2">
        <v>2</v>
      </c>
      <c r="P542">
        <v>1</v>
      </c>
      <c r="Q542" t="str">
        <f t="shared" si="9"/>
        <v>2</v>
      </c>
    </row>
    <row r="543" spans="1:17" x14ac:dyDescent="0.25">
      <c r="A543">
        <v>542</v>
      </c>
      <c r="D543">
        <v>76.198363000000001</v>
      </c>
      <c r="E543" s="2">
        <v>2</v>
      </c>
      <c r="P543">
        <v>1</v>
      </c>
      <c r="Q543" t="str">
        <f t="shared" si="9"/>
        <v>2</v>
      </c>
    </row>
    <row r="544" spans="1:17" x14ac:dyDescent="0.25">
      <c r="A544">
        <v>543</v>
      </c>
      <c r="B544">
        <v>71.173063000000013</v>
      </c>
      <c r="C544" s="4">
        <v>1</v>
      </c>
      <c r="D544">
        <v>76.151222000000004</v>
      </c>
      <c r="E544" s="2">
        <v>2</v>
      </c>
      <c r="P544">
        <v>2</v>
      </c>
      <c r="Q544" t="str">
        <f t="shared" si="9"/>
        <v>12</v>
      </c>
    </row>
    <row r="545" spans="1:17" x14ac:dyDescent="0.25">
      <c r="A545">
        <v>544</v>
      </c>
      <c r="B545">
        <v>71.139289000000005</v>
      </c>
      <c r="C545" s="4">
        <v>1</v>
      </c>
      <c r="D545">
        <v>76.13887600000001</v>
      </c>
      <c r="E545" s="2">
        <v>2</v>
      </c>
      <c r="P545">
        <v>2</v>
      </c>
      <c r="Q545" t="str">
        <f t="shared" si="9"/>
        <v>12</v>
      </c>
    </row>
    <row r="546" spans="1:17" x14ac:dyDescent="0.25">
      <c r="A546">
        <v>545</v>
      </c>
      <c r="B546">
        <v>71.168676000000005</v>
      </c>
      <c r="C546" s="4">
        <v>1</v>
      </c>
      <c r="P546">
        <v>1</v>
      </c>
      <c r="Q546" t="str">
        <f t="shared" si="9"/>
        <v>1</v>
      </c>
    </row>
    <row r="547" spans="1:17" x14ac:dyDescent="0.25">
      <c r="A547">
        <v>546</v>
      </c>
      <c r="B547">
        <v>71.185869000000011</v>
      </c>
      <c r="C547" s="4">
        <v>1</v>
      </c>
      <c r="P547">
        <v>1</v>
      </c>
      <c r="Q547" t="str">
        <f t="shared" si="9"/>
        <v>1</v>
      </c>
    </row>
    <row r="548" spans="1:17" x14ac:dyDescent="0.25">
      <c r="A548">
        <v>547</v>
      </c>
      <c r="B548">
        <v>71.158625000000001</v>
      </c>
      <c r="C548" s="4">
        <v>1</v>
      </c>
      <c r="P548">
        <v>1</v>
      </c>
      <c r="Q548" t="str">
        <f t="shared" si="9"/>
        <v>1</v>
      </c>
    </row>
    <row r="549" spans="1:17" x14ac:dyDescent="0.25">
      <c r="A549">
        <v>548</v>
      </c>
      <c r="B549">
        <v>71.173063000000013</v>
      </c>
      <c r="C549" s="4">
        <v>1</v>
      </c>
      <c r="P549">
        <v>1</v>
      </c>
      <c r="Q549" t="str">
        <f t="shared" si="9"/>
        <v>1</v>
      </c>
    </row>
    <row r="550" spans="1:17" x14ac:dyDescent="0.25">
      <c r="A550">
        <v>549</v>
      </c>
      <c r="F550">
        <v>70.998838000000006</v>
      </c>
      <c r="G550" s="3">
        <v>3</v>
      </c>
      <c r="H550">
        <v>71.972001000000006</v>
      </c>
      <c r="I550" s="5">
        <v>4</v>
      </c>
      <c r="P550">
        <v>2</v>
      </c>
      <c r="Q550" t="str">
        <f t="shared" si="9"/>
        <v>34</v>
      </c>
    </row>
    <row r="551" spans="1:17" x14ac:dyDescent="0.25">
      <c r="A551">
        <v>550</v>
      </c>
      <c r="F551">
        <v>70.998838000000006</v>
      </c>
      <c r="G551" s="3">
        <v>3</v>
      </c>
      <c r="H551">
        <v>71.951135000000008</v>
      </c>
      <c r="I551" s="5">
        <v>4</v>
      </c>
      <c r="P551">
        <v>2</v>
      </c>
      <c r="Q551" t="str">
        <f t="shared" si="9"/>
        <v>34</v>
      </c>
    </row>
    <row r="552" spans="1:17" x14ac:dyDescent="0.25">
      <c r="A552">
        <v>551</v>
      </c>
      <c r="F552">
        <v>70.983277000000001</v>
      </c>
      <c r="G552" s="3">
        <v>3</v>
      </c>
      <c r="H552">
        <v>71.886853000000002</v>
      </c>
      <c r="I552" s="5">
        <v>4</v>
      </c>
      <c r="P552">
        <v>2</v>
      </c>
      <c r="Q552" t="str">
        <f t="shared" si="9"/>
        <v>34</v>
      </c>
    </row>
    <row r="553" spans="1:17" x14ac:dyDescent="0.25">
      <c r="A553">
        <v>552</v>
      </c>
      <c r="F553">
        <v>70.920883000000003</v>
      </c>
      <c r="G553" s="3">
        <v>3</v>
      </c>
      <c r="H553">
        <v>71.958533000000003</v>
      </c>
      <c r="I553" s="5">
        <v>4</v>
      </c>
      <c r="P553">
        <v>2</v>
      </c>
      <c r="Q553" t="str">
        <f t="shared" si="9"/>
        <v>34</v>
      </c>
    </row>
    <row r="554" spans="1:17" x14ac:dyDescent="0.25">
      <c r="A554">
        <v>553</v>
      </c>
      <c r="F554">
        <v>70.904965000000004</v>
      </c>
      <c r="G554" s="3">
        <v>3</v>
      </c>
      <c r="H554">
        <v>71.971389000000002</v>
      </c>
      <c r="I554" s="5">
        <v>4</v>
      </c>
      <c r="P554">
        <v>2</v>
      </c>
      <c r="Q554" t="str">
        <f t="shared" si="9"/>
        <v>34</v>
      </c>
    </row>
    <row r="555" spans="1:17" x14ac:dyDescent="0.25">
      <c r="A555">
        <v>554</v>
      </c>
      <c r="F555">
        <v>70.937514000000007</v>
      </c>
      <c r="G555" s="3">
        <v>3</v>
      </c>
      <c r="H555">
        <v>71.923789000000014</v>
      </c>
      <c r="I555" s="5">
        <v>4</v>
      </c>
      <c r="P555">
        <v>2</v>
      </c>
      <c r="Q555" t="str">
        <f t="shared" si="9"/>
        <v>34</v>
      </c>
    </row>
    <row r="556" spans="1:17" x14ac:dyDescent="0.25">
      <c r="A556">
        <v>555</v>
      </c>
      <c r="F556">
        <v>70.928025000000005</v>
      </c>
      <c r="G556" s="3">
        <v>3</v>
      </c>
      <c r="H556">
        <v>71.972001000000006</v>
      </c>
      <c r="I556" s="5">
        <v>4</v>
      </c>
      <c r="P556">
        <v>2</v>
      </c>
      <c r="Q556" t="str">
        <f t="shared" si="9"/>
        <v>34</v>
      </c>
    </row>
    <row r="557" spans="1:17" x14ac:dyDescent="0.25">
      <c r="A557">
        <v>556</v>
      </c>
      <c r="D557">
        <v>52.421299000000005</v>
      </c>
      <c r="E557" s="2">
        <v>2</v>
      </c>
      <c r="F557">
        <v>70.998838000000006</v>
      </c>
      <c r="G557" s="3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52.371870999999999</v>
      </c>
      <c r="E558" s="2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52.415362999999999</v>
      </c>
      <c r="E559" s="2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D560">
        <v>52.367134</v>
      </c>
      <c r="E560" s="2">
        <v>2</v>
      </c>
      <c r="P560">
        <v>1</v>
      </c>
      <c r="Q560" t="str">
        <f t="shared" si="9"/>
        <v>2</v>
      </c>
    </row>
    <row r="561" spans="1:17" x14ac:dyDescent="0.25">
      <c r="A561">
        <v>560</v>
      </c>
      <c r="D561">
        <v>52.396869000000002</v>
      </c>
      <c r="E561" s="2">
        <v>2</v>
      </c>
      <c r="P561">
        <v>1</v>
      </c>
      <c r="Q561" t="str">
        <f t="shared" si="9"/>
        <v>2</v>
      </c>
    </row>
    <row r="562" spans="1:17" x14ac:dyDescent="0.25">
      <c r="A562">
        <v>561</v>
      </c>
      <c r="D562">
        <v>52.384475000000002</v>
      </c>
      <c r="E562" s="2">
        <v>2</v>
      </c>
      <c r="P562">
        <v>1</v>
      </c>
      <c r="Q562" t="str">
        <f t="shared" si="9"/>
        <v>2</v>
      </c>
    </row>
    <row r="563" spans="1:17" x14ac:dyDescent="0.25">
      <c r="A563">
        <v>562</v>
      </c>
      <c r="B563">
        <v>45.302913000000004</v>
      </c>
      <c r="C563" s="4">
        <v>1</v>
      </c>
      <c r="D563">
        <v>52.370151</v>
      </c>
      <c r="E563" s="2">
        <v>2</v>
      </c>
      <c r="P563">
        <v>2</v>
      </c>
      <c r="Q563" t="str">
        <f t="shared" si="9"/>
        <v>12</v>
      </c>
    </row>
    <row r="564" spans="1:17" x14ac:dyDescent="0.25">
      <c r="A564">
        <v>563</v>
      </c>
      <c r="B564">
        <v>45.316977999999999</v>
      </c>
      <c r="C564" s="4">
        <v>1</v>
      </c>
      <c r="D564">
        <v>52.421299000000005</v>
      </c>
      <c r="E564" s="2">
        <v>2</v>
      </c>
      <c r="P564">
        <v>2</v>
      </c>
      <c r="Q564" t="str">
        <f t="shared" si="9"/>
        <v>12</v>
      </c>
    </row>
    <row r="565" spans="1:17" x14ac:dyDescent="0.25">
      <c r="A565">
        <v>564</v>
      </c>
      <c r="B565">
        <v>45.368746999999999</v>
      </c>
      <c r="C565" s="4">
        <v>1</v>
      </c>
      <c r="P565">
        <v>1</v>
      </c>
      <c r="Q565" t="str">
        <f t="shared" si="9"/>
        <v>1</v>
      </c>
    </row>
    <row r="566" spans="1:17" x14ac:dyDescent="0.25">
      <c r="A566">
        <v>565</v>
      </c>
      <c r="B566">
        <v>45.370048000000004</v>
      </c>
      <c r="C566" s="4">
        <v>1</v>
      </c>
      <c r="P566">
        <v>1</v>
      </c>
      <c r="Q566" t="str">
        <f t="shared" si="9"/>
        <v>1</v>
      </c>
    </row>
    <row r="567" spans="1:17" x14ac:dyDescent="0.25">
      <c r="A567">
        <v>566</v>
      </c>
      <c r="B567">
        <v>45.378955000000005</v>
      </c>
      <c r="C567" s="4">
        <v>1</v>
      </c>
      <c r="P567">
        <v>1</v>
      </c>
      <c r="Q567" t="str">
        <f t="shared" si="9"/>
        <v>1</v>
      </c>
    </row>
    <row r="568" spans="1:17" x14ac:dyDescent="0.25">
      <c r="A568">
        <v>567</v>
      </c>
      <c r="B568">
        <v>45.339164000000004</v>
      </c>
      <c r="C568" s="4">
        <v>1</v>
      </c>
      <c r="P568">
        <v>1</v>
      </c>
      <c r="Q568" t="str">
        <f t="shared" si="9"/>
        <v>1</v>
      </c>
    </row>
    <row r="569" spans="1:17" x14ac:dyDescent="0.25">
      <c r="A569">
        <v>568</v>
      </c>
      <c r="B569">
        <v>45.302913000000004</v>
      </c>
      <c r="C569" s="4">
        <v>1</v>
      </c>
      <c r="P569">
        <v>1</v>
      </c>
      <c r="Q569" t="str">
        <f t="shared" si="9"/>
        <v>1</v>
      </c>
    </row>
    <row r="570" spans="1:17" x14ac:dyDescent="0.25">
      <c r="A570">
        <v>569</v>
      </c>
      <c r="H570">
        <v>46.064891000000003</v>
      </c>
      <c r="I570" s="5">
        <v>4</v>
      </c>
      <c r="P570">
        <v>1</v>
      </c>
      <c r="Q570" t="str">
        <f t="shared" si="9"/>
        <v>4</v>
      </c>
    </row>
    <row r="571" spans="1:17" x14ac:dyDescent="0.25">
      <c r="A571">
        <v>570</v>
      </c>
      <c r="F571">
        <v>43.453849000000005</v>
      </c>
      <c r="G571" s="3">
        <v>3</v>
      </c>
      <c r="H571">
        <v>46.035156000000001</v>
      </c>
      <c r="I571" s="5">
        <v>4</v>
      </c>
      <c r="P571">
        <v>2</v>
      </c>
      <c r="Q571" t="str">
        <f t="shared" si="9"/>
        <v>34</v>
      </c>
    </row>
    <row r="572" spans="1:17" x14ac:dyDescent="0.25">
      <c r="A572">
        <v>571</v>
      </c>
      <c r="F572">
        <v>43.471561000000001</v>
      </c>
      <c r="G572" s="3">
        <v>3</v>
      </c>
      <c r="H572">
        <v>46.057338000000001</v>
      </c>
      <c r="I572" s="5">
        <v>4</v>
      </c>
      <c r="P572">
        <v>2</v>
      </c>
      <c r="Q572" t="str">
        <f t="shared" si="9"/>
        <v>34</v>
      </c>
    </row>
    <row r="573" spans="1:17" x14ac:dyDescent="0.25">
      <c r="A573">
        <v>572</v>
      </c>
      <c r="F573">
        <v>43.447551000000004</v>
      </c>
      <c r="G573" s="3">
        <v>3</v>
      </c>
      <c r="H573">
        <v>46.057395</v>
      </c>
      <c r="I573" s="5">
        <v>4</v>
      </c>
      <c r="P573">
        <v>2</v>
      </c>
      <c r="Q573" t="str">
        <f t="shared" si="9"/>
        <v>34</v>
      </c>
    </row>
    <row r="574" spans="1:17" x14ac:dyDescent="0.25">
      <c r="A574">
        <v>573</v>
      </c>
      <c r="F574">
        <v>43.442077000000005</v>
      </c>
      <c r="G574" s="3">
        <v>3</v>
      </c>
      <c r="H574">
        <v>46.054424000000004</v>
      </c>
      <c r="I574" s="5">
        <v>4</v>
      </c>
      <c r="P574">
        <v>2</v>
      </c>
      <c r="Q574" t="str">
        <f t="shared" si="9"/>
        <v>34</v>
      </c>
    </row>
    <row r="575" spans="1:17" x14ac:dyDescent="0.25">
      <c r="A575">
        <v>574</v>
      </c>
      <c r="F575">
        <v>43.442810000000001</v>
      </c>
      <c r="G575" s="3">
        <v>3</v>
      </c>
      <c r="H575">
        <v>46.052703000000001</v>
      </c>
      <c r="I575" s="5">
        <v>4</v>
      </c>
      <c r="P575">
        <v>2</v>
      </c>
      <c r="Q575" t="str">
        <f t="shared" si="9"/>
        <v>34</v>
      </c>
    </row>
    <row r="576" spans="1:17" x14ac:dyDescent="0.25">
      <c r="A576">
        <v>575</v>
      </c>
      <c r="F576">
        <v>43.436244000000002</v>
      </c>
      <c r="G576" s="3">
        <v>3</v>
      </c>
      <c r="H576">
        <v>46.064891000000003</v>
      </c>
      <c r="I576" s="5">
        <v>4</v>
      </c>
      <c r="P576">
        <v>2</v>
      </c>
      <c r="Q576" t="str">
        <f t="shared" si="9"/>
        <v>34</v>
      </c>
    </row>
    <row r="577" spans="1:17" x14ac:dyDescent="0.25">
      <c r="A577">
        <v>576</v>
      </c>
      <c r="D577">
        <v>27.437965000000005</v>
      </c>
      <c r="E577" s="2">
        <v>2</v>
      </c>
      <c r="F577">
        <v>43.417495000000002</v>
      </c>
      <c r="G577" s="3">
        <v>3</v>
      </c>
      <c r="P577">
        <v>2</v>
      </c>
      <c r="Q577" t="str">
        <f t="shared" si="9"/>
        <v>23</v>
      </c>
    </row>
    <row r="578" spans="1:17" x14ac:dyDescent="0.25">
      <c r="A578">
        <v>577</v>
      </c>
      <c r="D578">
        <v>27.443641</v>
      </c>
      <c r="E578" s="2">
        <v>2</v>
      </c>
      <c r="F578">
        <v>43.453849000000005</v>
      </c>
      <c r="G578" s="3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578</v>
      </c>
      <c r="D579">
        <v>27.427862000000005</v>
      </c>
      <c r="E579" s="2">
        <v>2</v>
      </c>
      <c r="F579">
        <v>43.453849000000005</v>
      </c>
      <c r="G579" s="3">
        <v>3</v>
      </c>
      <c r="P579">
        <v>2</v>
      </c>
      <c r="Q579" t="str">
        <f t="shared" si="10"/>
        <v>23</v>
      </c>
    </row>
    <row r="580" spans="1:17" x14ac:dyDescent="0.25">
      <c r="A580">
        <v>579</v>
      </c>
      <c r="D580">
        <v>27.444892000000003</v>
      </c>
      <c r="E580" s="2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27.458224999999999</v>
      </c>
      <c r="E581" s="2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B582">
        <v>21.864319000000002</v>
      </c>
      <c r="C582" s="4">
        <v>1</v>
      </c>
      <c r="D582">
        <v>27.460361000000006</v>
      </c>
      <c r="E582" s="2">
        <v>2</v>
      </c>
      <c r="P582">
        <v>2</v>
      </c>
      <c r="Q582" t="str">
        <f t="shared" si="10"/>
        <v>12</v>
      </c>
    </row>
    <row r="583" spans="1:17" x14ac:dyDescent="0.25">
      <c r="A583">
        <v>582</v>
      </c>
      <c r="B583">
        <v>21.788434000000002</v>
      </c>
      <c r="C583" s="4">
        <v>1</v>
      </c>
      <c r="D583">
        <v>27.437652</v>
      </c>
      <c r="E583" s="2">
        <v>2</v>
      </c>
      <c r="P583">
        <v>2</v>
      </c>
      <c r="Q583" t="str">
        <f t="shared" si="10"/>
        <v>12</v>
      </c>
    </row>
    <row r="584" spans="1:17" x14ac:dyDescent="0.25">
      <c r="A584">
        <v>583</v>
      </c>
      <c r="B584">
        <v>21.711818000000001</v>
      </c>
      <c r="C584" s="4">
        <v>1</v>
      </c>
      <c r="D584">
        <v>27.437965000000005</v>
      </c>
      <c r="E584" s="2">
        <v>2</v>
      </c>
      <c r="P584">
        <v>2</v>
      </c>
      <c r="Q584" t="str">
        <f t="shared" si="10"/>
        <v>12</v>
      </c>
    </row>
    <row r="585" spans="1:17" x14ac:dyDescent="0.25">
      <c r="A585">
        <v>584</v>
      </c>
      <c r="B585">
        <v>21.752079000000002</v>
      </c>
      <c r="C585" s="4">
        <v>1</v>
      </c>
      <c r="P585">
        <v>1</v>
      </c>
      <c r="Q585" t="str">
        <f t="shared" si="10"/>
        <v>1</v>
      </c>
    </row>
    <row r="586" spans="1:17" x14ac:dyDescent="0.25">
      <c r="A586">
        <v>585</v>
      </c>
      <c r="B586">
        <v>21.803173000000001</v>
      </c>
      <c r="C586" s="4">
        <v>1</v>
      </c>
      <c r="P586">
        <v>1</v>
      </c>
      <c r="Q586" t="str">
        <f t="shared" si="10"/>
        <v>1</v>
      </c>
    </row>
    <row r="587" spans="1:17" x14ac:dyDescent="0.25">
      <c r="A587">
        <v>586</v>
      </c>
      <c r="B587">
        <v>21.827391000000006</v>
      </c>
      <c r="C587" s="4">
        <v>1</v>
      </c>
      <c r="P587">
        <v>1</v>
      </c>
      <c r="Q587" t="str">
        <f t="shared" si="10"/>
        <v>1</v>
      </c>
    </row>
    <row r="588" spans="1:17" x14ac:dyDescent="0.25">
      <c r="A588">
        <v>587</v>
      </c>
      <c r="B588">
        <v>21.827965000000006</v>
      </c>
      <c r="C588" s="4">
        <v>1</v>
      </c>
      <c r="P588">
        <v>1</v>
      </c>
      <c r="Q588" t="str">
        <f t="shared" si="10"/>
        <v>1</v>
      </c>
    </row>
    <row r="589" spans="1:17" x14ac:dyDescent="0.25">
      <c r="A589">
        <v>588</v>
      </c>
      <c r="B589">
        <v>21.840725000000006</v>
      </c>
      <c r="C589" s="4">
        <v>1</v>
      </c>
      <c r="H589">
        <v>24.197965000000003</v>
      </c>
      <c r="I589" s="5">
        <v>4</v>
      </c>
      <c r="P589">
        <v>2</v>
      </c>
      <c r="Q589" t="str">
        <f t="shared" si="10"/>
        <v>14</v>
      </c>
    </row>
    <row r="590" spans="1:17" x14ac:dyDescent="0.25">
      <c r="A590">
        <v>589</v>
      </c>
      <c r="B590">
        <v>21.788434000000002</v>
      </c>
      <c r="C590" s="4">
        <v>1</v>
      </c>
      <c r="H590">
        <v>24.226922999999999</v>
      </c>
      <c r="I590" s="5">
        <v>4</v>
      </c>
      <c r="P590">
        <v>2</v>
      </c>
      <c r="Q590" t="str">
        <f t="shared" si="10"/>
        <v>14</v>
      </c>
    </row>
    <row r="591" spans="1:17" x14ac:dyDescent="0.25">
      <c r="A591">
        <v>590</v>
      </c>
      <c r="B591">
        <v>21.76885</v>
      </c>
      <c r="C591" s="4">
        <v>1</v>
      </c>
      <c r="F591">
        <v>21.189214</v>
      </c>
      <c r="G591" s="3">
        <v>3</v>
      </c>
      <c r="H591">
        <v>24.189318999999998</v>
      </c>
      <c r="I591" s="5">
        <v>4</v>
      </c>
      <c r="P591">
        <v>3</v>
      </c>
      <c r="Q591" t="str">
        <f t="shared" si="10"/>
        <v>134</v>
      </c>
    </row>
    <row r="592" spans="1:17" x14ac:dyDescent="0.25">
      <c r="A592">
        <v>591</v>
      </c>
      <c r="F592">
        <v>21.189214</v>
      </c>
      <c r="G592" s="3">
        <v>3</v>
      </c>
      <c r="H592">
        <v>24.231767000000005</v>
      </c>
      <c r="I592" s="5">
        <v>4</v>
      </c>
      <c r="P592">
        <v>2</v>
      </c>
      <c r="Q592" t="str">
        <f t="shared" si="10"/>
        <v>34</v>
      </c>
    </row>
    <row r="593" spans="1:17" x14ac:dyDescent="0.25">
      <c r="A593">
        <v>592</v>
      </c>
      <c r="F593">
        <v>21.195048</v>
      </c>
      <c r="G593" s="3">
        <v>3</v>
      </c>
      <c r="H593">
        <v>24.197965000000003</v>
      </c>
      <c r="I593" s="5">
        <v>4</v>
      </c>
      <c r="J593">
        <v>39.362915000000001</v>
      </c>
      <c r="K593" t="s">
        <v>22</v>
      </c>
      <c r="Q593" t="str">
        <f t="shared" si="10"/>
        <v>34</v>
      </c>
    </row>
    <row r="594" spans="1:17" x14ac:dyDescent="0.25">
      <c r="A594">
        <v>593</v>
      </c>
      <c r="Q594" t="str">
        <f t="shared" si="10"/>
        <v/>
      </c>
    </row>
    <row r="595" spans="1:17" x14ac:dyDescent="0.25">
      <c r="A595">
        <v>594</v>
      </c>
      <c r="J595">
        <v>39.323745000000002</v>
      </c>
      <c r="K595" t="s">
        <v>22</v>
      </c>
      <c r="Q595" t="str">
        <f t="shared" si="10"/>
        <v/>
      </c>
    </row>
    <row r="596" spans="1:17" x14ac:dyDescent="0.25">
      <c r="A596">
        <v>595</v>
      </c>
      <c r="D596">
        <v>39.48265</v>
      </c>
      <c r="E596" s="2">
        <v>2</v>
      </c>
      <c r="P596">
        <v>1</v>
      </c>
      <c r="Q596" t="str">
        <f t="shared" si="10"/>
        <v>2</v>
      </c>
    </row>
    <row r="597" spans="1:17" x14ac:dyDescent="0.25">
      <c r="A597">
        <v>596</v>
      </c>
      <c r="D597">
        <v>39.482233999999998</v>
      </c>
      <c r="E597" s="2">
        <v>2</v>
      </c>
      <c r="P597">
        <v>1</v>
      </c>
      <c r="Q597" t="str">
        <f t="shared" si="10"/>
        <v>2</v>
      </c>
    </row>
    <row r="598" spans="1:17" x14ac:dyDescent="0.25">
      <c r="A598">
        <v>597</v>
      </c>
      <c r="D598">
        <v>39.488433000000001</v>
      </c>
      <c r="E598" s="2">
        <v>2</v>
      </c>
      <c r="P598">
        <v>1</v>
      </c>
      <c r="Q598" t="str">
        <f t="shared" si="10"/>
        <v>2</v>
      </c>
    </row>
    <row r="599" spans="1:17" x14ac:dyDescent="0.25">
      <c r="A599">
        <v>598</v>
      </c>
      <c r="D599">
        <v>39.510883</v>
      </c>
      <c r="E599" s="2">
        <v>2</v>
      </c>
      <c r="P599">
        <v>1</v>
      </c>
      <c r="Q599" t="str">
        <f t="shared" si="10"/>
        <v>2</v>
      </c>
    </row>
    <row r="600" spans="1:17" x14ac:dyDescent="0.25">
      <c r="A600">
        <v>599</v>
      </c>
      <c r="D600">
        <v>39.522601999999999</v>
      </c>
      <c r="E600" s="2">
        <v>2</v>
      </c>
      <c r="P600">
        <v>1</v>
      </c>
      <c r="Q600" t="str">
        <f t="shared" si="10"/>
        <v>2</v>
      </c>
    </row>
    <row r="601" spans="1:17" x14ac:dyDescent="0.25">
      <c r="A601">
        <v>600</v>
      </c>
      <c r="D601">
        <v>39.482967000000002</v>
      </c>
      <c r="E601" s="2">
        <v>2</v>
      </c>
      <c r="P601">
        <v>1</v>
      </c>
      <c r="Q601" t="str">
        <f t="shared" si="10"/>
        <v>2</v>
      </c>
    </row>
    <row r="602" spans="1:17" x14ac:dyDescent="0.25">
      <c r="A602">
        <v>601</v>
      </c>
      <c r="D602">
        <v>39.479267</v>
      </c>
      <c r="E602" s="2">
        <v>2</v>
      </c>
      <c r="P602">
        <v>1</v>
      </c>
      <c r="Q602" t="str">
        <f t="shared" si="10"/>
        <v>2</v>
      </c>
    </row>
    <row r="603" spans="1:17" x14ac:dyDescent="0.25">
      <c r="A603">
        <v>602</v>
      </c>
      <c r="D603">
        <v>39.495986000000002</v>
      </c>
      <c r="E603" s="2">
        <v>2</v>
      </c>
      <c r="P603">
        <v>1</v>
      </c>
      <c r="Q603" t="str">
        <f t="shared" si="10"/>
        <v>2</v>
      </c>
    </row>
    <row r="604" spans="1:17" x14ac:dyDescent="0.25">
      <c r="A604">
        <v>603</v>
      </c>
      <c r="D604">
        <v>39.482810000000001</v>
      </c>
      <c r="E604" s="2">
        <v>2</v>
      </c>
      <c r="P604">
        <v>1</v>
      </c>
      <c r="Q604" t="str">
        <f t="shared" si="10"/>
        <v>2</v>
      </c>
    </row>
    <row r="605" spans="1:17" x14ac:dyDescent="0.25">
      <c r="A605">
        <v>604</v>
      </c>
      <c r="D605">
        <v>39.501037000000004</v>
      </c>
      <c r="E605" s="2">
        <v>2</v>
      </c>
      <c r="P605">
        <v>1</v>
      </c>
      <c r="Q605" t="str">
        <f t="shared" si="10"/>
        <v>2</v>
      </c>
    </row>
    <row r="606" spans="1:17" x14ac:dyDescent="0.25">
      <c r="A606">
        <v>605</v>
      </c>
      <c r="D606">
        <v>39.465934000000004</v>
      </c>
      <c r="E606" s="2">
        <v>2</v>
      </c>
      <c r="P606">
        <v>1</v>
      </c>
      <c r="Q606" t="str">
        <f t="shared" si="10"/>
        <v>2</v>
      </c>
    </row>
    <row r="607" spans="1:17" x14ac:dyDescent="0.25">
      <c r="A607">
        <v>606</v>
      </c>
      <c r="P607">
        <v>0</v>
      </c>
      <c r="Q607" t="str">
        <f t="shared" si="10"/>
        <v/>
      </c>
    </row>
    <row r="608" spans="1:17" x14ac:dyDescent="0.25">
      <c r="A608">
        <v>607</v>
      </c>
      <c r="B608">
        <v>49.587913</v>
      </c>
      <c r="C608" s="4">
        <v>1</v>
      </c>
      <c r="P608">
        <v>1</v>
      </c>
      <c r="Q608" t="str">
        <f t="shared" si="10"/>
        <v>1</v>
      </c>
    </row>
    <row r="609" spans="1:17" x14ac:dyDescent="0.25">
      <c r="A609">
        <v>608</v>
      </c>
      <c r="B609">
        <v>49.611663</v>
      </c>
      <c r="C609" s="4">
        <v>1</v>
      </c>
      <c r="H609">
        <v>39.140308000000005</v>
      </c>
      <c r="I609" s="5">
        <v>4</v>
      </c>
      <c r="P609">
        <v>2</v>
      </c>
      <c r="Q609" t="str">
        <f t="shared" si="10"/>
        <v>14</v>
      </c>
    </row>
    <row r="610" spans="1:17" x14ac:dyDescent="0.25">
      <c r="A610">
        <v>609</v>
      </c>
      <c r="B610">
        <v>49.602966000000002</v>
      </c>
      <c r="C610" s="4">
        <v>1</v>
      </c>
      <c r="H610">
        <v>39.157341000000002</v>
      </c>
      <c r="I610" s="5">
        <v>4</v>
      </c>
      <c r="P610">
        <v>2</v>
      </c>
      <c r="Q610" t="str">
        <f t="shared" si="10"/>
        <v>14</v>
      </c>
    </row>
    <row r="611" spans="1:17" x14ac:dyDescent="0.25">
      <c r="A611">
        <v>610</v>
      </c>
      <c r="B611">
        <v>49.581245000000003</v>
      </c>
      <c r="C611" s="4">
        <v>1</v>
      </c>
      <c r="H611">
        <v>39.119266000000003</v>
      </c>
      <c r="I611" s="5">
        <v>4</v>
      </c>
      <c r="P611">
        <v>2</v>
      </c>
      <c r="Q611" t="str">
        <f t="shared" si="10"/>
        <v>14</v>
      </c>
    </row>
    <row r="612" spans="1:17" x14ac:dyDescent="0.25">
      <c r="A612">
        <v>611</v>
      </c>
      <c r="B612">
        <v>49.576820000000005</v>
      </c>
      <c r="C612" s="4">
        <v>1</v>
      </c>
      <c r="H612">
        <v>39.191352000000002</v>
      </c>
      <c r="I612" s="5">
        <v>4</v>
      </c>
      <c r="P612">
        <v>2</v>
      </c>
      <c r="Q612" t="str">
        <f t="shared" si="10"/>
        <v>14</v>
      </c>
    </row>
    <row r="613" spans="1:17" x14ac:dyDescent="0.25">
      <c r="A613">
        <v>612</v>
      </c>
      <c r="B613">
        <v>49.581611000000002</v>
      </c>
      <c r="C613" s="4">
        <v>1</v>
      </c>
      <c r="H613">
        <v>39.166297</v>
      </c>
      <c r="I613" s="5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49.618015</v>
      </c>
      <c r="C614" s="4">
        <v>1</v>
      </c>
      <c r="H614">
        <v>39.109321000000001</v>
      </c>
      <c r="I614" s="5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49.558330000000005</v>
      </c>
      <c r="C615" s="4">
        <v>1</v>
      </c>
      <c r="H615">
        <v>39.048900000000003</v>
      </c>
      <c r="I615" s="5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49.520206000000002</v>
      </c>
      <c r="C616" s="4">
        <v>1</v>
      </c>
      <c r="H616">
        <v>39.079944000000005</v>
      </c>
      <c r="I616" s="5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49.587913</v>
      </c>
      <c r="C617" s="4">
        <v>1</v>
      </c>
      <c r="H617">
        <v>39.094734000000003</v>
      </c>
      <c r="I617" s="5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H618">
        <v>39.140308000000005</v>
      </c>
      <c r="I618" s="5">
        <v>4</v>
      </c>
      <c r="P618">
        <v>1</v>
      </c>
      <c r="Q618" t="str">
        <f t="shared" si="10"/>
        <v>4</v>
      </c>
    </row>
    <row r="619" spans="1:17" x14ac:dyDescent="0.25">
      <c r="A619">
        <v>618</v>
      </c>
      <c r="F619">
        <v>49.639530000000001</v>
      </c>
      <c r="G619" s="3">
        <v>3</v>
      </c>
      <c r="P619">
        <v>1</v>
      </c>
      <c r="Q619" t="str">
        <f t="shared" si="10"/>
        <v>3</v>
      </c>
    </row>
    <row r="620" spans="1:17" x14ac:dyDescent="0.25">
      <c r="A620">
        <v>619</v>
      </c>
      <c r="D620">
        <v>61.838850999999998</v>
      </c>
      <c r="E620" s="2">
        <v>2</v>
      </c>
      <c r="F620">
        <v>49.604373000000002</v>
      </c>
      <c r="G620" s="3">
        <v>3</v>
      </c>
      <c r="P620">
        <v>2</v>
      </c>
      <c r="Q620" t="str">
        <f t="shared" si="10"/>
        <v>23</v>
      </c>
    </row>
    <row r="621" spans="1:17" x14ac:dyDescent="0.25">
      <c r="A621">
        <v>620</v>
      </c>
      <c r="D621">
        <v>61.864894</v>
      </c>
      <c r="E621" s="2">
        <v>2</v>
      </c>
      <c r="F621">
        <v>49.603019000000003</v>
      </c>
      <c r="G621" s="3">
        <v>3</v>
      </c>
      <c r="P621">
        <v>2</v>
      </c>
      <c r="Q621" t="str">
        <f t="shared" si="10"/>
        <v>23</v>
      </c>
    </row>
    <row r="622" spans="1:17" x14ac:dyDescent="0.25">
      <c r="A622">
        <v>621</v>
      </c>
      <c r="D622">
        <v>61.829792000000005</v>
      </c>
      <c r="E622" s="2">
        <v>2</v>
      </c>
      <c r="F622">
        <v>49.572963000000001</v>
      </c>
      <c r="G622" s="3">
        <v>3</v>
      </c>
      <c r="P622">
        <v>2</v>
      </c>
      <c r="Q622" t="str">
        <f t="shared" si="10"/>
        <v>23</v>
      </c>
    </row>
    <row r="623" spans="1:17" x14ac:dyDescent="0.25">
      <c r="A623">
        <v>622</v>
      </c>
      <c r="D623">
        <v>61.814266000000003</v>
      </c>
      <c r="E623" s="2">
        <v>2</v>
      </c>
      <c r="F623">
        <v>49.573280000000004</v>
      </c>
      <c r="G623" s="3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61.823383</v>
      </c>
      <c r="E624" s="2">
        <v>2</v>
      </c>
      <c r="F624">
        <v>49.662288000000004</v>
      </c>
      <c r="G624" s="3">
        <v>3</v>
      </c>
      <c r="P624">
        <v>2</v>
      </c>
      <c r="Q624" t="str">
        <f t="shared" si="10"/>
        <v>23</v>
      </c>
    </row>
    <row r="625" spans="1:17" x14ac:dyDescent="0.25">
      <c r="A625">
        <v>624</v>
      </c>
      <c r="D625">
        <v>61.829532</v>
      </c>
      <c r="E625" s="2">
        <v>2</v>
      </c>
      <c r="F625">
        <v>49.654163000000004</v>
      </c>
      <c r="G625" s="3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D626">
        <v>61.853069000000005</v>
      </c>
      <c r="E626" s="2">
        <v>2</v>
      </c>
      <c r="F626">
        <v>49.639530000000001</v>
      </c>
      <c r="G626" s="3">
        <v>3</v>
      </c>
      <c r="P626">
        <v>2</v>
      </c>
      <c r="Q626" t="str">
        <f t="shared" si="10"/>
        <v>23</v>
      </c>
    </row>
    <row r="627" spans="1:17" x14ac:dyDescent="0.25">
      <c r="A627">
        <v>626</v>
      </c>
      <c r="D627">
        <v>61.808956000000002</v>
      </c>
      <c r="E627" s="2">
        <v>2</v>
      </c>
      <c r="F627">
        <v>49.639530000000001</v>
      </c>
      <c r="G627" s="3">
        <v>3</v>
      </c>
      <c r="P627">
        <v>2</v>
      </c>
      <c r="Q627" t="str">
        <f t="shared" si="10"/>
        <v>23</v>
      </c>
    </row>
    <row r="628" spans="1:17" x14ac:dyDescent="0.25">
      <c r="A628">
        <v>627</v>
      </c>
      <c r="D628">
        <v>61.862082999999998</v>
      </c>
      <c r="E628" s="2">
        <v>2</v>
      </c>
      <c r="P628">
        <v>1</v>
      </c>
      <c r="Q628" t="str">
        <f t="shared" si="10"/>
        <v>2</v>
      </c>
    </row>
    <row r="629" spans="1:17" x14ac:dyDescent="0.25">
      <c r="A629">
        <v>628</v>
      </c>
      <c r="D629">
        <v>61.838850999999998</v>
      </c>
      <c r="E629" s="2">
        <v>2</v>
      </c>
      <c r="P629">
        <v>1</v>
      </c>
      <c r="Q629" t="str">
        <f t="shared" si="10"/>
        <v>2</v>
      </c>
    </row>
    <row r="630" spans="1:17" x14ac:dyDescent="0.25">
      <c r="A630">
        <v>629</v>
      </c>
      <c r="B630">
        <v>71.545544000000007</v>
      </c>
      <c r="C630" s="4">
        <v>1</v>
      </c>
      <c r="P630">
        <v>1</v>
      </c>
      <c r="Q630" t="str">
        <f t="shared" si="10"/>
        <v>1</v>
      </c>
    </row>
    <row r="631" spans="1:17" x14ac:dyDescent="0.25">
      <c r="A631">
        <v>630</v>
      </c>
      <c r="B631">
        <v>71.545544000000007</v>
      </c>
      <c r="C631" s="4">
        <v>1</v>
      </c>
      <c r="P631">
        <v>1</v>
      </c>
      <c r="Q631" t="str">
        <f t="shared" si="10"/>
        <v>1</v>
      </c>
    </row>
    <row r="632" spans="1:17" x14ac:dyDescent="0.25">
      <c r="A632">
        <v>631</v>
      </c>
      <c r="B632">
        <v>71.563859000000008</v>
      </c>
      <c r="C632" s="4">
        <v>1</v>
      </c>
      <c r="P632">
        <v>1</v>
      </c>
      <c r="Q632" t="str">
        <f t="shared" si="10"/>
        <v>1</v>
      </c>
    </row>
    <row r="633" spans="1:17" x14ac:dyDescent="0.25">
      <c r="A633">
        <v>632</v>
      </c>
      <c r="B633">
        <v>71.562380000000005</v>
      </c>
      <c r="C633" s="4">
        <v>1</v>
      </c>
      <c r="P633">
        <v>1</v>
      </c>
      <c r="Q633" t="str">
        <f t="shared" si="10"/>
        <v>1</v>
      </c>
    </row>
    <row r="634" spans="1:17" x14ac:dyDescent="0.25">
      <c r="A634">
        <v>633</v>
      </c>
      <c r="B634">
        <v>71.57084900000001</v>
      </c>
      <c r="C634" s="4">
        <v>1</v>
      </c>
      <c r="H634">
        <v>64.241873999999996</v>
      </c>
      <c r="I634" s="5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71.559931000000006</v>
      </c>
      <c r="C635" s="4">
        <v>1</v>
      </c>
      <c r="H635">
        <v>64.291301000000004</v>
      </c>
      <c r="I635" s="5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71.526310000000009</v>
      </c>
      <c r="C636" s="4">
        <v>1</v>
      </c>
      <c r="H636">
        <v>64.265049000000005</v>
      </c>
      <c r="I636" s="5">
        <v>4</v>
      </c>
      <c r="P636">
        <v>2</v>
      </c>
      <c r="Q636" t="str">
        <f t="shared" si="10"/>
        <v>14</v>
      </c>
    </row>
    <row r="637" spans="1:17" x14ac:dyDescent="0.25">
      <c r="A637">
        <v>636</v>
      </c>
      <c r="B637">
        <v>71.545544000000007</v>
      </c>
      <c r="C637" s="4">
        <v>1</v>
      </c>
      <c r="H637">
        <v>64.231456000000009</v>
      </c>
      <c r="I637" s="5">
        <v>4</v>
      </c>
      <c r="P637">
        <v>2</v>
      </c>
      <c r="Q637" t="str">
        <f t="shared" si="10"/>
        <v>14</v>
      </c>
    </row>
    <row r="638" spans="1:17" x14ac:dyDescent="0.25">
      <c r="A638">
        <v>637</v>
      </c>
      <c r="B638">
        <v>71.545544000000007</v>
      </c>
      <c r="C638" s="4">
        <v>1</v>
      </c>
      <c r="F638">
        <v>69.154792</v>
      </c>
      <c r="G638" s="3">
        <v>3</v>
      </c>
      <c r="H638">
        <v>64.223590000000002</v>
      </c>
      <c r="I638" s="5">
        <v>4</v>
      </c>
      <c r="P638">
        <v>3</v>
      </c>
      <c r="Q638" t="str">
        <f t="shared" si="10"/>
        <v>134</v>
      </c>
    </row>
    <row r="639" spans="1:17" x14ac:dyDescent="0.25">
      <c r="A639">
        <v>638</v>
      </c>
      <c r="F639">
        <v>69.140208999999999</v>
      </c>
      <c r="G639" s="3">
        <v>3</v>
      </c>
      <c r="H639">
        <v>64.124217999999999</v>
      </c>
      <c r="I639" s="5">
        <v>4</v>
      </c>
      <c r="P639">
        <v>2</v>
      </c>
      <c r="Q639" t="str">
        <f t="shared" si="10"/>
        <v>34</v>
      </c>
    </row>
    <row r="640" spans="1:17" x14ac:dyDescent="0.25">
      <c r="A640">
        <v>639</v>
      </c>
      <c r="F640">
        <v>69.159580000000005</v>
      </c>
      <c r="G640" s="3">
        <v>3</v>
      </c>
      <c r="H640">
        <v>64.241873999999996</v>
      </c>
      <c r="I640" s="5">
        <v>4</v>
      </c>
      <c r="P640">
        <v>2</v>
      </c>
      <c r="Q640" t="str">
        <f t="shared" si="10"/>
        <v>34</v>
      </c>
    </row>
    <row r="641" spans="1:17" x14ac:dyDescent="0.25">
      <c r="A641">
        <v>640</v>
      </c>
      <c r="F641">
        <v>69.148796000000004</v>
      </c>
      <c r="G641" s="3">
        <v>3</v>
      </c>
      <c r="H641">
        <v>64.241873999999996</v>
      </c>
      <c r="I641" s="5">
        <v>4</v>
      </c>
      <c r="P641">
        <v>2</v>
      </c>
      <c r="Q641" t="str">
        <f t="shared" si="10"/>
        <v>34</v>
      </c>
    </row>
    <row r="642" spans="1:17" x14ac:dyDescent="0.25">
      <c r="A642">
        <v>641</v>
      </c>
      <c r="F642">
        <v>69.149005000000002</v>
      </c>
      <c r="G642" s="3">
        <v>3</v>
      </c>
      <c r="P642">
        <v>1</v>
      </c>
      <c r="Q642" t="str">
        <f t="shared" ref="Q642:Q705" si="11">CONCATENATE(C642,E642,G642,I642)</f>
        <v>3</v>
      </c>
    </row>
    <row r="643" spans="1:17" x14ac:dyDescent="0.25">
      <c r="A643">
        <v>642</v>
      </c>
      <c r="D643">
        <v>83.944285000000008</v>
      </c>
      <c r="E643" s="2">
        <v>2</v>
      </c>
      <c r="F643">
        <v>69.178698999999995</v>
      </c>
      <c r="G643" s="3">
        <v>3</v>
      </c>
      <c r="P643">
        <v>2</v>
      </c>
      <c r="Q643" t="str">
        <f t="shared" si="11"/>
        <v>23</v>
      </c>
    </row>
    <row r="644" spans="1:17" x14ac:dyDescent="0.25">
      <c r="A644">
        <v>643</v>
      </c>
      <c r="D644">
        <v>83.936378000000005</v>
      </c>
      <c r="E644" s="2">
        <v>2</v>
      </c>
      <c r="F644">
        <v>69.154792</v>
      </c>
      <c r="G644" s="3">
        <v>3</v>
      </c>
      <c r="P644">
        <v>2</v>
      </c>
      <c r="Q644" t="str">
        <f t="shared" si="11"/>
        <v>23</v>
      </c>
    </row>
    <row r="645" spans="1:17" x14ac:dyDescent="0.25">
      <c r="A645">
        <v>644</v>
      </c>
      <c r="D645">
        <v>83.910103000000007</v>
      </c>
      <c r="E645" s="2">
        <v>2</v>
      </c>
      <c r="P645">
        <v>1</v>
      </c>
      <c r="Q645" t="str">
        <f t="shared" si="11"/>
        <v>2</v>
      </c>
    </row>
    <row r="646" spans="1:17" x14ac:dyDescent="0.25">
      <c r="A646">
        <v>645</v>
      </c>
      <c r="D646">
        <v>83.906890000000004</v>
      </c>
      <c r="E646" s="2">
        <v>2</v>
      </c>
      <c r="P646">
        <v>1</v>
      </c>
      <c r="Q646" t="str">
        <f t="shared" si="11"/>
        <v>2</v>
      </c>
    </row>
    <row r="647" spans="1:17" x14ac:dyDescent="0.25">
      <c r="A647">
        <v>646</v>
      </c>
      <c r="D647">
        <v>83.891686000000007</v>
      </c>
      <c r="E647" s="2">
        <v>2</v>
      </c>
      <c r="P647">
        <v>1</v>
      </c>
      <c r="Q647" t="str">
        <f t="shared" si="11"/>
        <v>2</v>
      </c>
    </row>
    <row r="648" spans="1:17" x14ac:dyDescent="0.25">
      <c r="A648">
        <v>647</v>
      </c>
      <c r="D648">
        <v>83.904900000000012</v>
      </c>
      <c r="E648" s="2">
        <v>2</v>
      </c>
      <c r="P648">
        <v>1</v>
      </c>
      <c r="Q648" t="str">
        <f t="shared" si="11"/>
        <v>2</v>
      </c>
    </row>
    <row r="649" spans="1:17" x14ac:dyDescent="0.25">
      <c r="A649">
        <v>648</v>
      </c>
      <c r="D649">
        <v>83.915104000000014</v>
      </c>
      <c r="E649" s="2">
        <v>2</v>
      </c>
      <c r="P649">
        <v>1</v>
      </c>
      <c r="Q649" t="str">
        <f t="shared" si="11"/>
        <v>2</v>
      </c>
    </row>
    <row r="650" spans="1:17" x14ac:dyDescent="0.25">
      <c r="A650">
        <v>649</v>
      </c>
      <c r="B650">
        <v>89.658018000000013</v>
      </c>
      <c r="C650" s="4">
        <v>1</v>
      </c>
      <c r="D650">
        <v>83.944285000000008</v>
      </c>
      <c r="E650" s="2">
        <v>2</v>
      </c>
      <c r="P650">
        <v>2</v>
      </c>
      <c r="Q650" t="str">
        <f t="shared" si="11"/>
        <v>12</v>
      </c>
    </row>
    <row r="651" spans="1:17" x14ac:dyDescent="0.25">
      <c r="A651">
        <v>650</v>
      </c>
      <c r="B651">
        <v>89.702200000000005</v>
      </c>
      <c r="C651" s="4">
        <v>1</v>
      </c>
      <c r="D651">
        <v>83.944285000000008</v>
      </c>
      <c r="E651" s="2">
        <v>2</v>
      </c>
      <c r="P651">
        <v>2</v>
      </c>
      <c r="Q651" t="str">
        <f t="shared" si="11"/>
        <v>12</v>
      </c>
    </row>
    <row r="652" spans="1:17" x14ac:dyDescent="0.25">
      <c r="A652">
        <v>651</v>
      </c>
      <c r="B652">
        <v>89.681181000000009</v>
      </c>
      <c r="C652" s="4">
        <v>1</v>
      </c>
      <c r="P652">
        <v>1</v>
      </c>
      <c r="Q652" t="str">
        <f t="shared" si="11"/>
        <v>1</v>
      </c>
    </row>
    <row r="653" spans="1:17" x14ac:dyDescent="0.25">
      <c r="A653">
        <v>652</v>
      </c>
      <c r="B653">
        <v>89.680008000000015</v>
      </c>
      <c r="C653" s="4">
        <v>1</v>
      </c>
      <c r="P653">
        <v>1</v>
      </c>
      <c r="Q653" t="str">
        <f t="shared" si="11"/>
        <v>1</v>
      </c>
    </row>
    <row r="654" spans="1:17" x14ac:dyDescent="0.25">
      <c r="A654">
        <v>653</v>
      </c>
      <c r="B654">
        <v>89.667456000000016</v>
      </c>
      <c r="C654" s="4">
        <v>1</v>
      </c>
      <c r="P654">
        <v>1</v>
      </c>
      <c r="Q654" t="str">
        <f t="shared" si="11"/>
        <v>1</v>
      </c>
    </row>
    <row r="655" spans="1:17" x14ac:dyDescent="0.25">
      <c r="A655">
        <v>654</v>
      </c>
      <c r="B655">
        <v>89.658018000000013</v>
      </c>
      <c r="C655" s="4">
        <v>1</v>
      </c>
      <c r="F655">
        <v>89.832245</v>
      </c>
      <c r="G655" s="3">
        <v>3</v>
      </c>
      <c r="H655">
        <v>87.904181000000008</v>
      </c>
      <c r="I655" s="5">
        <v>4</v>
      </c>
      <c r="P655">
        <v>3</v>
      </c>
      <c r="Q655" t="str">
        <f t="shared" si="11"/>
        <v>134</v>
      </c>
    </row>
    <row r="656" spans="1:17" x14ac:dyDescent="0.25">
      <c r="A656">
        <v>655</v>
      </c>
      <c r="F656">
        <v>89.755003000000016</v>
      </c>
      <c r="G656" s="3">
        <v>3</v>
      </c>
      <c r="H656">
        <v>87.882040000000003</v>
      </c>
      <c r="I656" s="5">
        <v>4</v>
      </c>
      <c r="P656">
        <v>2</v>
      </c>
      <c r="Q656" t="str">
        <f t="shared" si="11"/>
        <v>34</v>
      </c>
    </row>
    <row r="657" spans="1:17" x14ac:dyDescent="0.25">
      <c r="A657">
        <v>656</v>
      </c>
      <c r="F657">
        <v>89.737045000000009</v>
      </c>
      <c r="G657" s="3">
        <v>3</v>
      </c>
      <c r="H657">
        <v>87.891529000000006</v>
      </c>
      <c r="I657" s="5">
        <v>4</v>
      </c>
      <c r="P657">
        <v>2</v>
      </c>
      <c r="Q657" t="str">
        <f t="shared" si="11"/>
        <v>34</v>
      </c>
    </row>
    <row r="658" spans="1:17" x14ac:dyDescent="0.25">
      <c r="A658">
        <v>657</v>
      </c>
      <c r="F658">
        <v>89.807245000000009</v>
      </c>
      <c r="G658" s="3">
        <v>3</v>
      </c>
      <c r="H658">
        <v>87.863470000000007</v>
      </c>
      <c r="I658" s="5">
        <v>4</v>
      </c>
      <c r="P658">
        <v>2</v>
      </c>
      <c r="Q658" t="str">
        <f t="shared" si="11"/>
        <v>34</v>
      </c>
    </row>
    <row r="659" spans="1:17" x14ac:dyDescent="0.25">
      <c r="A659">
        <v>658</v>
      </c>
      <c r="F659">
        <v>89.822908000000012</v>
      </c>
      <c r="G659" s="3">
        <v>3</v>
      </c>
      <c r="H659">
        <v>87.853062000000008</v>
      </c>
      <c r="I659" s="5">
        <v>4</v>
      </c>
      <c r="P659">
        <v>2</v>
      </c>
      <c r="Q659" t="str">
        <f t="shared" si="11"/>
        <v>34</v>
      </c>
    </row>
    <row r="660" spans="1:17" x14ac:dyDescent="0.25">
      <c r="A660">
        <v>659</v>
      </c>
      <c r="F660">
        <v>89.783165000000011</v>
      </c>
      <c r="G660" s="3">
        <v>3</v>
      </c>
      <c r="H660">
        <v>87.828012000000001</v>
      </c>
      <c r="I660" s="5">
        <v>4</v>
      </c>
      <c r="P660">
        <v>2</v>
      </c>
      <c r="Q660" t="str">
        <f t="shared" si="11"/>
        <v>34</v>
      </c>
    </row>
    <row r="661" spans="1:17" x14ac:dyDescent="0.25">
      <c r="A661">
        <v>660</v>
      </c>
      <c r="F661">
        <v>89.832245</v>
      </c>
      <c r="G661" s="3">
        <v>3</v>
      </c>
      <c r="H661">
        <v>87.904181000000008</v>
      </c>
      <c r="I661" s="5">
        <v>4</v>
      </c>
      <c r="P661">
        <v>2</v>
      </c>
      <c r="Q661" t="str">
        <f t="shared" si="11"/>
        <v>34</v>
      </c>
    </row>
    <row r="662" spans="1:17" x14ac:dyDescent="0.25">
      <c r="A662">
        <v>661</v>
      </c>
      <c r="F662">
        <v>89.832245</v>
      </c>
      <c r="G662" s="3">
        <v>3</v>
      </c>
      <c r="P662">
        <v>1</v>
      </c>
      <c r="Q662" t="str">
        <f t="shared" si="11"/>
        <v>3</v>
      </c>
    </row>
    <row r="663" spans="1:17" x14ac:dyDescent="0.25">
      <c r="A663">
        <v>662</v>
      </c>
      <c r="P663">
        <v>0</v>
      </c>
      <c r="Q663" t="str">
        <f t="shared" si="11"/>
        <v/>
      </c>
    </row>
    <row r="664" spans="1:17" x14ac:dyDescent="0.25">
      <c r="A664">
        <v>663</v>
      </c>
      <c r="D664">
        <v>110.43290500000001</v>
      </c>
      <c r="E664" s="2">
        <v>2</v>
      </c>
      <c r="P664">
        <v>1</v>
      </c>
      <c r="Q664" t="str">
        <f t="shared" si="11"/>
        <v>2</v>
      </c>
    </row>
    <row r="665" spans="1:17" x14ac:dyDescent="0.25">
      <c r="A665">
        <v>664</v>
      </c>
      <c r="D665">
        <v>110.48274800000002</v>
      </c>
      <c r="E665" s="2">
        <v>2</v>
      </c>
      <c r="P665">
        <v>1</v>
      </c>
      <c r="Q665" t="str">
        <f t="shared" si="11"/>
        <v>2</v>
      </c>
    </row>
    <row r="666" spans="1:17" x14ac:dyDescent="0.25">
      <c r="A666">
        <v>665</v>
      </c>
      <c r="D666">
        <v>110.448824</v>
      </c>
      <c r="E666" s="2">
        <v>2</v>
      </c>
      <c r="P666">
        <v>1</v>
      </c>
      <c r="Q666" t="str">
        <f t="shared" si="11"/>
        <v>2</v>
      </c>
    </row>
    <row r="667" spans="1:17" x14ac:dyDescent="0.25">
      <c r="A667">
        <v>666</v>
      </c>
      <c r="D667">
        <v>110.44775200000001</v>
      </c>
      <c r="E667" s="2">
        <v>2</v>
      </c>
      <c r="P667">
        <v>1</v>
      </c>
      <c r="Q667" t="str">
        <f t="shared" si="11"/>
        <v>2</v>
      </c>
    </row>
    <row r="668" spans="1:17" x14ac:dyDescent="0.25">
      <c r="A668">
        <v>667</v>
      </c>
      <c r="B668">
        <v>116.02786800000001</v>
      </c>
      <c r="C668" s="4">
        <v>1</v>
      </c>
      <c r="D668">
        <v>110.42811</v>
      </c>
      <c r="E668" s="2">
        <v>2</v>
      </c>
      <c r="P668">
        <v>2</v>
      </c>
      <c r="Q668" t="str">
        <f t="shared" si="11"/>
        <v>12</v>
      </c>
    </row>
    <row r="669" spans="1:17" x14ac:dyDescent="0.25">
      <c r="A669">
        <v>668</v>
      </c>
      <c r="B669">
        <v>116.098017</v>
      </c>
      <c r="C669" s="4">
        <v>1</v>
      </c>
      <c r="D669">
        <v>110.524687</v>
      </c>
      <c r="E669" s="2">
        <v>2</v>
      </c>
      <c r="P669">
        <v>2</v>
      </c>
      <c r="Q669" t="str">
        <f t="shared" si="11"/>
        <v>12</v>
      </c>
    </row>
    <row r="670" spans="1:17" x14ac:dyDescent="0.25">
      <c r="A670">
        <v>669</v>
      </c>
      <c r="B670">
        <v>116.05296900000002</v>
      </c>
      <c r="C670" s="4">
        <v>1</v>
      </c>
      <c r="D670">
        <v>110.43290500000001</v>
      </c>
      <c r="E670" s="2">
        <v>2</v>
      </c>
      <c r="P670">
        <v>2</v>
      </c>
      <c r="Q670" t="str">
        <f t="shared" si="11"/>
        <v>12</v>
      </c>
    </row>
    <row r="671" spans="1:17" x14ac:dyDescent="0.25">
      <c r="A671">
        <v>670</v>
      </c>
      <c r="B671">
        <v>116.09745600000001</v>
      </c>
      <c r="C671" s="4">
        <v>1</v>
      </c>
      <c r="P671">
        <v>1</v>
      </c>
      <c r="Q671" t="str">
        <f t="shared" si="11"/>
        <v>1</v>
      </c>
    </row>
    <row r="672" spans="1:17" x14ac:dyDescent="0.25">
      <c r="A672">
        <v>671</v>
      </c>
      <c r="B672">
        <v>116.09480500000001</v>
      </c>
      <c r="C672" s="4">
        <v>1</v>
      </c>
      <c r="P672">
        <v>1</v>
      </c>
      <c r="Q672" t="str">
        <f t="shared" si="11"/>
        <v>1</v>
      </c>
    </row>
    <row r="673" spans="1:17" x14ac:dyDescent="0.25">
      <c r="A673">
        <v>672</v>
      </c>
      <c r="B673">
        <v>116.02786800000001</v>
      </c>
      <c r="C673" s="4">
        <v>1</v>
      </c>
      <c r="P673">
        <v>1</v>
      </c>
      <c r="Q673" t="str">
        <f t="shared" si="11"/>
        <v>1</v>
      </c>
    </row>
    <row r="674" spans="1:17" x14ac:dyDescent="0.25">
      <c r="A674">
        <v>673</v>
      </c>
      <c r="B674">
        <v>116.02786800000001</v>
      </c>
      <c r="C674" s="4">
        <v>1</v>
      </c>
      <c r="P674">
        <v>1</v>
      </c>
      <c r="Q674" t="str">
        <f t="shared" si="11"/>
        <v>1</v>
      </c>
    </row>
    <row r="675" spans="1:17" x14ac:dyDescent="0.25">
      <c r="A675">
        <v>674</v>
      </c>
      <c r="F675">
        <v>117.246836</v>
      </c>
      <c r="G675" s="3">
        <v>3</v>
      </c>
      <c r="H675">
        <v>116.74920800000001</v>
      </c>
      <c r="I675" s="5">
        <v>4</v>
      </c>
      <c r="P675">
        <v>2</v>
      </c>
      <c r="Q675" t="str">
        <f t="shared" si="11"/>
        <v>34</v>
      </c>
    </row>
    <row r="676" spans="1:17" x14ac:dyDescent="0.25">
      <c r="A676">
        <v>675</v>
      </c>
      <c r="F676">
        <v>117.25821100000002</v>
      </c>
      <c r="G676" s="3">
        <v>3</v>
      </c>
      <c r="H676">
        <v>116.78869800000001</v>
      </c>
      <c r="I676" s="5">
        <v>4</v>
      </c>
      <c r="P676">
        <v>2</v>
      </c>
      <c r="Q676" t="str">
        <f t="shared" si="11"/>
        <v>34</v>
      </c>
    </row>
    <row r="677" spans="1:17" x14ac:dyDescent="0.25">
      <c r="A677">
        <v>676</v>
      </c>
      <c r="F677">
        <v>117.25699</v>
      </c>
      <c r="G677" s="3">
        <v>3</v>
      </c>
      <c r="H677">
        <v>116.74420700000002</v>
      </c>
      <c r="I677" s="5">
        <v>4</v>
      </c>
      <c r="P677">
        <v>2</v>
      </c>
      <c r="Q677" t="str">
        <f t="shared" si="11"/>
        <v>34</v>
      </c>
    </row>
    <row r="678" spans="1:17" x14ac:dyDescent="0.25">
      <c r="A678">
        <v>677</v>
      </c>
      <c r="F678">
        <v>117.29025100000001</v>
      </c>
      <c r="G678" s="3">
        <v>3</v>
      </c>
      <c r="H678">
        <v>116.75165700000001</v>
      </c>
      <c r="I678" s="5">
        <v>4</v>
      </c>
      <c r="P678">
        <v>2</v>
      </c>
      <c r="Q678" t="str">
        <f t="shared" si="11"/>
        <v>34</v>
      </c>
    </row>
    <row r="679" spans="1:17" x14ac:dyDescent="0.25">
      <c r="A679">
        <v>678</v>
      </c>
      <c r="F679">
        <v>117.27199000000002</v>
      </c>
      <c r="G679" s="3">
        <v>3</v>
      </c>
      <c r="H679">
        <v>116.76512700000001</v>
      </c>
      <c r="I679" s="5">
        <v>4</v>
      </c>
      <c r="P679">
        <v>2</v>
      </c>
      <c r="Q679" t="str">
        <f t="shared" si="11"/>
        <v>34</v>
      </c>
    </row>
    <row r="680" spans="1:17" x14ac:dyDescent="0.25">
      <c r="A680">
        <v>679</v>
      </c>
      <c r="F680">
        <v>117.27499600000002</v>
      </c>
      <c r="G680" s="3">
        <v>3</v>
      </c>
      <c r="H680">
        <v>116.74920800000001</v>
      </c>
      <c r="I680" s="5">
        <v>4</v>
      </c>
      <c r="P680">
        <v>2</v>
      </c>
      <c r="Q680" t="str">
        <f t="shared" si="11"/>
        <v>34</v>
      </c>
    </row>
    <row r="681" spans="1:17" x14ac:dyDescent="0.25">
      <c r="A681">
        <v>680</v>
      </c>
      <c r="F681">
        <v>117.246836</v>
      </c>
      <c r="G681" s="3">
        <v>3</v>
      </c>
      <c r="P681">
        <v>1</v>
      </c>
      <c r="Q681" t="str">
        <f t="shared" si="11"/>
        <v>3</v>
      </c>
    </row>
    <row r="682" spans="1:17" x14ac:dyDescent="0.25">
      <c r="A682">
        <v>681</v>
      </c>
      <c r="P682">
        <v>0</v>
      </c>
      <c r="Q682" t="str">
        <f t="shared" si="11"/>
        <v/>
      </c>
    </row>
    <row r="683" spans="1:17" x14ac:dyDescent="0.25">
      <c r="A683">
        <v>682</v>
      </c>
      <c r="D683">
        <v>136.02151700000002</v>
      </c>
      <c r="E683" s="2">
        <v>2</v>
      </c>
      <c r="P683">
        <v>1</v>
      </c>
      <c r="Q683" t="str">
        <f t="shared" si="11"/>
        <v>2</v>
      </c>
    </row>
    <row r="684" spans="1:17" x14ac:dyDescent="0.25">
      <c r="A684">
        <v>683</v>
      </c>
      <c r="D684">
        <v>136.05605500000001</v>
      </c>
      <c r="E684" s="2">
        <v>2</v>
      </c>
      <c r="P684">
        <v>1</v>
      </c>
      <c r="Q684" t="str">
        <f t="shared" si="11"/>
        <v>2</v>
      </c>
    </row>
    <row r="685" spans="1:17" x14ac:dyDescent="0.25">
      <c r="A685">
        <v>684</v>
      </c>
      <c r="D685">
        <v>136.18508300000002</v>
      </c>
      <c r="E685" s="2">
        <v>2</v>
      </c>
      <c r="P685">
        <v>1</v>
      </c>
      <c r="Q685" t="str">
        <f t="shared" si="11"/>
        <v>2</v>
      </c>
    </row>
    <row r="686" spans="1:17" x14ac:dyDescent="0.25">
      <c r="A686">
        <v>685</v>
      </c>
      <c r="B686">
        <v>151.36170100000001</v>
      </c>
      <c r="C686" s="4">
        <v>1</v>
      </c>
      <c r="D686">
        <v>136.16324800000001</v>
      </c>
      <c r="E686" s="2">
        <v>2</v>
      </c>
      <c r="P686">
        <v>2</v>
      </c>
      <c r="Q686" t="str">
        <f t="shared" si="11"/>
        <v>12</v>
      </c>
    </row>
    <row r="687" spans="1:17" x14ac:dyDescent="0.25">
      <c r="A687">
        <v>686</v>
      </c>
      <c r="B687">
        <v>151.350773</v>
      </c>
      <c r="C687" s="4">
        <v>1</v>
      </c>
      <c r="D687">
        <v>136.23049400000002</v>
      </c>
      <c r="E687" s="2">
        <v>2</v>
      </c>
      <c r="P687">
        <v>2</v>
      </c>
      <c r="Q687" t="str">
        <f t="shared" si="11"/>
        <v>12</v>
      </c>
    </row>
    <row r="688" spans="1:17" x14ac:dyDescent="0.25">
      <c r="A688">
        <v>687</v>
      </c>
      <c r="B688">
        <v>151.374123</v>
      </c>
      <c r="C688" s="4">
        <v>1</v>
      </c>
      <c r="D688">
        <v>136.02151700000002</v>
      </c>
      <c r="E688" s="2">
        <v>2</v>
      </c>
      <c r="P688">
        <v>2</v>
      </c>
      <c r="Q688" t="str">
        <f t="shared" si="11"/>
        <v>12</v>
      </c>
    </row>
    <row r="689" spans="1:17" x14ac:dyDescent="0.25">
      <c r="A689">
        <v>688</v>
      </c>
      <c r="B689">
        <v>151.31778300000002</v>
      </c>
      <c r="C689" s="4">
        <v>1</v>
      </c>
      <c r="D689">
        <v>136.02151700000002</v>
      </c>
      <c r="E689" s="2">
        <v>2</v>
      </c>
      <c r="P689">
        <v>2</v>
      </c>
      <c r="Q689" t="str">
        <f t="shared" si="11"/>
        <v>12</v>
      </c>
    </row>
    <row r="690" spans="1:17" x14ac:dyDescent="0.25">
      <c r="A690">
        <v>689</v>
      </c>
      <c r="B690">
        <v>151.22582399999999</v>
      </c>
      <c r="C690" s="4">
        <v>1</v>
      </c>
      <c r="P690">
        <v>1</v>
      </c>
      <c r="Q690" t="str">
        <f t="shared" si="11"/>
        <v>1</v>
      </c>
    </row>
    <row r="691" spans="1:17" x14ac:dyDescent="0.25">
      <c r="A691">
        <v>690</v>
      </c>
      <c r="B691">
        <v>151.36170100000001</v>
      </c>
      <c r="C691" s="4">
        <v>1</v>
      </c>
      <c r="P691">
        <v>1</v>
      </c>
      <c r="Q691" t="str">
        <f t="shared" si="11"/>
        <v>1</v>
      </c>
    </row>
    <row r="692" spans="1:17" x14ac:dyDescent="0.25">
      <c r="A692">
        <v>691</v>
      </c>
      <c r="P692">
        <v>0</v>
      </c>
      <c r="Q692" t="str">
        <f t="shared" si="11"/>
        <v/>
      </c>
    </row>
    <row r="693" spans="1:17" x14ac:dyDescent="0.25">
      <c r="A693">
        <v>692</v>
      </c>
      <c r="F693">
        <v>152.798711</v>
      </c>
      <c r="G693" s="3">
        <v>3</v>
      </c>
      <c r="H693">
        <v>152.31541200000001</v>
      </c>
      <c r="I693" s="5">
        <v>4</v>
      </c>
      <c r="P693">
        <v>2</v>
      </c>
      <c r="Q693" t="str">
        <f t="shared" si="11"/>
        <v>34</v>
      </c>
    </row>
    <row r="694" spans="1:17" x14ac:dyDescent="0.25">
      <c r="A694">
        <v>693</v>
      </c>
      <c r="F694">
        <v>152.739587</v>
      </c>
      <c r="G694" s="3">
        <v>3</v>
      </c>
      <c r="H694">
        <v>152.31541200000001</v>
      </c>
      <c r="I694" s="5">
        <v>4</v>
      </c>
      <c r="P694">
        <v>2</v>
      </c>
      <c r="Q694" t="str">
        <f t="shared" si="11"/>
        <v>34</v>
      </c>
    </row>
    <row r="695" spans="1:17" x14ac:dyDescent="0.25">
      <c r="A695">
        <v>694</v>
      </c>
      <c r="F695">
        <v>152.77113400000002</v>
      </c>
      <c r="G695" s="3">
        <v>3</v>
      </c>
      <c r="H695">
        <v>152.31541200000001</v>
      </c>
      <c r="I695" s="5">
        <v>4</v>
      </c>
      <c r="P695">
        <v>2</v>
      </c>
      <c r="Q695" t="str">
        <f t="shared" si="11"/>
        <v>34</v>
      </c>
    </row>
    <row r="696" spans="1:17" x14ac:dyDescent="0.25">
      <c r="A696">
        <v>695</v>
      </c>
      <c r="F696">
        <v>152.67891700000001</v>
      </c>
      <c r="G696" s="3">
        <v>3</v>
      </c>
      <c r="H696">
        <v>152.31541200000001</v>
      </c>
      <c r="I696" s="5">
        <v>4</v>
      </c>
      <c r="P696">
        <v>2</v>
      </c>
      <c r="Q696" t="str">
        <f t="shared" si="11"/>
        <v>34</v>
      </c>
    </row>
    <row r="697" spans="1:17" x14ac:dyDescent="0.25">
      <c r="A697">
        <v>696</v>
      </c>
      <c r="F697">
        <v>152.671907</v>
      </c>
      <c r="G697" s="3">
        <v>3</v>
      </c>
      <c r="H697">
        <v>152.31541200000001</v>
      </c>
      <c r="I697" s="5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F698">
        <v>152.63396900000001</v>
      </c>
      <c r="G698" s="3">
        <v>3</v>
      </c>
      <c r="H698">
        <v>152.31541200000001</v>
      </c>
      <c r="I698" s="5">
        <v>4</v>
      </c>
      <c r="P698">
        <v>2</v>
      </c>
      <c r="Q698" t="str">
        <f t="shared" si="11"/>
        <v>34</v>
      </c>
    </row>
    <row r="699" spans="1:17" x14ac:dyDescent="0.25">
      <c r="A699">
        <v>698</v>
      </c>
      <c r="F699">
        <v>152.798711</v>
      </c>
      <c r="G699" s="3">
        <v>3</v>
      </c>
      <c r="H699">
        <v>152.31541200000001</v>
      </c>
      <c r="I699" s="5">
        <v>4</v>
      </c>
      <c r="P699">
        <v>2</v>
      </c>
      <c r="Q699" t="str">
        <f t="shared" si="11"/>
        <v>34</v>
      </c>
    </row>
    <row r="700" spans="1:17" x14ac:dyDescent="0.25">
      <c r="A700">
        <v>699</v>
      </c>
      <c r="P700">
        <v>0</v>
      </c>
      <c r="Q700" t="str">
        <f t="shared" si="11"/>
        <v/>
      </c>
    </row>
    <row r="701" spans="1:17" x14ac:dyDescent="0.25">
      <c r="A701">
        <v>700</v>
      </c>
      <c r="P701">
        <v>0</v>
      </c>
      <c r="Q701" t="str">
        <f t="shared" si="11"/>
        <v/>
      </c>
    </row>
    <row r="702" spans="1:17" x14ac:dyDescent="0.25">
      <c r="A702">
        <v>701</v>
      </c>
      <c r="P702">
        <v>0</v>
      </c>
      <c r="Q702" t="str">
        <f t="shared" si="11"/>
        <v/>
      </c>
    </row>
    <row r="703" spans="1:17" x14ac:dyDescent="0.25">
      <c r="A703">
        <v>702</v>
      </c>
      <c r="D703">
        <v>172.94876099999999</v>
      </c>
      <c r="E703" s="2">
        <v>2</v>
      </c>
      <c r="P703">
        <v>1</v>
      </c>
      <c r="Q703" t="str">
        <f t="shared" si="11"/>
        <v>2</v>
      </c>
    </row>
    <row r="704" spans="1:17" x14ac:dyDescent="0.25">
      <c r="A704">
        <v>703</v>
      </c>
      <c r="D704">
        <v>172.97159600000001</v>
      </c>
      <c r="E704" s="2">
        <v>2</v>
      </c>
      <c r="P704">
        <v>1</v>
      </c>
      <c r="Q704" t="str">
        <f t="shared" si="11"/>
        <v>2</v>
      </c>
    </row>
    <row r="705" spans="1:17" x14ac:dyDescent="0.25">
      <c r="A705">
        <v>704</v>
      </c>
      <c r="D705">
        <v>173.03237000000001</v>
      </c>
      <c r="E705" s="2">
        <v>2</v>
      </c>
      <c r="P705">
        <v>1</v>
      </c>
      <c r="Q705" t="str">
        <f t="shared" si="11"/>
        <v>2</v>
      </c>
    </row>
    <row r="706" spans="1:17" x14ac:dyDescent="0.25">
      <c r="A706">
        <v>705</v>
      </c>
      <c r="B706">
        <v>178.41020600000002</v>
      </c>
      <c r="C706" s="4">
        <v>1</v>
      </c>
      <c r="D706">
        <v>173.022885</v>
      </c>
      <c r="E706" s="2">
        <v>2</v>
      </c>
      <c r="P706">
        <v>2</v>
      </c>
      <c r="Q706" t="str">
        <f t="shared" ref="Q706:Q769" si="12">CONCATENATE(C706,E706,G706,I706)</f>
        <v>12</v>
      </c>
    </row>
    <row r="707" spans="1:17" x14ac:dyDescent="0.25">
      <c r="A707">
        <v>706</v>
      </c>
      <c r="B707">
        <v>178.374224</v>
      </c>
      <c r="C707" s="4">
        <v>1</v>
      </c>
      <c r="D707">
        <v>173.04958600000001</v>
      </c>
      <c r="E707" s="2">
        <v>2</v>
      </c>
      <c r="P707">
        <v>2</v>
      </c>
      <c r="Q707" t="str">
        <f t="shared" si="12"/>
        <v>12</v>
      </c>
    </row>
    <row r="708" spans="1:17" x14ac:dyDescent="0.25">
      <c r="A708">
        <v>707</v>
      </c>
      <c r="B708">
        <v>178.36500000000001</v>
      </c>
      <c r="C708" s="4">
        <v>1</v>
      </c>
      <c r="D708">
        <v>173.01360700000001</v>
      </c>
      <c r="E708" s="2">
        <v>2</v>
      </c>
      <c r="P708">
        <v>2</v>
      </c>
      <c r="Q708" t="str">
        <f t="shared" si="12"/>
        <v>12</v>
      </c>
    </row>
    <row r="709" spans="1:17" x14ac:dyDescent="0.25">
      <c r="A709">
        <v>708</v>
      </c>
      <c r="B709">
        <v>178.37139000000002</v>
      </c>
      <c r="C709" s="4">
        <v>1</v>
      </c>
      <c r="D709">
        <v>172.94876099999999</v>
      </c>
      <c r="E709" s="2">
        <v>2</v>
      </c>
      <c r="P709">
        <v>2</v>
      </c>
      <c r="Q709" t="str">
        <f t="shared" si="12"/>
        <v>12</v>
      </c>
    </row>
    <row r="710" spans="1:17" x14ac:dyDescent="0.25">
      <c r="A710">
        <v>709</v>
      </c>
      <c r="B710">
        <v>178.33345300000002</v>
      </c>
      <c r="C710" s="4">
        <v>1</v>
      </c>
      <c r="P710">
        <v>1</v>
      </c>
      <c r="Q710" t="str">
        <f t="shared" si="12"/>
        <v>1</v>
      </c>
    </row>
    <row r="711" spans="1:17" x14ac:dyDescent="0.25">
      <c r="A711">
        <v>710</v>
      </c>
      <c r="B711">
        <v>178.33747299999999</v>
      </c>
      <c r="C711" s="4">
        <v>1</v>
      </c>
      <c r="P711">
        <v>1</v>
      </c>
      <c r="Q711" t="str">
        <f t="shared" si="12"/>
        <v>1</v>
      </c>
    </row>
    <row r="712" spans="1:17" x14ac:dyDescent="0.25">
      <c r="A712">
        <v>711</v>
      </c>
      <c r="B712">
        <v>178.41020600000002</v>
      </c>
      <c r="C712" s="4">
        <v>1</v>
      </c>
      <c r="P712">
        <v>1</v>
      </c>
      <c r="Q712" t="str">
        <f t="shared" si="12"/>
        <v>1</v>
      </c>
    </row>
    <row r="713" spans="1:17" x14ac:dyDescent="0.25">
      <c r="A713">
        <v>712</v>
      </c>
      <c r="F713">
        <v>180.10082499999999</v>
      </c>
      <c r="G713" s="3">
        <v>3</v>
      </c>
      <c r="H713">
        <v>178.52638999999999</v>
      </c>
      <c r="I713" s="5">
        <v>4</v>
      </c>
      <c r="P713">
        <v>2</v>
      </c>
      <c r="Q713" t="str">
        <f t="shared" si="12"/>
        <v>34</v>
      </c>
    </row>
    <row r="714" spans="1:17" x14ac:dyDescent="0.25">
      <c r="A714">
        <v>713</v>
      </c>
      <c r="F714">
        <v>180.122319</v>
      </c>
      <c r="G714" s="3">
        <v>3</v>
      </c>
      <c r="H714">
        <v>178.59159700000001</v>
      </c>
      <c r="I714" s="5">
        <v>4</v>
      </c>
      <c r="P714">
        <v>2</v>
      </c>
      <c r="Q714" t="str">
        <f t="shared" si="12"/>
        <v>34</v>
      </c>
    </row>
    <row r="715" spans="1:17" x14ac:dyDescent="0.25">
      <c r="A715">
        <v>714</v>
      </c>
      <c r="F715">
        <v>180.09974099999999</v>
      </c>
      <c r="G715" s="3">
        <v>3</v>
      </c>
      <c r="H715">
        <v>178.55036000000001</v>
      </c>
      <c r="I715" s="5">
        <v>4</v>
      </c>
      <c r="P715">
        <v>2</v>
      </c>
      <c r="Q715" t="str">
        <f t="shared" si="12"/>
        <v>34</v>
      </c>
    </row>
    <row r="716" spans="1:17" x14ac:dyDescent="0.25">
      <c r="A716">
        <v>715</v>
      </c>
      <c r="F716">
        <v>180.14381299999999</v>
      </c>
      <c r="G716" s="3">
        <v>3</v>
      </c>
      <c r="H716">
        <v>178.52298999999999</v>
      </c>
      <c r="I716" s="5">
        <v>4</v>
      </c>
      <c r="P716">
        <v>2</v>
      </c>
      <c r="Q716" t="str">
        <f t="shared" si="12"/>
        <v>34</v>
      </c>
    </row>
    <row r="717" spans="1:17" x14ac:dyDescent="0.25">
      <c r="A717">
        <v>716</v>
      </c>
      <c r="F717">
        <v>180.125103</v>
      </c>
      <c r="G717" s="3">
        <v>3</v>
      </c>
      <c r="H717">
        <v>178.49695800000001</v>
      </c>
      <c r="I717" s="5">
        <v>4</v>
      </c>
      <c r="P717">
        <v>2</v>
      </c>
      <c r="Q717" t="str">
        <f t="shared" si="12"/>
        <v>34</v>
      </c>
    </row>
    <row r="718" spans="1:17" x14ac:dyDescent="0.25">
      <c r="A718">
        <v>717</v>
      </c>
      <c r="F718">
        <v>180.10716300000001</v>
      </c>
      <c r="G718" s="3">
        <v>3</v>
      </c>
      <c r="H718">
        <v>178.53840300000002</v>
      </c>
      <c r="I718" s="5">
        <v>4</v>
      </c>
      <c r="P718">
        <v>2</v>
      </c>
      <c r="Q718" t="str">
        <f t="shared" si="12"/>
        <v>34</v>
      </c>
    </row>
    <row r="719" spans="1:17" x14ac:dyDescent="0.25">
      <c r="A719">
        <v>718</v>
      </c>
      <c r="F719">
        <v>180.08499900000001</v>
      </c>
      <c r="G719" s="3">
        <v>3</v>
      </c>
      <c r="H719">
        <v>178.52638999999999</v>
      </c>
      <c r="I719" s="5">
        <v>4</v>
      </c>
      <c r="P719">
        <v>2</v>
      </c>
      <c r="Q719" t="str">
        <f t="shared" si="12"/>
        <v>34</v>
      </c>
    </row>
    <row r="720" spans="1:17" x14ac:dyDescent="0.25">
      <c r="A720">
        <v>719</v>
      </c>
      <c r="F720">
        <v>180.10082499999999</v>
      </c>
      <c r="G720" s="3">
        <v>3</v>
      </c>
      <c r="P720">
        <v>1</v>
      </c>
      <c r="Q720" t="str">
        <f t="shared" si="12"/>
        <v>3</v>
      </c>
    </row>
    <row r="721" spans="1:17" x14ac:dyDescent="0.25">
      <c r="A721">
        <v>720</v>
      </c>
      <c r="D721">
        <v>200.754481</v>
      </c>
      <c r="E721" s="2">
        <v>2</v>
      </c>
      <c r="P721">
        <v>1</v>
      </c>
      <c r="Q721" t="str">
        <f t="shared" si="12"/>
        <v>2</v>
      </c>
    </row>
    <row r="722" spans="1:17" x14ac:dyDescent="0.25">
      <c r="A722">
        <v>721</v>
      </c>
      <c r="D722">
        <v>200.785357</v>
      </c>
      <c r="E722" s="2">
        <v>2</v>
      </c>
      <c r="P722">
        <v>1</v>
      </c>
      <c r="Q722" t="str">
        <f t="shared" si="12"/>
        <v>2</v>
      </c>
    </row>
    <row r="723" spans="1:17" x14ac:dyDescent="0.25">
      <c r="A723">
        <v>722</v>
      </c>
      <c r="D723">
        <v>200.838042</v>
      </c>
      <c r="E723" s="2">
        <v>2</v>
      </c>
      <c r="P723">
        <v>1</v>
      </c>
      <c r="Q723" t="str">
        <f t="shared" si="12"/>
        <v>2</v>
      </c>
    </row>
    <row r="724" spans="1:17" x14ac:dyDescent="0.25">
      <c r="A724">
        <v>723</v>
      </c>
      <c r="D724">
        <v>200.85556300000002</v>
      </c>
      <c r="E724" s="2">
        <v>2</v>
      </c>
      <c r="P724">
        <v>1</v>
      </c>
      <c r="Q724" t="str">
        <f t="shared" si="12"/>
        <v>2</v>
      </c>
    </row>
    <row r="725" spans="1:17" x14ac:dyDescent="0.25">
      <c r="A725">
        <v>724</v>
      </c>
      <c r="D725">
        <v>200.866286</v>
      </c>
      <c r="E725" s="2">
        <v>2</v>
      </c>
      <c r="P725">
        <v>1</v>
      </c>
      <c r="Q725" t="str">
        <f t="shared" si="12"/>
        <v>2</v>
      </c>
    </row>
    <row r="726" spans="1:17" x14ac:dyDescent="0.25">
      <c r="A726">
        <v>725</v>
      </c>
      <c r="B726">
        <v>207.21391499999999</v>
      </c>
      <c r="C726" s="4">
        <v>1</v>
      </c>
      <c r="D726">
        <v>200.96180200000001</v>
      </c>
      <c r="E726" s="2">
        <v>2</v>
      </c>
      <c r="P726">
        <v>2</v>
      </c>
      <c r="Q726" t="str">
        <f t="shared" si="12"/>
        <v>12</v>
      </c>
    </row>
    <row r="727" spans="1:17" x14ac:dyDescent="0.25">
      <c r="A727">
        <v>726</v>
      </c>
      <c r="B727">
        <v>207.21906899999999</v>
      </c>
      <c r="C727" s="4">
        <v>1</v>
      </c>
      <c r="D727">
        <v>200.754481</v>
      </c>
      <c r="E727" s="2">
        <v>2</v>
      </c>
      <c r="P727">
        <v>2</v>
      </c>
      <c r="Q727" t="str">
        <f t="shared" si="12"/>
        <v>12</v>
      </c>
    </row>
    <row r="728" spans="1:17" x14ac:dyDescent="0.25">
      <c r="A728">
        <v>727</v>
      </c>
      <c r="B728">
        <v>207.16406900000001</v>
      </c>
      <c r="C728" s="4">
        <v>1</v>
      </c>
      <c r="P728">
        <v>1</v>
      </c>
      <c r="Q728" t="str">
        <f t="shared" si="12"/>
        <v>1</v>
      </c>
    </row>
    <row r="729" spans="1:17" x14ac:dyDescent="0.25">
      <c r="A729">
        <v>728</v>
      </c>
      <c r="B729">
        <v>207.156237</v>
      </c>
      <c r="C729" s="4">
        <v>1</v>
      </c>
      <c r="P729">
        <v>1</v>
      </c>
      <c r="Q729" t="str">
        <f t="shared" si="12"/>
        <v>1</v>
      </c>
    </row>
    <row r="730" spans="1:17" x14ac:dyDescent="0.25">
      <c r="A730">
        <v>729</v>
      </c>
      <c r="B730">
        <v>207.14685299999999</v>
      </c>
      <c r="C730" s="4">
        <v>1</v>
      </c>
      <c r="P730">
        <v>1</v>
      </c>
      <c r="Q730" t="str">
        <f t="shared" si="12"/>
        <v>1</v>
      </c>
    </row>
    <row r="731" spans="1:17" x14ac:dyDescent="0.25">
      <c r="A731">
        <v>730</v>
      </c>
      <c r="B731">
        <v>207.09159299999999</v>
      </c>
      <c r="C731" s="4">
        <v>1</v>
      </c>
      <c r="P731">
        <v>1</v>
      </c>
      <c r="Q731" t="str">
        <f t="shared" si="12"/>
        <v>1</v>
      </c>
    </row>
    <row r="732" spans="1:17" x14ac:dyDescent="0.25">
      <c r="A732">
        <v>731</v>
      </c>
      <c r="B732">
        <v>207.21391499999999</v>
      </c>
      <c r="C732" s="4">
        <v>1</v>
      </c>
      <c r="H732">
        <v>207.13767799999999</v>
      </c>
      <c r="I732" s="5">
        <v>4</v>
      </c>
      <c r="P732">
        <v>2</v>
      </c>
      <c r="Q732" t="str">
        <f t="shared" si="12"/>
        <v>14</v>
      </c>
    </row>
    <row r="733" spans="1:17" x14ac:dyDescent="0.25">
      <c r="A733">
        <v>732</v>
      </c>
      <c r="H733">
        <v>207.141852</v>
      </c>
      <c r="I733" s="5">
        <v>4</v>
      </c>
      <c r="P733">
        <v>1</v>
      </c>
      <c r="Q733" t="str">
        <f t="shared" si="12"/>
        <v>4</v>
      </c>
    </row>
    <row r="734" spans="1:17" x14ac:dyDescent="0.25">
      <c r="A734">
        <v>733</v>
      </c>
      <c r="F734">
        <v>209.343504</v>
      </c>
      <c r="G734" s="3">
        <v>3</v>
      </c>
      <c r="H734">
        <v>207.14613199999999</v>
      </c>
      <c r="I734" s="5">
        <v>4</v>
      </c>
      <c r="P734">
        <v>2</v>
      </c>
      <c r="Q734" t="str">
        <f t="shared" si="12"/>
        <v>34</v>
      </c>
    </row>
    <row r="735" spans="1:17" x14ac:dyDescent="0.25">
      <c r="A735">
        <v>734</v>
      </c>
      <c r="F735">
        <v>209.40541300000001</v>
      </c>
      <c r="G735" s="3">
        <v>3</v>
      </c>
      <c r="H735">
        <v>207.14087499999999</v>
      </c>
      <c r="I735" s="5">
        <v>4</v>
      </c>
      <c r="P735">
        <v>2</v>
      </c>
      <c r="Q735" t="str">
        <f t="shared" si="12"/>
        <v>34</v>
      </c>
    </row>
    <row r="736" spans="1:17" x14ac:dyDescent="0.25">
      <c r="A736">
        <v>735</v>
      </c>
      <c r="F736">
        <v>209.44247300000001</v>
      </c>
      <c r="G736" s="3">
        <v>3</v>
      </c>
      <c r="H736">
        <v>207.15711099999999</v>
      </c>
      <c r="I736" s="5">
        <v>4</v>
      </c>
      <c r="P736">
        <v>2</v>
      </c>
      <c r="Q736" t="str">
        <f t="shared" si="12"/>
        <v>34</v>
      </c>
    </row>
    <row r="737" spans="1:17" x14ac:dyDescent="0.25">
      <c r="A737">
        <v>736</v>
      </c>
      <c r="F737">
        <v>209.46747400000001</v>
      </c>
      <c r="G737" s="3">
        <v>3</v>
      </c>
      <c r="H737">
        <v>207.156802</v>
      </c>
      <c r="I737" s="5">
        <v>4</v>
      </c>
      <c r="P737">
        <v>2</v>
      </c>
      <c r="Q737" t="str">
        <f t="shared" si="12"/>
        <v>34</v>
      </c>
    </row>
    <row r="738" spans="1:17" x14ac:dyDescent="0.25">
      <c r="A738">
        <v>737</v>
      </c>
      <c r="F738">
        <v>209.46777900000001</v>
      </c>
      <c r="G738" s="3">
        <v>3</v>
      </c>
      <c r="H738">
        <v>207.13767799999999</v>
      </c>
      <c r="I738" s="5">
        <v>4</v>
      </c>
      <c r="P738">
        <v>2</v>
      </c>
      <c r="Q738" t="str">
        <f t="shared" si="12"/>
        <v>34</v>
      </c>
    </row>
    <row r="739" spans="1:17" x14ac:dyDescent="0.25">
      <c r="A739">
        <v>738</v>
      </c>
      <c r="D739">
        <v>224.99146400000001</v>
      </c>
      <c r="E739" s="2">
        <v>2</v>
      </c>
      <c r="F739">
        <v>209.510413</v>
      </c>
      <c r="G739" s="3">
        <v>3</v>
      </c>
      <c r="P739">
        <v>2</v>
      </c>
      <c r="Q739" t="str">
        <f t="shared" si="12"/>
        <v>23</v>
      </c>
    </row>
    <row r="740" spans="1:17" x14ac:dyDescent="0.25">
      <c r="A740">
        <v>739</v>
      </c>
      <c r="D740">
        <v>224.96898999999999</v>
      </c>
      <c r="E740" s="2">
        <v>2</v>
      </c>
      <c r="F740">
        <v>209.343504</v>
      </c>
      <c r="G740" s="3">
        <v>3</v>
      </c>
      <c r="P740">
        <v>2</v>
      </c>
      <c r="Q740" t="str">
        <f t="shared" si="12"/>
        <v>23</v>
      </c>
    </row>
    <row r="741" spans="1:17" x14ac:dyDescent="0.25">
      <c r="A741">
        <v>740</v>
      </c>
      <c r="D741">
        <v>224.977677</v>
      </c>
      <c r="E741" s="2">
        <v>2</v>
      </c>
      <c r="P741">
        <v>1</v>
      </c>
      <c r="Q741" t="str">
        <f t="shared" si="12"/>
        <v>2</v>
      </c>
    </row>
    <row r="742" spans="1:17" x14ac:dyDescent="0.25">
      <c r="A742">
        <v>741</v>
      </c>
      <c r="D742">
        <v>224.964696</v>
      </c>
      <c r="E742" s="2">
        <v>2</v>
      </c>
      <c r="P742">
        <v>1</v>
      </c>
      <c r="Q742" t="str">
        <f t="shared" si="12"/>
        <v>2</v>
      </c>
    </row>
    <row r="743" spans="1:17" x14ac:dyDescent="0.25">
      <c r="A743">
        <v>742</v>
      </c>
      <c r="D743">
        <v>224.955151</v>
      </c>
      <c r="E743" s="2">
        <v>2</v>
      </c>
      <c r="P743">
        <v>1</v>
      </c>
      <c r="Q743" t="str">
        <f t="shared" si="12"/>
        <v>2</v>
      </c>
    </row>
    <row r="744" spans="1:17" x14ac:dyDescent="0.25">
      <c r="A744">
        <v>743</v>
      </c>
      <c r="B744">
        <v>230.91469699999999</v>
      </c>
      <c r="C744" s="4">
        <v>1</v>
      </c>
      <c r="D744">
        <v>224.99100999999999</v>
      </c>
      <c r="E744" s="2">
        <v>2</v>
      </c>
      <c r="P744">
        <v>2</v>
      </c>
      <c r="Q744" t="str">
        <f t="shared" si="12"/>
        <v>12</v>
      </c>
    </row>
    <row r="745" spans="1:17" x14ac:dyDescent="0.25">
      <c r="A745">
        <v>744</v>
      </c>
      <c r="B745">
        <v>230.89393899999999</v>
      </c>
      <c r="C745" s="4">
        <v>1</v>
      </c>
      <c r="D745">
        <v>224.96600899999999</v>
      </c>
      <c r="E745" s="2">
        <v>2</v>
      </c>
      <c r="P745">
        <v>2</v>
      </c>
      <c r="Q745" t="str">
        <f t="shared" si="12"/>
        <v>12</v>
      </c>
    </row>
    <row r="746" spans="1:17" x14ac:dyDescent="0.25">
      <c r="A746">
        <v>745</v>
      </c>
      <c r="B746">
        <v>230.89050399999999</v>
      </c>
      <c r="C746" s="4">
        <v>1</v>
      </c>
      <c r="D746">
        <v>224.99146400000001</v>
      </c>
      <c r="E746" s="2">
        <v>2</v>
      </c>
      <c r="P746">
        <v>2</v>
      </c>
      <c r="Q746" t="str">
        <f t="shared" si="12"/>
        <v>12</v>
      </c>
    </row>
    <row r="747" spans="1:17" x14ac:dyDescent="0.25">
      <c r="A747">
        <v>746</v>
      </c>
      <c r="B747">
        <v>230.89050399999999</v>
      </c>
      <c r="C747" s="4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B748">
        <v>230.89146399999998</v>
      </c>
      <c r="C748" s="4">
        <v>1</v>
      </c>
      <c r="P748">
        <v>1</v>
      </c>
      <c r="Q748" t="str">
        <f t="shared" si="12"/>
        <v>1</v>
      </c>
    </row>
    <row r="749" spans="1:17" x14ac:dyDescent="0.25">
      <c r="A749">
        <v>748</v>
      </c>
      <c r="B749">
        <v>230.86823200000001</v>
      </c>
      <c r="C749" s="4">
        <v>1</v>
      </c>
      <c r="P749">
        <v>1</v>
      </c>
      <c r="Q749" t="str">
        <f t="shared" si="12"/>
        <v>1</v>
      </c>
    </row>
    <row r="750" spans="1:17" x14ac:dyDescent="0.25">
      <c r="A750">
        <v>749</v>
      </c>
      <c r="B750">
        <v>230.91469699999999</v>
      </c>
      <c r="C750" s="4">
        <v>1</v>
      </c>
      <c r="P750">
        <v>1</v>
      </c>
      <c r="Q750" t="str">
        <f t="shared" si="12"/>
        <v>1</v>
      </c>
    </row>
    <row r="751" spans="1:17" x14ac:dyDescent="0.25">
      <c r="A751">
        <v>750</v>
      </c>
      <c r="H751">
        <v>230.71171699999999</v>
      </c>
      <c r="I751" s="5">
        <v>4</v>
      </c>
      <c r="P751">
        <v>1</v>
      </c>
      <c r="Q751" t="str">
        <f t="shared" si="12"/>
        <v>4</v>
      </c>
    </row>
    <row r="752" spans="1:17" x14ac:dyDescent="0.25">
      <c r="A752">
        <v>751</v>
      </c>
      <c r="F752">
        <v>232.58843400000001</v>
      </c>
      <c r="G752" s="3">
        <v>3</v>
      </c>
      <c r="H752">
        <v>230.688333</v>
      </c>
      <c r="I752" s="5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F753">
        <v>232.56641300000001</v>
      </c>
      <c r="G753" s="3">
        <v>3</v>
      </c>
      <c r="H753">
        <v>230.702878</v>
      </c>
      <c r="I753" s="5">
        <v>4</v>
      </c>
      <c r="P753">
        <v>2</v>
      </c>
      <c r="Q753" t="str">
        <f t="shared" si="12"/>
        <v>34</v>
      </c>
    </row>
    <row r="754" spans="1:17" x14ac:dyDescent="0.25">
      <c r="A754">
        <v>753</v>
      </c>
      <c r="F754">
        <v>232.55671599999999</v>
      </c>
      <c r="G754" s="3">
        <v>3</v>
      </c>
      <c r="H754">
        <v>230.70009899999999</v>
      </c>
      <c r="I754" s="5">
        <v>4</v>
      </c>
      <c r="P754">
        <v>2</v>
      </c>
      <c r="Q754" t="str">
        <f t="shared" si="12"/>
        <v>34</v>
      </c>
    </row>
    <row r="755" spans="1:17" x14ac:dyDescent="0.25">
      <c r="A755">
        <v>754</v>
      </c>
      <c r="F755">
        <v>232.57823099999999</v>
      </c>
      <c r="G755" s="3">
        <v>3</v>
      </c>
      <c r="H755">
        <v>230.68070499999999</v>
      </c>
      <c r="I755" s="5">
        <v>4</v>
      </c>
      <c r="P755">
        <v>2</v>
      </c>
      <c r="Q755" t="str">
        <f t="shared" si="12"/>
        <v>34</v>
      </c>
    </row>
    <row r="756" spans="1:17" x14ac:dyDescent="0.25">
      <c r="A756">
        <v>755</v>
      </c>
      <c r="F756">
        <v>232.56328300000001</v>
      </c>
      <c r="G756" s="3">
        <v>3</v>
      </c>
      <c r="H756">
        <v>230.674747</v>
      </c>
      <c r="I756" s="5">
        <v>4</v>
      </c>
      <c r="P756">
        <v>2</v>
      </c>
      <c r="Q756" t="str">
        <f t="shared" si="12"/>
        <v>34</v>
      </c>
    </row>
    <row r="757" spans="1:17" x14ac:dyDescent="0.25">
      <c r="A757">
        <v>756</v>
      </c>
      <c r="F757">
        <v>232.514848</v>
      </c>
      <c r="G757" s="3">
        <v>3</v>
      </c>
      <c r="H757">
        <v>230.71171699999999</v>
      </c>
      <c r="I757" s="5">
        <v>4</v>
      </c>
      <c r="P757">
        <v>2</v>
      </c>
      <c r="Q757" t="str">
        <f t="shared" si="12"/>
        <v>34</v>
      </c>
    </row>
    <row r="758" spans="1:17" x14ac:dyDescent="0.25">
      <c r="A758">
        <v>757</v>
      </c>
      <c r="D758">
        <v>250.79419300000001</v>
      </c>
      <c r="E758" s="2">
        <v>2</v>
      </c>
      <c r="F758">
        <v>232.50424100000001</v>
      </c>
      <c r="G758" s="3">
        <v>3</v>
      </c>
      <c r="H758">
        <v>230.71171699999999</v>
      </c>
      <c r="I758" s="5">
        <v>4</v>
      </c>
      <c r="P758">
        <v>3</v>
      </c>
      <c r="Q758" t="str">
        <f t="shared" si="12"/>
        <v>234</v>
      </c>
    </row>
    <row r="759" spans="1:17" x14ac:dyDescent="0.25">
      <c r="A759">
        <v>758</v>
      </c>
      <c r="D759">
        <v>250.822372</v>
      </c>
      <c r="E759" s="2">
        <v>2</v>
      </c>
      <c r="F759">
        <v>232.58843400000001</v>
      </c>
      <c r="G759" s="3">
        <v>3</v>
      </c>
      <c r="P759">
        <v>2</v>
      </c>
      <c r="Q759" t="str">
        <f t="shared" si="12"/>
        <v>23</v>
      </c>
    </row>
    <row r="760" spans="1:17" x14ac:dyDescent="0.25">
      <c r="A760">
        <v>759</v>
      </c>
      <c r="D760">
        <v>250.86888399999998</v>
      </c>
      <c r="E760" s="2">
        <v>2</v>
      </c>
      <c r="P760">
        <v>1</v>
      </c>
      <c r="Q760" t="str">
        <f t="shared" si="12"/>
        <v>2</v>
      </c>
    </row>
    <row r="761" spans="1:17" x14ac:dyDescent="0.25">
      <c r="A761">
        <v>760</v>
      </c>
      <c r="D761">
        <v>250.85045200000002</v>
      </c>
      <c r="E761" s="2">
        <v>2</v>
      </c>
      <c r="P761">
        <v>1</v>
      </c>
      <c r="Q761" t="str">
        <f t="shared" si="12"/>
        <v>2</v>
      </c>
    </row>
    <row r="762" spans="1:17" x14ac:dyDescent="0.25">
      <c r="A762">
        <v>761</v>
      </c>
      <c r="D762">
        <v>250.842727</v>
      </c>
      <c r="E762" s="2">
        <v>2</v>
      </c>
      <c r="P762">
        <v>1</v>
      </c>
      <c r="Q762" t="str">
        <f t="shared" si="12"/>
        <v>2</v>
      </c>
    </row>
    <row r="763" spans="1:17" x14ac:dyDescent="0.25">
      <c r="A763">
        <v>762</v>
      </c>
      <c r="D763">
        <v>250.832572</v>
      </c>
      <c r="E763" s="2">
        <v>2</v>
      </c>
      <c r="P763">
        <v>1</v>
      </c>
      <c r="Q763" t="str">
        <f t="shared" si="12"/>
        <v>2</v>
      </c>
    </row>
    <row r="764" spans="1:17" x14ac:dyDescent="0.25">
      <c r="A764">
        <v>763</v>
      </c>
      <c r="B764">
        <v>257.72287699999998</v>
      </c>
      <c r="C764" s="4">
        <v>1</v>
      </c>
      <c r="D764">
        <v>250.8852</v>
      </c>
      <c r="E764" s="2">
        <v>2</v>
      </c>
      <c r="P764">
        <v>2</v>
      </c>
      <c r="Q764" t="str">
        <f t="shared" si="12"/>
        <v>12</v>
      </c>
    </row>
    <row r="765" spans="1:17" x14ac:dyDescent="0.25">
      <c r="A765">
        <v>764</v>
      </c>
      <c r="B765">
        <v>257.74312900000001</v>
      </c>
      <c r="C765" s="4">
        <v>1</v>
      </c>
      <c r="D765">
        <v>250.89873399999999</v>
      </c>
      <c r="E765" s="2">
        <v>2</v>
      </c>
      <c r="P765">
        <v>2</v>
      </c>
      <c r="Q765" t="str">
        <f t="shared" si="12"/>
        <v>12</v>
      </c>
    </row>
    <row r="766" spans="1:17" x14ac:dyDescent="0.25">
      <c r="A766">
        <v>765</v>
      </c>
      <c r="B766">
        <v>257.73752100000002</v>
      </c>
      <c r="C766" s="4">
        <v>1</v>
      </c>
      <c r="D766">
        <v>250.822372</v>
      </c>
      <c r="E766" s="2">
        <v>2</v>
      </c>
      <c r="P766">
        <v>2</v>
      </c>
      <c r="Q766" t="str">
        <f t="shared" si="12"/>
        <v>12</v>
      </c>
    </row>
    <row r="767" spans="1:17" x14ac:dyDescent="0.25">
      <c r="A767">
        <v>766</v>
      </c>
      <c r="B767">
        <v>257.70989500000002</v>
      </c>
      <c r="C767" s="4">
        <v>1</v>
      </c>
      <c r="P767">
        <v>1</v>
      </c>
      <c r="Q767" t="str">
        <f t="shared" si="12"/>
        <v>1</v>
      </c>
    </row>
    <row r="768" spans="1:17" x14ac:dyDescent="0.25">
      <c r="A768">
        <v>767</v>
      </c>
      <c r="B768">
        <v>257.71696800000001</v>
      </c>
      <c r="C768" s="4">
        <v>1</v>
      </c>
      <c r="P768">
        <v>1</v>
      </c>
      <c r="Q768" t="str">
        <f t="shared" si="12"/>
        <v>1</v>
      </c>
    </row>
    <row r="769" spans="1:17" x14ac:dyDescent="0.25">
      <c r="A769">
        <v>768</v>
      </c>
      <c r="B769">
        <v>257.69686799999999</v>
      </c>
      <c r="C769" s="4">
        <v>1</v>
      </c>
      <c r="P769">
        <v>1</v>
      </c>
      <c r="Q769" t="str">
        <f t="shared" si="12"/>
        <v>1</v>
      </c>
    </row>
    <row r="770" spans="1:17" x14ac:dyDescent="0.25">
      <c r="A770">
        <v>769</v>
      </c>
      <c r="B770">
        <v>257.74302999999998</v>
      </c>
      <c r="C770" s="4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257.730907</v>
      </c>
      <c r="C771" s="4">
        <v>1</v>
      </c>
      <c r="H771">
        <v>256.02277700000002</v>
      </c>
      <c r="I771" s="5">
        <v>4</v>
      </c>
      <c r="P771">
        <v>2</v>
      </c>
      <c r="Q771" t="str">
        <f t="shared" si="13"/>
        <v>14</v>
      </c>
    </row>
    <row r="772" spans="1:17" x14ac:dyDescent="0.25">
      <c r="A772">
        <v>771</v>
      </c>
      <c r="B772">
        <v>257.72287699999998</v>
      </c>
      <c r="C772" s="4">
        <v>1</v>
      </c>
      <c r="H772">
        <v>256.04767500000003</v>
      </c>
      <c r="I772" s="5">
        <v>4</v>
      </c>
      <c r="P772">
        <v>2</v>
      </c>
      <c r="Q772" t="str">
        <f t="shared" si="13"/>
        <v>14</v>
      </c>
    </row>
    <row r="773" spans="1:17" x14ac:dyDescent="0.25">
      <c r="A773">
        <v>772</v>
      </c>
      <c r="F773">
        <v>259.27115900000001</v>
      </c>
      <c r="G773" s="3">
        <v>3</v>
      </c>
      <c r="H773">
        <v>256.02277700000002</v>
      </c>
      <c r="I773" s="5">
        <v>4</v>
      </c>
      <c r="P773">
        <v>2</v>
      </c>
      <c r="Q773" t="str">
        <f t="shared" si="13"/>
        <v>34</v>
      </c>
    </row>
    <row r="774" spans="1:17" x14ac:dyDescent="0.25">
      <c r="A774">
        <v>773</v>
      </c>
      <c r="F774">
        <v>259.27115900000001</v>
      </c>
      <c r="G774" s="3">
        <v>3</v>
      </c>
      <c r="H774">
        <v>255.99156499999998</v>
      </c>
      <c r="I774" s="5">
        <v>4</v>
      </c>
      <c r="J774">
        <v>235.89318</v>
      </c>
      <c r="K774" t="s">
        <v>22</v>
      </c>
      <c r="Q774" t="str">
        <f t="shared" si="13"/>
        <v>34</v>
      </c>
    </row>
    <row r="775" spans="1:17" x14ac:dyDescent="0.25">
      <c r="A775">
        <v>774</v>
      </c>
      <c r="Q775" t="str">
        <f t="shared" si="13"/>
        <v/>
      </c>
    </row>
    <row r="776" spans="1:17" x14ac:dyDescent="0.25">
      <c r="A776">
        <v>775</v>
      </c>
      <c r="J776">
        <v>235.89318</v>
      </c>
      <c r="K776" t="s">
        <v>22</v>
      </c>
      <c r="Q776" t="str">
        <f t="shared" si="13"/>
        <v/>
      </c>
    </row>
    <row r="777" spans="1:17" x14ac:dyDescent="0.25">
      <c r="A777">
        <v>776</v>
      </c>
      <c r="B777">
        <v>245.759647</v>
      </c>
      <c r="C777" s="4">
        <v>1</v>
      </c>
      <c r="P777">
        <v>1</v>
      </c>
      <c r="Q777" t="str">
        <f t="shared" si="13"/>
        <v>1</v>
      </c>
    </row>
    <row r="778" spans="1:17" x14ac:dyDescent="0.25">
      <c r="A778">
        <v>777</v>
      </c>
      <c r="B778">
        <v>245.72514999999999</v>
      </c>
      <c r="C778" s="4">
        <v>1</v>
      </c>
      <c r="P778">
        <v>1</v>
      </c>
      <c r="Q778" t="str">
        <f t="shared" si="13"/>
        <v>1</v>
      </c>
    </row>
    <row r="779" spans="1:17" x14ac:dyDescent="0.25">
      <c r="A779">
        <v>778</v>
      </c>
      <c r="B779">
        <v>245.72545199999999</v>
      </c>
      <c r="C779" s="4">
        <v>1</v>
      </c>
      <c r="H779">
        <v>254.68292600000001</v>
      </c>
      <c r="I779" s="5">
        <v>4</v>
      </c>
      <c r="P779">
        <v>2</v>
      </c>
      <c r="Q779" t="str">
        <f t="shared" si="13"/>
        <v>14</v>
      </c>
    </row>
    <row r="780" spans="1:17" x14ac:dyDescent="0.25">
      <c r="A780">
        <v>779</v>
      </c>
      <c r="B780">
        <v>245.79555400000001</v>
      </c>
      <c r="C780" s="4">
        <v>1</v>
      </c>
      <c r="H780">
        <v>254.63701900000001</v>
      </c>
      <c r="I780" s="5">
        <v>4</v>
      </c>
      <c r="P780">
        <v>2</v>
      </c>
      <c r="Q780" t="str">
        <f t="shared" si="13"/>
        <v>14</v>
      </c>
    </row>
    <row r="781" spans="1:17" x14ac:dyDescent="0.25">
      <c r="A781">
        <v>780</v>
      </c>
      <c r="B781">
        <v>245.780452</v>
      </c>
      <c r="C781" s="4">
        <v>1</v>
      </c>
      <c r="H781">
        <v>254.64726999999999</v>
      </c>
      <c r="I781" s="5">
        <v>4</v>
      </c>
      <c r="P781">
        <v>2</v>
      </c>
      <c r="Q781" t="str">
        <f t="shared" si="13"/>
        <v>14</v>
      </c>
    </row>
    <row r="782" spans="1:17" x14ac:dyDescent="0.25">
      <c r="A782">
        <v>781</v>
      </c>
      <c r="B782">
        <v>245.73929100000001</v>
      </c>
      <c r="C782" s="4">
        <v>1</v>
      </c>
      <c r="H782">
        <v>254.664546</v>
      </c>
      <c r="I782" s="5">
        <v>4</v>
      </c>
      <c r="P782">
        <v>2</v>
      </c>
      <c r="Q782" t="str">
        <f t="shared" si="13"/>
        <v>14</v>
      </c>
    </row>
    <row r="783" spans="1:17" x14ac:dyDescent="0.25">
      <c r="A783">
        <v>782</v>
      </c>
      <c r="B783">
        <v>245.75398999999999</v>
      </c>
      <c r="C783" s="4">
        <v>1</v>
      </c>
      <c r="H783">
        <v>254.678279</v>
      </c>
      <c r="I783" s="5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245.732021</v>
      </c>
      <c r="C784" s="4">
        <v>1</v>
      </c>
      <c r="H784">
        <v>254.680656</v>
      </c>
      <c r="I784" s="5">
        <v>4</v>
      </c>
      <c r="P784">
        <v>2</v>
      </c>
      <c r="Q784" t="str">
        <f t="shared" si="13"/>
        <v>14</v>
      </c>
    </row>
    <row r="785" spans="1:17" x14ac:dyDescent="0.25">
      <c r="A785">
        <v>784</v>
      </c>
      <c r="B785">
        <v>245.71808200000001</v>
      </c>
      <c r="C785" s="4">
        <v>1</v>
      </c>
      <c r="H785">
        <v>254.70272799999998</v>
      </c>
      <c r="I785" s="5">
        <v>4</v>
      </c>
      <c r="P785">
        <v>2</v>
      </c>
      <c r="Q785" t="str">
        <f t="shared" si="13"/>
        <v>14</v>
      </c>
    </row>
    <row r="786" spans="1:17" x14ac:dyDescent="0.25">
      <c r="A786">
        <v>785</v>
      </c>
      <c r="B786">
        <v>245.73903999999999</v>
      </c>
      <c r="C786" s="4">
        <v>1</v>
      </c>
      <c r="H786">
        <v>254.744899</v>
      </c>
      <c r="I786" s="5">
        <v>4</v>
      </c>
      <c r="P786">
        <v>2</v>
      </c>
      <c r="Q786" t="str">
        <f t="shared" si="13"/>
        <v>14</v>
      </c>
    </row>
    <row r="787" spans="1:17" x14ac:dyDescent="0.25">
      <c r="A787">
        <v>786</v>
      </c>
      <c r="B787">
        <v>245.74196599999999</v>
      </c>
      <c r="C787" s="4">
        <v>1</v>
      </c>
      <c r="H787">
        <v>254.753635</v>
      </c>
      <c r="I787" s="5">
        <v>4</v>
      </c>
      <c r="P787">
        <v>2</v>
      </c>
      <c r="Q787" t="str">
        <f t="shared" si="13"/>
        <v>14</v>
      </c>
    </row>
    <row r="788" spans="1:17" x14ac:dyDescent="0.25">
      <c r="A788">
        <v>787</v>
      </c>
      <c r="B788">
        <v>245.75731999999999</v>
      </c>
      <c r="C788" s="4">
        <v>1</v>
      </c>
      <c r="H788">
        <v>254.758735</v>
      </c>
      <c r="I788" s="5">
        <v>4</v>
      </c>
      <c r="P788">
        <v>2</v>
      </c>
      <c r="Q788" t="str">
        <f t="shared" si="13"/>
        <v>14</v>
      </c>
    </row>
    <row r="789" spans="1:17" x14ac:dyDescent="0.25">
      <c r="A789">
        <v>788</v>
      </c>
      <c r="B789">
        <v>245.76308</v>
      </c>
      <c r="C789" s="4">
        <v>1</v>
      </c>
      <c r="H789">
        <v>254.75600700000001</v>
      </c>
      <c r="I789" s="5">
        <v>4</v>
      </c>
      <c r="P789">
        <v>2</v>
      </c>
      <c r="Q789" t="str">
        <f t="shared" si="13"/>
        <v>14</v>
      </c>
    </row>
    <row r="790" spans="1:17" x14ac:dyDescent="0.25">
      <c r="A790">
        <v>789</v>
      </c>
      <c r="B790">
        <v>245.78322900000001</v>
      </c>
      <c r="C790" s="4">
        <v>1</v>
      </c>
      <c r="H790">
        <v>254.775554</v>
      </c>
      <c r="I790" s="5">
        <v>4</v>
      </c>
      <c r="P790">
        <v>2</v>
      </c>
      <c r="Q790" t="str">
        <f t="shared" si="13"/>
        <v>14</v>
      </c>
    </row>
    <row r="791" spans="1:17" x14ac:dyDescent="0.25">
      <c r="A791">
        <v>790</v>
      </c>
      <c r="B791">
        <v>245.804542</v>
      </c>
      <c r="C791" s="4">
        <v>1</v>
      </c>
      <c r="H791">
        <v>254.76232099999999</v>
      </c>
      <c r="I791" s="5">
        <v>4</v>
      </c>
      <c r="P791">
        <v>2</v>
      </c>
      <c r="Q791" t="str">
        <f t="shared" si="13"/>
        <v>14</v>
      </c>
    </row>
    <row r="792" spans="1:17" x14ac:dyDescent="0.25">
      <c r="A792">
        <v>791</v>
      </c>
      <c r="B792">
        <v>245.759647</v>
      </c>
      <c r="C792" s="4">
        <v>1</v>
      </c>
      <c r="D792">
        <v>236.34994799999998</v>
      </c>
      <c r="E792" s="2">
        <v>2</v>
      </c>
      <c r="F792">
        <v>246.74560500000001</v>
      </c>
      <c r="G792" s="3">
        <v>3</v>
      </c>
      <c r="H792">
        <v>254.71560599999998</v>
      </c>
      <c r="I792" s="5">
        <v>4</v>
      </c>
      <c r="P792">
        <v>4</v>
      </c>
      <c r="Q792" t="str">
        <f t="shared" si="13"/>
        <v>1234</v>
      </c>
    </row>
    <row r="793" spans="1:17" x14ac:dyDescent="0.25">
      <c r="A793">
        <v>792</v>
      </c>
      <c r="B793">
        <v>245.759647</v>
      </c>
      <c r="C793" s="4">
        <v>1</v>
      </c>
      <c r="D793">
        <v>236.31782799999999</v>
      </c>
      <c r="E793" s="2">
        <v>2</v>
      </c>
      <c r="F793">
        <v>246.74560500000001</v>
      </c>
      <c r="G793" s="3">
        <v>3</v>
      </c>
      <c r="H793">
        <v>254.72338400000001</v>
      </c>
      <c r="I793" s="5">
        <v>4</v>
      </c>
      <c r="P793">
        <v>4</v>
      </c>
      <c r="Q793" t="str">
        <f t="shared" si="13"/>
        <v>1234</v>
      </c>
    </row>
    <row r="794" spans="1:17" x14ac:dyDescent="0.25">
      <c r="A794">
        <v>793</v>
      </c>
      <c r="D794">
        <v>236.33434199999999</v>
      </c>
      <c r="E794" s="2">
        <v>2</v>
      </c>
      <c r="F794">
        <v>246.74560500000001</v>
      </c>
      <c r="G794" s="3">
        <v>3</v>
      </c>
      <c r="H794">
        <v>254.68292600000001</v>
      </c>
      <c r="I794" s="5">
        <v>4</v>
      </c>
      <c r="P794">
        <v>3</v>
      </c>
      <c r="Q794" t="str">
        <f t="shared" si="13"/>
        <v>234</v>
      </c>
    </row>
    <row r="795" spans="1:17" x14ac:dyDescent="0.25">
      <c r="A795">
        <v>794</v>
      </c>
      <c r="D795">
        <v>236.35131200000001</v>
      </c>
      <c r="E795" s="2">
        <v>2</v>
      </c>
      <c r="F795">
        <v>246.71651400000002</v>
      </c>
      <c r="G795" s="3">
        <v>3</v>
      </c>
      <c r="P795">
        <v>2</v>
      </c>
      <c r="Q795" t="str">
        <f t="shared" si="13"/>
        <v>23</v>
      </c>
    </row>
    <row r="796" spans="1:17" x14ac:dyDescent="0.25">
      <c r="A796">
        <v>795</v>
      </c>
      <c r="D796">
        <v>236.36353399999999</v>
      </c>
      <c r="E796" s="2">
        <v>2</v>
      </c>
      <c r="F796">
        <v>246.710555</v>
      </c>
      <c r="G796" s="3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236.31918999999999</v>
      </c>
      <c r="E797" s="2">
        <v>2</v>
      </c>
      <c r="F797">
        <v>246.71944400000001</v>
      </c>
      <c r="G797" s="3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236.30302900000001</v>
      </c>
      <c r="E798" s="2">
        <v>2</v>
      </c>
      <c r="F798">
        <v>246.78590700000001</v>
      </c>
      <c r="G798" s="3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236.326515</v>
      </c>
      <c r="E799" s="2">
        <v>2</v>
      </c>
      <c r="F799">
        <v>246.77913999999998</v>
      </c>
      <c r="G799" s="3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236.34186700000001</v>
      </c>
      <c r="E800" s="2">
        <v>2</v>
      </c>
      <c r="F800">
        <v>246.781261</v>
      </c>
      <c r="G800" s="3">
        <v>3</v>
      </c>
      <c r="P800">
        <v>2</v>
      </c>
      <c r="Q800" t="str">
        <f t="shared" si="13"/>
        <v>23</v>
      </c>
    </row>
    <row r="801" spans="1:17" x14ac:dyDescent="0.25">
      <c r="A801">
        <v>800</v>
      </c>
      <c r="D801">
        <v>236.35328200000001</v>
      </c>
      <c r="E801" s="2">
        <v>2</v>
      </c>
      <c r="F801">
        <v>246.80716999999999</v>
      </c>
      <c r="G801" s="3">
        <v>3</v>
      </c>
      <c r="P801">
        <v>2</v>
      </c>
      <c r="Q801" t="str">
        <f t="shared" si="13"/>
        <v>23</v>
      </c>
    </row>
    <row r="802" spans="1:17" x14ac:dyDescent="0.25">
      <c r="A802">
        <v>801</v>
      </c>
      <c r="D802">
        <v>236.34287799999998</v>
      </c>
      <c r="E802" s="2">
        <v>2</v>
      </c>
      <c r="F802">
        <v>246.814494</v>
      </c>
      <c r="G802" s="3">
        <v>3</v>
      </c>
      <c r="P802">
        <v>2</v>
      </c>
      <c r="Q802" t="str">
        <f t="shared" si="13"/>
        <v>23</v>
      </c>
    </row>
    <row r="803" spans="1:17" x14ac:dyDescent="0.25">
      <c r="A803">
        <v>802</v>
      </c>
      <c r="D803">
        <v>236.371261</v>
      </c>
      <c r="E803" s="2">
        <v>2</v>
      </c>
      <c r="F803">
        <v>246.834495</v>
      </c>
      <c r="G803" s="3">
        <v>3</v>
      </c>
      <c r="P803">
        <v>2</v>
      </c>
      <c r="Q803" t="str">
        <f t="shared" si="13"/>
        <v>23</v>
      </c>
    </row>
    <row r="804" spans="1:17" x14ac:dyDescent="0.25">
      <c r="A804">
        <v>803</v>
      </c>
      <c r="D804">
        <v>236.35596000000001</v>
      </c>
      <c r="E804" s="2">
        <v>2</v>
      </c>
      <c r="F804">
        <v>246.80333300000001</v>
      </c>
      <c r="G804" s="3">
        <v>3</v>
      </c>
      <c r="P804">
        <v>2</v>
      </c>
      <c r="Q804" t="str">
        <f t="shared" si="13"/>
        <v>23</v>
      </c>
    </row>
    <row r="805" spans="1:17" x14ac:dyDescent="0.25">
      <c r="A805">
        <v>804</v>
      </c>
      <c r="D805">
        <v>236.364745</v>
      </c>
      <c r="E805" s="2">
        <v>2</v>
      </c>
      <c r="F805">
        <v>246.75610999999998</v>
      </c>
      <c r="G805" s="3">
        <v>3</v>
      </c>
      <c r="P805">
        <v>2</v>
      </c>
      <c r="Q805" t="str">
        <f t="shared" si="13"/>
        <v>23</v>
      </c>
    </row>
    <row r="806" spans="1:17" x14ac:dyDescent="0.25">
      <c r="A806">
        <v>805</v>
      </c>
      <c r="B806">
        <v>228.846868</v>
      </c>
      <c r="C806" s="4">
        <v>1</v>
      </c>
      <c r="D806">
        <v>236.365655</v>
      </c>
      <c r="E806" s="2">
        <v>2</v>
      </c>
      <c r="F806">
        <v>246.74126000000001</v>
      </c>
      <c r="G806" s="3">
        <v>3</v>
      </c>
      <c r="P806">
        <v>3</v>
      </c>
      <c r="Q806" t="str">
        <f t="shared" si="13"/>
        <v>123</v>
      </c>
    </row>
    <row r="807" spans="1:17" x14ac:dyDescent="0.25">
      <c r="A807">
        <v>806</v>
      </c>
      <c r="B807">
        <v>228.846767</v>
      </c>
      <c r="C807" s="4">
        <v>1</v>
      </c>
      <c r="D807">
        <v>236.34994799999998</v>
      </c>
      <c r="E807" s="2">
        <v>2</v>
      </c>
      <c r="F807">
        <v>246.74560500000001</v>
      </c>
      <c r="G807" s="3">
        <v>3</v>
      </c>
      <c r="P807">
        <v>3</v>
      </c>
      <c r="Q807" t="str">
        <f t="shared" si="13"/>
        <v>123</v>
      </c>
    </row>
    <row r="808" spans="1:17" x14ac:dyDescent="0.25">
      <c r="A808">
        <v>807</v>
      </c>
      <c r="B808">
        <v>228.91919100000001</v>
      </c>
      <c r="C808" s="4">
        <v>1</v>
      </c>
      <c r="P808">
        <v>1</v>
      </c>
      <c r="Q808" t="str">
        <f t="shared" si="13"/>
        <v>1</v>
      </c>
    </row>
    <row r="809" spans="1:17" x14ac:dyDescent="0.25">
      <c r="A809">
        <v>808</v>
      </c>
      <c r="B809">
        <v>228.936969</v>
      </c>
      <c r="C809" s="4">
        <v>1</v>
      </c>
      <c r="P809">
        <v>1</v>
      </c>
      <c r="Q809" t="str">
        <f t="shared" si="13"/>
        <v>1</v>
      </c>
    </row>
    <row r="810" spans="1:17" x14ac:dyDescent="0.25">
      <c r="A810">
        <v>809</v>
      </c>
      <c r="B810">
        <v>228.85035299999998</v>
      </c>
      <c r="C810" s="4">
        <v>1</v>
      </c>
      <c r="H810">
        <v>236.28267600000001</v>
      </c>
      <c r="I810" s="5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228.91893899999999</v>
      </c>
      <c r="C811" s="4">
        <v>1</v>
      </c>
      <c r="H811">
        <v>236.23398900000001</v>
      </c>
      <c r="I811" s="5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228.87308100000001</v>
      </c>
      <c r="C812" s="4">
        <v>1</v>
      </c>
      <c r="H812">
        <v>236.23353499999999</v>
      </c>
      <c r="I812" s="5">
        <v>4</v>
      </c>
      <c r="P812">
        <v>2</v>
      </c>
      <c r="Q812" t="str">
        <f t="shared" si="13"/>
        <v>14</v>
      </c>
    </row>
    <row r="813" spans="1:17" x14ac:dyDescent="0.25">
      <c r="A813">
        <v>812</v>
      </c>
      <c r="B813">
        <v>228.83863600000001</v>
      </c>
      <c r="C813" s="4">
        <v>1</v>
      </c>
      <c r="H813">
        <v>236.257474</v>
      </c>
      <c r="I813" s="5">
        <v>4</v>
      </c>
      <c r="P813">
        <v>2</v>
      </c>
      <c r="Q813" t="str">
        <f t="shared" si="13"/>
        <v>14</v>
      </c>
    </row>
    <row r="814" spans="1:17" x14ac:dyDescent="0.25">
      <c r="A814">
        <v>813</v>
      </c>
      <c r="B814">
        <v>228.863889</v>
      </c>
      <c r="C814" s="4">
        <v>1</v>
      </c>
      <c r="H814">
        <v>236.23115999999999</v>
      </c>
      <c r="I814" s="5">
        <v>4</v>
      </c>
      <c r="P814">
        <v>2</v>
      </c>
      <c r="Q814" t="str">
        <f t="shared" si="13"/>
        <v>14</v>
      </c>
    </row>
    <row r="815" spans="1:17" x14ac:dyDescent="0.25">
      <c r="A815">
        <v>814</v>
      </c>
      <c r="B815">
        <v>228.88111000000001</v>
      </c>
      <c r="C815" s="4">
        <v>1</v>
      </c>
      <c r="H815">
        <v>236.295503</v>
      </c>
      <c r="I815" s="5">
        <v>4</v>
      </c>
      <c r="P815">
        <v>2</v>
      </c>
      <c r="Q815" t="str">
        <f t="shared" si="13"/>
        <v>14</v>
      </c>
    </row>
    <row r="816" spans="1:17" x14ac:dyDescent="0.25">
      <c r="A816">
        <v>815</v>
      </c>
      <c r="B816">
        <v>228.88025199999998</v>
      </c>
      <c r="C816" s="4">
        <v>1</v>
      </c>
      <c r="H816">
        <v>236.306817</v>
      </c>
      <c r="I816" s="5">
        <v>4</v>
      </c>
      <c r="P816">
        <v>2</v>
      </c>
      <c r="Q816" t="str">
        <f t="shared" si="13"/>
        <v>14</v>
      </c>
    </row>
    <row r="817" spans="1:17" x14ac:dyDescent="0.25">
      <c r="A817">
        <v>816</v>
      </c>
      <c r="B817">
        <v>228.846868</v>
      </c>
      <c r="C817" s="4">
        <v>1</v>
      </c>
      <c r="H817">
        <v>236.32515100000001</v>
      </c>
      <c r="I817" s="5">
        <v>4</v>
      </c>
      <c r="P817">
        <v>2</v>
      </c>
      <c r="Q817" t="str">
        <f t="shared" si="13"/>
        <v>14</v>
      </c>
    </row>
    <row r="818" spans="1:17" x14ac:dyDescent="0.25">
      <c r="A818">
        <v>817</v>
      </c>
      <c r="B818">
        <v>228.846868</v>
      </c>
      <c r="C818" s="4">
        <v>1</v>
      </c>
      <c r="H818">
        <v>236.36626200000001</v>
      </c>
      <c r="I818" s="5">
        <v>4</v>
      </c>
      <c r="P818">
        <v>2</v>
      </c>
      <c r="Q818" t="str">
        <f t="shared" si="13"/>
        <v>14</v>
      </c>
    </row>
    <row r="819" spans="1:17" x14ac:dyDescent="0.25">
      <c r="A819">
        <v>818</v>
      </c>
      <c r="F819">
        <v>229.28984800000001</v>
      </c>
      <c r="G819" s="3">
        <v>3</v>
      </c>
      <c r="H819">
        <v>236.34939299999999</v>
      </c>
      <c r="I819" s="5">
        <v>4</v>
      </c>
      <c r="P819">
        <v>2</v>
      </c>
      <c r="Q819" t="str">
        <f t="shared" si="13"/>
        <v>34</v>
      </c>
    </row>
    <row r="820" spans="1:17" x14ac:dyDescent="0.25">
      <c r="A820">
        <v>819</v>
      </c>
      <c r="F820">
        <v>229.31464499999998</v>
      </c>
      <c r="G820" s="3">
        <v>3</v>
      </c>
      <c r="H820">
        <v>236.36373599999999</v>
      </c>
      <c r="I820" s="5">
        <v>4</v>
      </c>
      <c r="P820">
        <v>2</v>
      </c>
      <c r="Q820" t="str">
        <f t="shared" si="13"/>
        <v>34</v>
      </c>
    </row>
    <row r="821" spans="1:17" x14ac:dyDescent="0.25">
      <c r="A821">
        <v>820</v>
      </c>
      <c r="F821">
        <v>229.343433</v>
      </c>
      <c r="G821" s="3">
        <v>3</v>
      </c>
      <c r="H821">
        <v>236.28267600000001</v>
      </c>
      <c r="I821" s="5">
        <v>4</v>
      </c>
      <c r="P821">
        <v>2</v>
      </c>
      <c r="Q821" t="str">
        <f t="shared" si="13"/>
        <v>34</v>
      </c>
    </row>
    <row r="822" spans="1:17" x14ac:dyDescent="0.25">
      <c r="A822">
        <v>821</v>
      </c>
      <c r="D822">
        <v>218.42096000000001</v>
      </c>
      <c r="E822" s="2">
        <v>2</v>
      </c>
      <c r="F822">
        <v>229.309799</v>
      </c>
      <c r="G822" s="3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218.36914100000001</v>
      </c>
      <c r="E823" s="2">
        <v>2</v>
      </c>
      <c r="F823">
        <v>229.281564</v>
      </c>
      <c r="G823" s="3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218.38873699999999</v>
      </c>
      <c r="E824" s="2">
        <v>2</v>
      </c>
      <c r="F824">
        <v>229.32449500000001</v>
      </c>
      <c r="G824" s="3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218.40712099999999</v>
      </c>
      <c r="E825" s="2">
        <v>2</v>
      </c>
      <c r="F825">
        <v>229.277423</v>
      </c>
      <c r="G825" s="3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D826">
        <v>218.410101</v>
      </c>
      <c r="E826" s="2">
        <v>2</v>
      </c>
      <c r="F826">
        <v>229.28732199999999</v>
      </c>
      <c r="G826" s="3">
        <v>3</v>
      </c>
      <c r="P826">
        <v>2</v>
      </c>
      <c r="Q826" t="str">
        <f t="shared" si="13"/>
        <v>23</v>
      </c>
    </row>
    <row r="827" spans="1:17" x14ac:dyDescent="0.25">
      <c r="A827">
        <v>826</v>
      </c>
      <c r="D827">
        <v>218.41141400000001</v>
      </c>
      <c r="E827" s="2">
        <v>2</v>
      </c>
      <c r="F827">
        <v>229.23009999999999</v>
      </c>
      <c r="G827" s="3">
        <v>3</v>
      </c>
      <c r="P827">
        <v>2</v>
      </c>
      <c r="Q827" t="str">
        <f t="shared" si="13"/>
        <v>23</v>
      </c>
    </row>
    <row r="828" spans="1:17" x14ac:dyDescent="0.25">
      <c r="A828">
        <v>827</v>
      </c>
      <c r="D828">
        <v>218.41449499999999</v>
      </c>
      <c r="E828" s="2">
        <v>2</v>
      </c>
      <c r="F828">
        <v>229.24474799999999</v>
      </c>
      <c r="G828" s="3">
        <v>3</v>
      </c>
      <c r="P828">
        <v>2</v>
      </c>
      <c r="Q828" t="str">
        <f t="shared" si="13"/>
        <v>23</v>
      </c>
    </row>
    <row r="829" spans="1:17" x14ac:dyDescent="0.25">
      <c r="A829">
        <v>828</v>
      </c>
      <c r="D829">
        <v>218.41924299999999</v>
      </c>
      <c r="E829" s="2">
        <v>2</v>
      </c>
      <c r="F829">
        <v>229.28984800000001</v>
      </c>
      <c r="G829" s="3">
        <v>3</v>
      </c>
      <c r="P829">
        <v>2</v>
      </c>
      <c r="Q829" t="str">
        <f t="shared" si="13"/>
        <v>23</v>
      </c>
    </row>
    <row r="830" spans="1:17" x14ac:dyDescent="0.25">
      <c r="A830">
        <v>829</v>
      </c>
      <c r="D830">
        <v>218.45686799999999</v>
      </c>
      <c r="E830" s="2">
        <v>2</v>
      </c>
      <c r="P830">
        <v>1</v>
      </c>
      <c r="Q830" t="str">
        <f t="shared" si="13"/>
        <v>2</v>
      </c>
    </row>
    <row r="831" spans="1:17" x14ac:dyDescent="0.25">
      <c r="A831">
        <v>830</v>
      </c>
      <c r="B831">
        <v>212.624798</v>
      </c>
      <c r="C831" s="4">
        <v>1</v>
      </c>
      <c r="D831">
        <v>218.42096000000001</v>
      </c>
      <c r="E831" s="2">
        <v>2</v>
      </c>
      <c r="P831">
        <v>2</v>
      </c>
      <c r="Q831" t="str">
        <f t="shared" si="13"/>
        <v>12</v>
      </c>
    </row>
    <row r="832" spans="1:17" x14ac:dyDescent="0.25">
      <c r="A832">
        <v>831</v>
      </c>
      <c r="B832">
        <v>212.58767699999999</v>
      </c>
      <c r="C832" s="4">
        <v>1</v>
      </c>
      <c r="D832">
        <v>218.40197000000001</v>
      </c>
      <c r="E832" s="2">
        <v>2</v>
      </c>
      <c r="P832">
        <v>2</v>
      </c>
      <c r="Q832" t="str">
        <f t="shared" si="13"/>
        <v>12</v>
      </c>
    </row>
    <row r="833" spans="1:17" x14ac:dyDescent="0.25">
      <c r="A833">
        <v>832</v>
      </c>
      <c r="B833">
        <v>212.58</v>
      </c>
      <c r="C833" s="4">
        <v>1</v>
      </c>
      <c r="P833">
        <v>1</v>
      </c>
      <c r="Q833" t="str">
        <f t="shared" si="13"/>
        <v>1</v>
      </c>
    </row>
    <row r="834" spans="1:17" x14ac:dyDescent="0.25">
      <c r="A834">
        <v>833</v>
      </c>
      <c r="B834">
        <v>212.57964699999999</v>
      </c>
      <c r="C834" s="4">
        <v>1</v>
      </c>
      <c r="P834">
        <v>1</v>
      </c>
      <c r="Q834" t="str">
        <f t="shared" ref="Q834:Q897" si="14">CONCATENATE(C834,E834,G834,I834)</f>
        <v>1</v>
      </c>
    </row>
    <row r="835" spans="1:17" x14ac:dyDescent="0.25">
      <c r="A835">
        <v>834</v>
      </c>
      <c r="B835">
        <v>212.62232299999999</v>
      </c>
      <c r="C835" s="4">
        <v>1</v>
      </c>
      <c r="P835">
        <v>1</v>
      </c>
      <c r="Q835" t="str">
        <f t="shared" si="14"/>
        <v>1</v>
      </c>
    </row>
    <row r="836" spans="1:17" x14ac:dyDescent="0.25">
      <c r="A836">
        <v>835</v>
      </c>
      <c r="B836">
        <v>212.57580799999999</v>
      </c>
      <c r="C836" s="4">
        <v>1</v>
      </c>
      <c r="P836">
        <v>1</v>
      </c>
      <c r="Q836" t="str">
        <f t="shared" si="14"/>
        <v>1</v>
      </c>
    </row>
    <row r="837" spans="1:17" x14ac:dyDescent="0.25">
      <c r="A837">
        <v>836</v>
      </c>
      <c r="B837">
        <v>212.51207099999999</v>
      </c>
      <c r="C837" s="4">
        <v>1</v>
      </c>
      <c r="P837">
        <v>1</v>
      </c>
      <c r="Q837" t="str">
        <f t="shared" si="14"/>
        <v>1</v>
      </c>
    </row>
    <row r="838" spans="1:17" x14ac:dyDescent="0.25">
      <c r="A838">
        <v>837</v>
      </c>
      <c r="B838">
        <v>212.59505100000001</v>
      </c>
      <c r="C838" s="4">
        <v>1</v>
      </c>
      <c r="H838">
        <v>215.329848</v>
      </c>
      <c r="I838" s="5">
        <v>4</v>
      </c>
      <c r="P838">
        <v>2</v>
      </c>
      <c r="Q838" t="str">
        <f t="shared" si="14"/>
        <v>14</v>
      </c>
    </row>
    <row r="839" spans="1:17" x14ac:dyDescent="0.25">
      <c r="A839">
        <v>838</v>
      </c>
      <c r="B839">
        <v>212.526768</v>
      </c>
      <c r="C839" s="4">
        <v>1</v>
      </c>
      <c r="H839">
        <v>215.28171699999999</v>
      </c>
      <c r="I839" s="5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212.624798</v>
      </c>
      <c r="C840" s="4">
        <v>1</v>
      </c>
      <c r="H840">
        <v>215.28702000000001</v>
      </c>
      <c r="I840" s="5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F841">
        <v>212.89853600000001</v>
      </c>
      <c r="G841" s="3">
        <v>3</v>
      </c>
      <c r="H841">
        <v>215.34060600000001</v>
      </c>
      <c r="I841" s="5">
        <v>4</v>
      </c>
      <c r="P841">
        <v>2</v>
      </c>
      <c r="Q841" t="str">
        <f t="shared" si="14"/>
        <v>34</v>
      </c>
    </row>
    <row r="842" spans="1:17" x14ac:dyDescent="0.25">
      <c r="A842">
        <v>841</v>
      </c>
      <c r="F842">
        <v>212.918081</v>
      </c>
      <c r="G842" s="3">
        <v>3</v>
      </c>
      <c r="H842">
        <v>215.31101000000001</v>
      </c>
      <c r="I842" s="5">
        <v>4</v>
      </c>
      <c r="P842">
        <v>2</v>
      </c>
      <c r="Q842" t="str">
        <f t="shared" si="14"/>
        <v>34</v>
      </c>
    </row>
    <row r="843" spans="1:17" x14ac:dyDescent="0.25">
      <c r="A843">
        <v>842</v>
      </c>
      <c r="F843">
        <v>212.949344</v>
      </c>
      <c r="G843" s="3">
        <v>3</v>
      </c>
      <c r="H843">
        <v>215.384343</v>
      </c>
      <c r="I843" s="5">
        <v>4</v>
      </c>
      <c r="P843">
        <v>2</v>
      </c>
      <c r="Q843" t="str">
        <f t="shared" si="14"/>
        <v>34</v>
      </c>
    </row>
    <row r="844" spans="1:17" x14ac:dyDescent="0.25">
      <c r="A844">
        <v>843</v>
      </c>
      <c r="F844">
        <v>212.951515</v>
      </c>
      <c r="G844" s="3">
        <v>3</v>
      </c>
      <c r="H844">
        <v>215.36050499999999</v>
      </c>
      <c r="I844" s="5">
        <v>4</v>
      </c>
      <c r="P844">
        <v>2</v>
      </c>
      <c r="Q844" t="str">
        <f t="shared" si="14"/>
        <v>34</v>
      </c>
    </row>
    <row r="845" spans="1:17" x14ac:dyDescent="0.25">
      <c r="A845">
        <v>844</v>
      </c>
      <c r="D845">
        <v>198.64886300000001</v>
      </c>
      <c r="E845" s="2">
        <v>2</v>
      </c>
      <c r="F845">
        <v>212.87898999999999</v>
      </c>
      <c r="G845" s="3">
        <v>3</v>
      </c>
      <c r="H845">
        <v>215.37373700000001</v>
      </c>
      <c r="I845" s="5">
        <v>4</v>
      </c>
      <c r="P845">
        <v>3</v>
      </c>
      <c r="Q845" t="str">
        <f t="shared" si="14"/>
        <v>234</v>
      </c>
    </row>
    <row r="846" spans="1:17" x14ac:dyDescent="0.25">
      <c r="A846">
        <v>845</v>
      </c>
      <c r="D846">
        <v>198.653864</v>
      </c>
      <c r="E846" s="2">
        <v>2</v>
      </c>
      <c r="F846">
        <v>212.933435</v>
      </c>
      <c r="G846" s="3">
        <v>3</v>
      </c>
      <c r="H846">
        <v>215.329848</v>
      </c>
      <c r="I846" s="5">
        <v>4</v>
      </c>
      <c r="P846">
        <v>3</v>
      </c>
      <c r="Q846" t="str">
        <f t="shared" si="14"/>
        <v>234</v>
      </c>
    </row>
    <row r="847" spans="1:17" x14ac:dyDescent="0.25">
      <c r="A847">
        <v>846</v>
      </c>
      <c r="D847">
        <v>198.671854</v>
      </c>
      <c r="E847" s="2">
        <v>2</v>
      </c>
      <c r="F847">
        <v>212.90772699999999</v>
      </c>
      <c r="G847" s="3">
        <v>3</v>
      </c>
      <c r="P847">
        <v>2</v>
      </c>
      <c r="Q847" t="str">
        <f t="shared" si="14"/>
        <v>23</v>
      </c>
    </row>
    <row r="848" spans="1:17" x14ac:dyDescent="0.25">
      <c r="A848">
        <v>847</v>
      </c>
      <c r="D848">
        <v>198.65690499999999</v>
      </c>
      <c r="E848" s="2">
        <v>2</v>
      </c>
      <c r="F848">
        <v>212.888182</v>
      </c>
      <c r="G848" s="3">
        <v>3</v>
      </c>
      <c r="P848">
        <v>2</v>
      </c>
      <c r="Q848" t="str">
        <f t="shared" si="14"/>
        <v>23</v>
      </c>
    </row>
    <row r="849" spans="1:17" x14ac:dyDescent="0.25">
      <c r="A849">
        <v>848</v>
      </c>
      <c r="D849">
        <v>198.65339900000001</v>
      </c>
      <c r="E849" s="2">
        <v>2</v>
      </c>
      <c r="F849">
        <v>212.912071</v>
      </c>
      <c r="G849" s="3">
        <v>3</v>
      </c>
      <c r="P849">
        <v>2</v>
      </c>
      <c r="Q849" t="str">
        <f t="shared" si="14"/>
        <v>23</v>
      </c>
    </row>
    <row r="850" spans="1:17" x14ac:dyDescent="0.25">
      <c r="A850">
        <v>849</v>
      </c>
      <c r="D850">
        <v>198.64329800000002</v>
      </c>
      <c r="E850" s="2">
        <v>2</v>
      </c>
      <c r="F850">
        <v>212.97106099999999</v>
      </c>
      <c r="G850" s="3">
        <v>3</v>
      </c>
      <c r="P850">
        <v>2</v>
      </c>
      <c r="Q850" t="str">
        <f t="shared" si="14"/>
        <v>23</v>
      </c>
    </row>
    <row r="851" spans="1:17" x14ac:dyDescent="0.25">
      <c r="A851">
        <v>850</v>
      </c>
      <c r="D851">
        <v>198.66226399999999</v>
      </c>
      <c r="E851" s="2">
        <v>2</v>
      </c>
      <c r="P851">
        <v>1</v>
      </c>
      <c r="Q851" t="str">
        <f t="shared" si="14"/>
        <v>2</v>
      </c>
    </row>
    <row r="852" spans="1:17" x14ac:dyDescent="0.25">
      <c r="A852">
        <v>851</v>
      </c>
      <c r="D852">
        <v>198.66504900000001</v>
      </c>
      <c r="E852" s="2">
        <v>2</v>
      </c>
      <c r="P852">
        <v>1</v>
      </c>
      <c r="Q852" t="str">
        <f t="shared" si="14"/>
        <v>2</v>
      </c>
    </row>
    <row r="853" spans="1:17" x14ac:dyDescent="0.25">
      <c r="A853">
        <v>852</v>
      </c>
      <c r="B853">
        <v>192.11453499999999</v>
      </c>
      <c r="C853" s="4">
        <v>1</v>
      </c>
      <c r="D853">
        <v>198.706084</v>
      </c>
      <c r="E853" s="2">
        <v>2</v>
      </c>
      <c r="P853">
        <v>2</v>
      </c>
      <c r="Q853" t="str">
        <f t="shared" si="14"/>
        <v>12</v>
      </c>
    </row>
    <row r="854" spans="1:17" x14ac:dyDescent="0.25">
      <c r="A854">
        <v>853</v>
      </c>
      <c r="B854">
        <v>192.132578</v>
      </c>
      <c r="C854" s="4">
        <v>1</v>
      </c>
      <c r="D854">
        <v>198.64886300000001</v>
      </c>
      <c r="E854" s="2">
        <v>2</v>
      </c>
      <c r="P854">
        <v>2</v>
      </c>
      <c r="Q854" t="str">
        <f t="shared" si="14"/>
        <v>12</v>
      </c>
    </row>
    <row r="855" spans="1:17" x14ac:dyDescent="0.25">
      <c r="A855">
        <v>854</v>
      </c>
      <c r="B855">
        <v>192.16077300000001</v>
      </c>
      <c r="C855" s="4">
        <v>1</v>
      </c>
      <c r="P855">
        <v>1</v>
      </c>
      <c r="Q855" t="str">
        <f t="shared" si="14"/>
        <v>1</v>
      </c>
    </row>
    <row r="856" spans="1:17" x14ac:dyDescent="0.25">
      <c r="A856">
        <v>855</v>
      </c>
      <c r="B856">
        <v>192.150668</v>
      </c>
      <c r="C856" s="4">
        <v>1</v>
      </c>
      <c r="P856">
        <v>1</v>
      </c>
      <c r="Q856" t="str">
        <f t="shared" si="14"/>
        <v>1</v>
      </c>
    </row>
    <row r="857" spans="1:17" x14ac:dyDescent="0.25">
      <c r="A857">
        <v>856</v>
      </c>
      <c r="B857">
        <v>192.16036099999999</v>
      </c>
      <c r="C857" s="4">
        <v>1</v>
      </c>
      <c r="P857">
        <v>1</v>
      </c>
      <c r="Q857" t="str">
        <f t="shared" si="14"/>
        <v>1</v>
      </c>
    </row>
    <row r="858" spans="1:17" x14ac:dyDescent="0.25">
      <c r="A858">
        <v>857</v>
      </c>
      <c r="B858">
        <v>192.19216399999999</v>
      </c>
      <c r="C858" s="4">
        <v>1</v>
      </c>
      <c r="P858">
        <v>1</v>
      </c>
      <c r="Q858" t="str">
        <f t="shared" si="14"/>
        <v>1</v>
      </c>
    </row>
    <row r="859" spans="1:17" x14ac:dyDescent="0.25">
      <c r="A859">
        <v>858</v>
      </c>
      <c r="B859">
        <v>192.163195</v>
      </c>
      <c r="C859" s="4">
        <v>1</v>
      </c>
      <c r="H859">
        <v>194.432886</v>
      </c>
      <c r="I859" s="5">
        <v>4</v>
      </c>
      <c r="P859">
        <v>2</v>
      </c>
      <c r="Q859" t="str">
        <f t="shared" si="14"/>
        <v>14</v>
      </c>
    </row>
    <row r="860" spans="1:17" x14ac:dyDescent="0.25">
      <c r="A860">
        <v>859</v>
      </c>
      <c r="B860">
        <v>192.11453499999999</v>
      </c>
      <c r="C860" s="4">
        <v>1</v>
      </c>
      <c r="F860">
        <v>192.99742000000001</v>
      </c>
      <c r="G860" s="3">
        <v>3</v>
      </c>
      <c r="H860">
        <v>194.37159600000001</v>
      </c>
      <c r="I860" s="5">
        <v>4</v>
      </c>
      <c r="P860">
        <v>3</v>
      </c>
      <c r="Q860" t="str">
        <f t="shared" si="14"/>
        <v>134</v>
      </c>
    </row>
    <row r="861" spans="1:17" x14ac:dyDescent="0.25">
      <c r="A861">
        <v>860</v>
      </c>
      <c r="B861">
        <v>192.11453499999999</v>
      </c>
      <c r="C861" s="4">
        <v>1</v>
      </c>
      <c r="F861">
        <v>193.07458300000002</v>
      </c>
      <c r="G861" s="3">
        <v>3</v>
      </c>
      <c r="H861">
        <v>194.406184</v>
      </c>
      <c r="I861" s="5">
        <v>4</v>
      </c>
      <c r="P861">
        <v>3</v>
      </c>
      <c r="Q861" t="str">
        <f t="shared" si="14"/>
        <v>134</v>
      </c>
    </row>
    <row r="862" spans="1:17" x14ac:dyDescent="0.25">
      <c r="A862">
        <v>861</v>
      </c>
      <c r="F862">
        <v>193.078192</v>
      </c>
      <c r="G862" s="3">
        <v>3</v>
      </c>
      <c r="H862">
        <v>194.414534</v>
      </c>
      <c r="I862" s="5">
        <v>4</v>
      </c>
      <c r="P862">
        <v>2</v>
      </c>
      <c r="Q862" t="str">
        <f t="shared" si="14"/>
        <v>34</v>
      </c>
    </row>
    <row r="863" spans="1:17" x14ac:dyDescent="0.25">
      <c r="A863">
        <v>862</v>
      </c>
      <c r="F863">
        <v>193.06731600000001</v>
      </c>
      <c r="G863" s="3">
        <v>3</v>
      </c>
      <c r="H863">
        <v>194.43623600000001</v>
      </c>
      <c r="I863" s="5">
        <v>4</v>
      </c>
      <c r="P863">
        <v>2</v>
      </c>
      <c r="Q863" t="str">
        <f t="shared" si="14"/>
        <v>34</v>
      </c>
    </row>
    <row r="864" spans="1:17" x14ac:dyDescent="0.25">
      <c r="A864">
        <v>863</v>
      </c>
      <c r="F864">
        <v>193.04633899999999</v>
      </c>
      <c r="G864" s="3">
        <v>3</v>
      </c>
      <c r="H864">
        <v>194.45437800000002</v>
      </c>
      <c r="I864" s="5">
        <v>4</v>
      </c>
      <c r="P864">
        <v>2</v>
      </c>
      <c r="Q864" t="str">
        <f t="shared" si="14"/>
        <v>34</v>
      </c>
    </row>
    <row r="865" spans="1:17" x14ac:dyDescent="0.25">
      <c r="A865">
        <v>864</v>
      </c>
      <c r="F865">
        <v>192.966284</v>
      </c>
      <c r="G865" s="3">
        <v>3</v>
      </c>
      <c r="H865">
        <v>194.446337</v>
      </c>
      <c r="I865" s="5">
        <v>4</v>
      </c>
      <c r="P865">
        <v>2</v>
      </c>
      <c r="Q865" t="str">
        <f t="shared" si="14"/>
        <v>34</v>
      </c>
    </row>
    <row r="866" spans="1:17" x14ac:dyDescent="0.25">
      <c r="A866">
        <v>865</v>
      </c>
      <c r="F866">
        <v>192.983351</v>
      </c>
      <c r="G866" s="3">
        <v>3</v>
      </c>
      <c r="H866">
        <v>194.430926</v>
      </c>
      <c r="I866" s="5">
        <v>4</v>
      </c>
      <c r="P866">
        <v>2</v>
      </c>
      <c r="Q866" t="str">
        <f t="shared" si="14"/>
        <v>34</v>
      </c>
    </row>
    <row r="867" spans="1:17" x14ac:dyDescent="0.25">
      <c r="A867">
        <v>866</v>
      </c>
      <c r="F867">
        <v>192.97737000000001</v>
      </c>
      <c r="G867" s="3">
        <v>3</v>
      </c>
      <c r="H867">
        <v>194.432886</v>
      </c>
      <c r="I867" s="5">
        <v>4</v>
      </c>
      <c r="P867">
        <v>2</v>
      </c>
      <c r="Q867" t="str">
        <f t="shared" si="14"/>
        <v>34</v>
      </c>
    </row>
    <row r="868" spans="1:17" x14ac:dyDescent="0.25">
      <c r="A868">
        <v>867</v>
      </c>
      <c r="D868">
        <v>173.55108100000001</v>
      </c>
      <c r="E868" s="2">
        <v>2</v>
      </c>
      <c r="F868">
        <v>192.99742000000001</v>
      </c>
      <c r="G868" s="3">
        <v>3</v>
      </c>
      <c r="P868">
        <v>2</v>
      </c>
      <c r="Q868" t="str">
        <f t="shared" si="14"/>
        <v>23</v>
      </c>
    </row>
    <row r="869" spans="1:17" x14ac:dyDescent="0.25">
      <c r="A869">
        <v>868</v>
      </c>
      <c r="D869">
        <v>173.61061699999999</v>
      </c>
      <c r="E869" s="2">
        <v>2</v>
      </c>
      <c r="P869">
        <v>1</v>
      </c>
      <c r="Q869" t="str">
        <f t="shared" si="14"/>
        <v>2</v>
      </c>
    </row>
    <row r="870" spans="1:17" x14ac:dyDescent="0.25">
      <c r="A870">
        <v>869</v>
      </c>
      <c r="D870">
        <v>173.59469100000001</v>
      </c>
      <c r="E870" s="2">
        <v>2</v>
      </c>
      <c r="P870">
        <v>1</v>
      </c>
      <c r="Q870" t="str">
        <f t="shared" si="14"/>
        <v>2</v>
      </c>
    </row>
    <row r="871" spans="1:17" x14ac:dyDescent="0.25">
      <c r="A871">
        <v>870</v>
      </c>
      <c r="D871">
        <v>173.563402</v>
      </c>
      <c r="E871" s="2">
        <v>2</v>
      </c>
      <c r="P871">
        <v>1</v>
      </c>
      <c r="Q871" t="str">
        <f t="shared" si="14"/>
        <v>2</v>
      </c>
    </row>
    <row r="872" spans="1:17" x14ac:dyDescent="0.25">
      <c r="A872">
        <v>871</v>
      </c>
      <c r="D872">
        <v>173.56113299999998</v>
      </c>
      <c r="E872" s="2">
        <v>2</v>
      </c>
      <c r="P872">
        <v>1</v>
      </c>
      <c r="Q872" t="str">
        <f t="shared" si="14"/>
        <v>2</v>
      </c>
    </row>
    <row r="873" spans="1:17" x14ac:dyDescent="0.25">
      <c r="A873">
        <v>872</v>
      </c>
      <c r="D873">
        <v>173.53453500000001</v>
      </c>
      <c r="E873" s="2">
        <v>2</v>
      </c>
      <c r="P873">
        <v>1</v>
      </c>
      <c r="Q873" t="str">
        <f t="shared" si="14"/>
        <v>2</v>
      </c>
    </row>
    <row r="874" spans="1:17" x14ac:dyDescent="0.25">
      <c r="A874">
        <v>873</v>
      </c>
      <c r="B874">
        <v>167.538454</v>
      </c>
      <c r="C874" s="4">
        <v>1</v>
      </c>
      <c r="D874">
        <v>173.53422599999999</v>
      </c>
      <c r="E874" s="2">
        <v>2</v>
      </c>
      <c r="P874">
        <v>2</v>
      </c>
      <c r="Q874" t="str">
        <f t="shared" si="14"/>
        <v>12</v>
      </c>
    </row>
    <row r="875" spans="1:17" x14ac:dyDescent="0.25">
      <c r="A875">
        <v>874</v>
      </c>
      <c r="B875">
        <v>167.48515399999999</v>
      </c>
      <c r="C875" s="4">
        <v>1</v>
      </c>
      <c r="D875">
        <v>173.55108100000001</v>
      </c>
      <c r="E875" s="2">
        <v>2</v>
      </c>
      <c r="P875">
        <v>2</v>
      </c>
      <c r="Q875" t="str">
        <f t="shared" si="14"/>
        <v>12</v>
      </c>
    </row>
    <row r="876" spans="1:17" x14ac:dyDescent="0.25">
      <c r="A876">
        <v>875</v>
      </c>
      <c r="B876">
        <v>167.50386500000002</v>
      </c>
      <c r="C876" s="4">
        <v>1</v>
      </c>
      <c r="P876">
        <v>1</v>
      </c>
      <c r="Q876" t="str">
        <f t="shared" si="14"/>
        <v>1</v>
      </c>
    </row>
    <row r="877" spans="1:17" x14ac:dyDescent="0.25">
      <c r="A877">
        <v>876</v>
      </c>
      <c r="B877">
        <v>167.63056599999999</v>
      </c>
      <c r="C877" s="4">
        <v>1</v>
      </c>
      <c r="P877">
        <v>1</v>
      </c>
      <c r="Q877" t="str">
        <f t="shared" si="14"/>
        <v>1</v>
      </c>
    </row>
    <row r="878" spans="1:17" x14ac:dyDescent="0.25">
      <c r="A878">
        <v>877</v>
      </c>
      <c r="B878">
        <v>167.56907100000001</v>
      </c>
      <c r="C878" s="4">
        <v>1</v>
      </c>
      <c r="P878">
        <v>1</v>
      </c>
      <c r="Q878" t="str">
        <f t="shared" si="14"/>
        <v>1</v>
      </c>
    </row>
    <row r="879" spans="1:17" x14ac:dyDescent="0.25">
      <c r="A879">
        <v>878</v>
      </c>
      <c r="B879">
        <v>167.554947</v>
      </c>
      <c r="C879" s="4">
        <v>1</v>
      </c>
      <c r="P879">
        <v>1</v>
      </c>
      <c r="Q879" t="str">
        <f t="shared" si="14"/>
        <v>1</v>
      </c>
    </row>
    <row r="880" spans="1:17" x14ac:dyDescent="0.25">
      <c r="A880">
        <v>879</v>
      </c>
      <c r="B880">
        <v>167.538454</v>
      </c>
      <c r="C880" s="4">
        <v>1</v>
      </c>
      <c r="H880">
        <v>168.828709</v>
      </c>
      <c r="I880" s="5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F881">
        <v>167.609793</v>
      </c>
      <c r="G881" s="3">
        <v>3</v>
      </c>
      <c r="H881">
        <v>168.801648</v>
      </c>
      <c r="I881" s="5">
        <v>4</v>
      </c>
      <c r="P881">
        <v>2</v>
      </c>
      <c r="Q881" t="str">
        <f t="shared" si="14"/>
        <v>34</v>
      </c>
    </row>
    <row r="882" spans="1:17" x14ac:dyDescent="0.25">
      <c r="A882">
        <v>881</v>
      </c>
      <c r="F882">
        <v>167.5917</v>
      </c>
      <c r="G882" s="3">
        <v>3</v>
      </c>
      <c r="H882">
        <v>168.81262800000002</v>
      </c>
      <c r="I882" s="5">
        <v>4</v>
      </c>
      <c r="P882">
        <v>2</v>
      </c>
      <c r="Q882" t="str">
        <f t="shared" si="14"/>
        <v>34</v>
      </c>
    </row>
    <row r="883" spans="1:17" x14ac:dyDescent="0.25">
      <c r="A883">
        <v>882</v>
      </c>
      <c r="F883">
        <v>167.61968999999999</v>
      </c>
      <c r="G883" s="3">
        <v>3</v>
      </c>
      <c r="H883">
        <v>168.80896799999999</v>
      </c>
      <c r="I883" s="5">
        <v>4</v>
      </c>
      <c r="P883">
        <v>2</v>
      </c>
      <c r="Q883" t="str">
        <f t="shared" si="14"/>
        <v>34</v>
      </c>
    </row>
    <row r="884" spans="1:17" x14ac:dyDescent="0.25">
      <c r="A884">
        <v>883</v>
      </c>
      <c r="F884">
        <v>167.64530999999999</v>
      </c>
      <c r="G884" s="3">
        <v>3</v>
      </c>
      <c r="H884">
        <v>168.80896799999999</v>
      </c>
      <c r="I884" s="5">
        <v>4</v>
      </c>
      <c r="P884">
        <v>2</v>
      </c>
      <c r="Q884" t="str">
        <f t="shared" si="14"/>
        <v>34</v>
      </c>
    </row>
    <row r="885" spans="1:17" x14ac:dyDescent="0.25">
      <c r="A885">
        <v>884</v>
      </c>
      <c r="F885">
        <v>167.652783</v>
      </c>
      <c r="G885" s="3">
        <v>3</v>
      </c>
      <c r="H885">
        <v>168.837784</v>
      </c>
      <c r="I885" s="5">
        <v>4</v>
      </c>
      <c r="P885">
        <v>2</v>
      </c>
      <c r="Q885" t="str">
        <f t="shared" si="14"/>
        <v>34</v>
      </c>
    </row>
    <row r="886" spans="1:17" x14ac:dyDescent="0.25">
      <c r="A886">
        <v>885</v>
      </c>
      <c r="F886">
        <v>167.64706100000001</v>
      </c>
      <c r="G886" s="3">
        <v>3</v>
      </c>
      <c r="H886">
        <v>168.89463799999999</v>
      </c>
      <c r="I886" s="5">
        <v>4</v>
      </c>
      <c r="P886">
        <v>2</v>
      </c>
      <c r="Q886" t="str">
        <f t="shared" si="14"/>
        <v>34</v>
      </c>
    </row>
    <row r="887" spans="1:17" x14ac:dyDescent="0.25">
      <c r="A887">
        <v>886</v>
      </c>
      <c r="D887">
        <v>153.95515399999999</v>
      </c>
      <c r="E887" s="2">
        <v>2</v>
      </c>
      <c r="F887">
        <v>167.652422</v>
      </c>
      <c r="G887" s="3">
        <v>3</v>
      </c>
      <c r="H887">
        <v>168.828709</v>
      </c>
      <c r="I887" s="5">
        <v>4</v>
      </c>
      <c r="P887">
        <v>3</v>
      </c>
      <c r="Q887" t="str">
        <f t="shared" si="14"/>
        <v>234</v>
      </c>
    </row>
    <row r="888" spans="1:17" x14ac:dyDescent="0.25">
      <c r="A888">
        <v>887</v>
      </c>
      <c r="D888">
        <v>153.98865900000001</v>
      </c>
      <c r="E888" s="2">
        <v>2</v>
      </c>
      <c r="F888">
        <v>167.609793</v>
      </c>
      <c r="G888" s="3">
        <v>3</v>
      </c>
      <c r="P888">
        <v>2</v>
      </c>
      <c r="Q888" t="str">
        <f t="shared" si="14"/>
        <v>23</v>
      </c>
    </row>
    <row r="889" spans="1:17" x14ac:dyDescent="0.25">
      <c r="A889">
        <v>888</v>
      </c>
      <c r="D889">
        <v>154.05329800000001</v>
      </c>
      <c r="E889" s="2">
        <v>2</v>
      </c>
      <c r="F889">
        <v>167.609793</v>
      </c>
      <c r="G889" s="3">
        <v>3</v>
      </c>
      <c r="P889">
        <v>2</v>
      </c>
      <c r="Q889" t="str">
        <f t="shared" si="14"/>
        <v>23</v>
      </c>
    </row>
    <row r="890" spans="1:17" x14ac:dyDescent="0.25">
      <c r="A890">
        <v>889</v>
      </c>
      <c r="D890">
        <v>154.116907</v>
      </c>
      <c r="E890" s="2">
        <v>2</v>
      </c>
      <c r="P890">
        <v>1</v>
      </c>
      <c r="Q890" t="str">
        <f t="shared" si="14"/>
        <v>2</v>
      </c>
    </row>
    <row r="891" spans="1:17" x14ac:dyDescent="0.25">
      <c r="A891">
        <v>890</v>
      </c>
      <c r="D891">
        <v>154.04252500000001</v>
      </c>
      <c r="E891" s="2">
        <v>2</v>
      </c>
      <c r="P891">
        <v>1</v>
      </c>
      <c r="Q891" t="str">
        <f t="shared" si="14"/>
        <v>2</v>
      </c>
    </row>
    <row r="892" spans="1:17" x14ac:dyDescent="0.25">
      <c r="A892">
        <v>891</v>
      </c>
      <c r="D892">
        <v>154.10262900000001</v>
      </c>
      <c r="E892" s="2">
        <v>2</v>
      </c>
      <c r="P892">
        <v>1</v>
      </c>
      <c r="Q892" t="str">
        <f t="shared" si="14"/>
        <v>2</v>
      </c>
    </row>
    <row r="893" spans="1:17" x14ac:dyDescent="0.25">
      <c r="A893">
        <v>892</v>
      </c>
      <c r="B893">
        <v>149.53654599999999</v>
      </c>
      <c r="C893" s="4">
        <v>1</v>
      </c>
      <c r="D893">
        <v>154.08829900000001</v>
      </c>
      <c r="E893" s="2">
        <v>2</v>
      </c>
      <c r="P893">
        <v>2</v>
      </c>
      <c r="Q893" t="str">
        <f t="shared" si="14"/>
        <v>12</v>
      </c>
    </row>
    <row r="894" spans="1:17" x14ac:dyDescent="0.25">
      <c r="A894">
        <v>893</v>
      </c>
      <c r="B894">
        <v>149.53654599999999</v>
      </c>
      <c r="C894" s="4">
        <v>1</v>
      </c>
      <c r="D894">
        <v>154.07030900000001</v>
      </c>
      <c r="E894" s="2">
        <v>2</v>
      </c>
      <c r="P894">
        <v>2</v>
      </c>
      <c r="Q894" t="str">
        <f t="shared" si="14"/>
        <v>12</v>
      </c>
    </row>
    <row r="895" spans="1:17" x14ac:dyDescent="0.25">
      <c r="A895">
        <v>894</v>
      </c>
      <c r="B895">
        <v>149.53654599999999</v>
      </c>
      <c r="C895" s="4">
        <v>1</v>
      </c>
      <c r="D895">
        <v>153.95515399999999</v>
      </c>
      <c r="E895" s="2">
        <v>2</v>
      </c>
      <c r="P895">
        <v>2</v>
      </c>
      <c r="Q895" t="str">
        <f t="shared" si="14"/>
        <v>12</v>
      </c>
    </row>
    <row r="896" spans="1:17" x14ac:dyDescent="0.25">
      <c r="A896">
        <v>895</v>
      </c>
      <c r="B896">
        <v>149.53654599999999</v>
      </c>
      <c r="C896" s="4">
        <v>1</v>
      </c>
      <c r="P896">
        <v>1</v>
      </c>
      <c r="Q896" t="str">
        <f t="shared" si="14"/>
        <v>1</v>
      </c>
    </row>
    <row r="897" spans="1:17" x14ac:dyDescent="0.25">
      <c r="A897">
        <v>896</v>
      </c>
      <c r="B897">
        <v>149.53654599999999</v>
      </c>
      <c r="C897" s="4">
        <v>1</v>
      </c>
      <c r="P897">
        <v>1</v>
      </c>
      <c r="Q897" t="str">
        <f t="shared" si="14"/>
        <v>1</v>
      </c>
    </row>
    <row r="898" spans="1:17" x14ac:dyDescent="0.25">
      <c r="A898">
        <v>897</v>
      </c>
      <c r="B898">
        <v>149.53654599999999</v>
      </c>
      <c r="C898" s="4">
        <v>1</v>
      </c>
      <c r="P898">
        <v>1</v>
      </c>
      <c r="Q898" t="str">
        <f t="shared" ref="Q898:Q961" si="15">CONCATENATE(C898,E898,G898,I898)</f>
        <v>1</v>
      </c>
    </row>
    <row r="899" spans="1:17" x14ac:dyDescent="0.25">
      <c r="A899">
        <v>898</v>
      </c>
      <c r="B899">
        <v>149.53654599999999</v>
      </c>
      <c r="C899" s="4">
        <v>1</v>
      </c>
      <c r="H899">
        <v>151.14123699999999</v>
      </c>
      <c r="I899" s="5">
        <v>4</v>
      </c>
      <c r="P899">
        <v>2</v>
      </c>
      <c r="Q899" t="str">
        <f t="shared" si="15"/>
        <v>14</v>
      </c>
    </row>
    <row r="900" spans="1:17" x14ac:dyDescent="0.25">
      <c r="A900">
        <v>899</v>
      </c>
      <c r="B900">
        <v>149.53654599999999</v>
      </c>
      <c r="C900" s="4">
        <v>1</v>
      </c>
      <c r="F900">
        <v>150.181701</v>
      </c>
      <c r="G900" s="3">
        <v>3</v>
      </c>
      <c r="H900">
        <v>151.12190699999999</v>
      </c>
      <c r="I900" s="5">
        <v>4</v>
      </c>
      <c r="P900">
        <v>3</v>
      </c>
      <c r="Q900" t="str">
        <f t="shared" si="15"/>
        <v>134</v>
      </c>
    </row>
    <row r="901" spans="1:17" x14ac:dyDescent="0.25">
      <c r="A901">
        <v>900</v>
      </c>
      <c r="F901">
        <v>150.181701</v>
      </c>
      <c r="G901" s="3">
        <v>3</v>
      </c>
      <c r="H901">
        <v>151.12190699999999</v>
      </c>
      <c r="I901" s="5">
        <v>4</v>
      </c>
      <c r="P901">
        <v>2</v>
      </c>
      <c r="Q901" t="str">
        <f t="shared" si="15"/>
        <v>34</v>
      </c>
    </row>
    <row r="902" spans="1:17" x14ac:dyDescent="0.25">
      <c r="A902">
        <v>901</v>
      </c>
      <c r="F902">
        <v>150.181701</v>
      </c>
      <c r="G902" s="3">
        <v>3</v>
      </c>
      <c r="H902">
        <v>151.12190699999999</v>
      </c>
      <c r="I902" s="5">
        <v>4</v>
      </c>
      <c r="P902">
        <v>2</v>
      </c>
      <c r="Q902" t="str">
        <f t="shared" si="15"/>
        <v>34</v>
      </c>
    </row>
    <row r="903" spans="1:17" x14ac:dyDescent="0.25">
      <c r="A903">
        <v>902</v>
      </c>
      <c r="F903">
        <v>150.181701</v>
      </c>
      <c r="G903" s="3">
        <v>3</v>
      </c>
      <c r="H903">
        <v>151.12190699999999</v>
      </c>
      <c r="I903" s="5">
        <v>4</v>
      </c>
      <c r="P903">
        <v>2</v>
      </c>
      <c r="Q903" t="str">
        <f t="shared" si="15"/>
        <v>34</v>
      </c>
    </row>
    <row r="904" spans="1:17" x14ac:dyDescent="0.25">
      <c r="A904">
        <v>903</v>
      </c>
      <c r="F904">
        <v>150.181701</v>
      </c>
      <c r="G904" s="3">
        <v>3</v>
      </c>
      <c r="H904">
        <v>151.12190699999999</v>
      </c>
      <c r="I904" s="5">
        <v>4</v>
      </c>
      <c r="P904">
        <v>2</v>
      </c>
      <c r="Q904" t="str">
        <f t="shared" si="15"/>
        <v>34</v>
      </c>
    </row>
    <row r="905" spans="1:17" x14ac:dyDescent="0.25">
      <c r="A905">
        <v>904</v>
      </c>
      <c r="F905">
        <v>150.181701</v>
      </c>
      <c r="G905" s="3">
        <v>3</v>
      </c>
      <c r="P905">
        <v>1</v>
      </c>
      <c r="Q905" t="str">
        <f t="shared" si="15"/>
        <v>3</v>
      </c>
    </row>
    <row r="906" spans="1:17" x14ac:dyDescent="0.25">
      <c r="A906">
        <v>905</v>
      </c>
      <c r="F906">
        <v>150.181701</v>
      </c>
      <c r="G906" s="3">
        <v>3</v>
      </c>
      <c r="P906">
        <v>1</v>
      </c>
      <c r="Q906" t="str">
        <f t="shared" si="15"/>
        <v>3</v>
      </c>
    </row>
    <row r="907" spans="1:17" x14ac:dyDescent="0.25">
      <c r="A907">
        <v>906</v>
      </c>
      <c r="D907">
        <v>122.90026700000001</v>
      </c>
      <c r="E907" s="2">
        <v>2</v>
      </c>
      <c r="F907">
        <v>150.181701</v>
      </c>
      <c r="G907" s="3">
        <v>3</v>
      </c>
      <c r="P907">
        <v>2</v>
      </c>
      <c r="Q907" t="str">
        <f t="shared" si="15"/>
        <v>23</v>
      </c>
    </row>
    <row r="908" spans="1:17" x14ac:dyDescent="0.25">
      <c r="A908">
        <v>907</v>
      </c>
      <c r="D908">
        <v>122.870417</v>
      </c>
      <c r="E908" s="2">
        <v>2</v>
      </c>
      <c r="P908">
        <v>1</v>
      </c>
      <c r="Q908" t="str">
        <f t="shared" si="15"/>
        <v>2</v>
      </c>
    </row>
    <row r="909" spans="1:17" x14ac:dyDescent="0.25">
      <c r="A909">
        <v>908</v>
      </c>
      <c r="D909">
        <v>122.88853300000001</v>
      </c>
      <c r="E909" s="2">
        <v>2</v>
      </c>
      <c r="P909">
        <v>1</v>
      </c>
      <c r="Q909" t="str">
        <f t="shared" si="15"/>
        <v>2</v>
      </c>
    </row>
    <row r="910" spans="1:17" x14ac:dyDescent="0.25">
      <c r="A910">
        <v>909</v>
      </c>
      <c r="D910">
        <v>122.825472</v>
      </c>
      <c r="E910" s="2">
        <v>2</v>
      </c>
      <c r="P910">
        <v>1</v>
      </c>
      <c r="Q910" t="str">
        <f t="shared" si="15"/>
        <v>2</v>
      </c>
    </row>
    <row r="911" spans="1:17" x14ac:dyDescent="0.25">
      <c r="A911">
        <v>910</v>
      </c>
      <c r="D911">
        <v>122.880213</v>
      </c>
      <c r="E911" s="2">
        <v>2</v>
      </c>
      <c r="P911">
        <v>1</v>
      </c>
      <c r="Q911" t="str">
        <f t="shared" si="15"/>
        <v>2</v>
      </c>
    </row>
    <row r="912" spans="1:17" x14ac:dyDescent="0.25">
      <c r="A912">
        <v>911</v>
      </c>
      <c r="D912">
        <v>122.89541400000002</v>
      </c>
      <c r="E912" s="2">
        <v>2</v>
      </c>
      <c r="P912">
        <v>1</v>
      </c>
      <c r="Q912" t="str">
        <f t="shared" si="15"/>
        <v>2</v>
      </c>
    </row>
    <row r="913" spans="1:17" x14ac:dyDescent="0.25">
      <c r="A913">
        <v>912</v>
      </c>
      <c r="B913">
        <v>116.38152100000001</v>
      </c>
      <c r="C913" s="4">
        <v>1</v>
      </c>
      <c r="D913">
        <v>122.92796900000002</v>
      </c>
      <c r="E913" s="2">
        <v>2</v>
      </c>
      <c r="P913">
        <v>2</v>
      </c>
      <c r="Q913" t="str">
        <f t="shared" si="15"/>
        <v>12</v>
      </c>
    </row>
    <row r="914" spans="1:17" x14ac:dyDescent="0.25">
      <c r="A914">
        <v>913</v>
      </c>
      <c r="B914">
        <v>116.42994100000001</v>
      </c>
      <c r="C914" s="4">
        <v>1</v>
      </c>
      <c r="D914">
        <v>122.877611</v>
      </c>
      <c r="E914" s="2">
        <v>2</v>
      </c>
      <c r="P914">
        <v>2</v>
      </c>
      <c r="Q914" t="str">
        <f t="shared" si="15"/>
        <v>12</v>
      </c>
    </row>
    <row r="915" spans="1:17" x14ac:dyDescent="0.25">
      <c r="A915">
        <v>914</v>
      </c>
      <c r="B915">
        <v>116.39728700000001</v>
      </c>
      <c r="C915" s="4">
        <v>1</v>
      </c>
      <c r="P915">
        <v>1</v>
      </c>
      <c r="Q915" t="str">
        <f t="shared" si="15"/>
        <v>1</v>
      </c>
    </row>
    <row r="916" spans="1:17" x14ac:dyDescent="0.25">
      <c r="A916">
        <v>915</v>
      </c>
      <c r="B916">
        <v>116.43009400000001</v>
      </c>
      <c r="C916" s="4">
        <v>1</v>
      </c>
      <c r="P916">
        <v>1</v>
      </c>
      <c r="Q916" t="str">
        <f t="shared" si="15"/>
        <v>1</v>
      </c>
    </row>
    <row r="917" spans="1:17" x14ac:dyDescent="0.25">
      <c r="A917">
        <v>916</v>
      </c>
      <c r="B917">
        <v>116.388002</v>
      </c>
      <c r="C917" s="4">
        <v>1</v>
      </c>
      <c r="P917">
        <v>1</v>
      </c>
      <c r="Q917" t="str">
        <f t="shared" si="15"/>
        <v>1</v>
      </c>
    </row>
    <row r="918" spans="1:17" x14ac:dyDescent="0.25">
      <c r="A918">
        <v>917</v>
      </c>
      <c r="B918">
        <v>116.38152100000001</v>
      </c>
      <c r="C918" s="4">
        <v>1</v>
      </c>
      <c r="P918">
        <v>1</v>
      </c>
      <c r="Q918" t="str">
        <f t="shared" si="15"/>
        <v>1</v>
      </c>
    </row>
    <row r="919" spans="1:17" x14ac:dyDescent="0.25">
      <c r="A919">
        <v>918</v>
      </c>
      <c r="B919">
        <v>116.38152100000001</v>
      </c>
      <c r="C919" s="4">
        <v>1</v>
      </c>
      <c r="H919">
        <v>117.62798900000001</v>
      </c>
      <c r="I919" s="5">
        <v>4</v>
      </c>
      <c r="P919">
        <v>2</v>
      </c>
      <c r="Q919" t="str">
        <f t="shared" si="15"/>
        <v>14</v>
      </c>
    </row>
    <row r="920" spans="1:17" x14ac:dyDescent="0.25">
      <c r="A920">
        <v>919</v>
      </c>
      <c r="F920">
        <v>116.173574</v>
      </c>
      <c r="G920" s="3">
        <v>3</v>
      </c>
      <c r="H920">
        <v>117.58498200000001</v>
      </c>
      <c r="I920" s="5">
        <v>4</v>
      </c>
      <c r="P920">
        <v>2</v>
      </c>
      <c r="Q920" t="str">
        <f t="shared" si="15"/>
        <v>34</v>
      </c>
    </row>
    <row r="921" spans="1:17" x14ac:dyDescent="0.25">
      <c r="A921">
        <v>920</v>
      </c>
      <c r="F921">
        <v>116.253927</v>
      </c>
      <c r="G921" s="3">
        <v>3</v>
      </c>
      <c r="H921">
        <v>117.61416400000002</v>
      </c>
      <c r="I921" s="5">
        <v>4</v>
      </c>
      <c r="P921">
        <v>2</v>
      </c>
      <c r="Q921" t="str">
        <f t="shared" si="15"/>
        <v>34</v>
      </c>
    </row>
    <row r="922" spans="1:17" x14ac:dyDescent="0.25">
      <c r="A922">
        <v>921</v>
      </c>
      <c r="F922">
        <v>116.186228</v>
      </c>
      <c r="G922" s="3">
        <v>3</v>
      </c>
      <c r="H922">
        <v>117.65324200000001</v>
      </c>
      <c r="I922" s="5">
        <v>4</v>
      </c>
      <c r="P922">
        <v>2</v>
      </c>
      <c r="Q922" t="str">
        <f t="shared" si="15"/>
        <v>34</v>
      </c>
    </row>
    <row r="923" spans="1:17" x14ac:dyDescent="0.25">
      <c r="A923">
        <v>922</v>
      </c>
      <c r="F923">
        <v>116.182501</v>
      </c>
      <c r="G923" s="3">
        <v>3</v>
      </c>
      <c r="H923">
        <v>117.65768200000001</v>
      </c>
      <c r="I923" s="5">
        <v>4</v>
      </c>
      <c r="P923">
        <v>2</v>
      </c>
      <c r="Q923" t="str">
        <f t="shared" si="15"/>
        <v>34</v>
      </c>
    </row>
    <row r="924" spans="1:17" x14ac:dyDescent="0.25">
      <c r="A924">
        <v>923</v>
      </c>
      <c r="F924">
        <v>116.17485200000002</v>
      </c>
      <c r="G924" s="3">
        <v>3</v>
      </c>
      <c r="H924">
        <v>117.67589800000002</v>
      </c>
      <c r="I924" s="5">
        <v>4</v>
      </c>
      <c r="P924">
        <v>2</v>
      </c>
      <c r="Q924" t="str">
        <f t="shared" si="15"/>
        <v>34</v>
      </c>
    </row>
    <row r="925" spans="1:17" x14ac:dyDescent="0.25">
      <c r="A925">
        <v>924</v>
      </c>
      <c r="F925">
        <v>116.20250100000001</v>
      </c>
      <c r="G925" s="3">
        <v>3</v>
      </c>
      <c r="H925">
        <v>117.697271</v>
      </c>
      <c r="I925" s="5">
        <v>4</v>
      </c>
      <c r="P925">
        <v>2</v>
      </c>
      <c r="Q925" t="str">
        <f t="shared" si="15"/>
        <v>34</v>
      </c>
    </row>
    <row r="926" spans="1:17" x14ac:dyDescent="0.25">
      <c r="A926">
        <v>925</v>
      </c>
      <c r="F926">
        <v>116.21020700000001</v>
      </c>
      <c r="G926" s="3">
        <v>3</v>
      </c>
      <c r="H926">
        <v>117.62798900000001</v>
      </c>
      <c r="I926" s="5">
        <v>4</v>
      </c>
      <c r="P926">
        <v>2</v>
      </c>
      <c r="Q926" t="str">
        <f t="shared" si="15"/>
        <v>34</v>
      </c>
    </row>
    <row r="927" spans="1:17" x14ac:dyDescent="0.25">
      <c r="A927">
        <v>926</v>
      </c>
      <c r="F927">
        <v>116.173574</v>
      </c>
      <c r="G927" s="3">
        <v>3</v>
      </c>
      <c r="P927">
        <v>1</v>
      </c>
      <c r="Q927" t="str">
        <f t="shared" si="15"/>
        <v>3</v>
      </c>
    </row>
    <row r="928" spans="1:17" x14ac:dyDescent="0.25">
      <c r="A928">
        <v>927</v>
      </c>
      <c r="P928">
        <v>0</v>
      </c>
      <c r="Q928" t="str">
        <f t="shared" si="15"/>
        <v/>
      </c>
    </row>
    <row r="929" spans="1:17" x14ac:dyDescent="0.25">
      <c r="A929">
        <v>928</v>
      </c>
      <c r="D929">
        <v>95.446747000000016</v>
      </c>
      <c r="E929" s="2">
        <v>2</v>
      </c>
      <c r="P929">
        <v>1</v>
      </c>
      <c r="Q929" t="str">
        <f t="shared" si="15"/>
        <v>2</v>
      </c>
    </row>
    <row r="930" spans="1:17" x14ac:dyDescent="0.25">
      <c r="A930">
        <v>929</v>
      </c>
      <c r="D930">
        <v>95.463329000000016</v>
      </c>
      <c r="E930" s="2">
        <v>2</v>
      </c>
      <c r="P930">
        <v>1</v>
      </c>
      <c r="Q930" t="str">
        <f t="shared" si="15"/>
        <v>2</v>
      </c>
    </row>
    <row r="931" spans="1:17" x14ac:dyDescent="0.25">
      <c r="A931">
        <v>930</v>
      </c>
      <c r="D931">
        <v>95.456491</v>
      </c>
      <c r="E931" s="2">
        <v>2</v>
      </c>
      <c r="P931">
        <v>1</v>
      </c>
      <c r="Q931" t="str">
        <f t="shared" si="15"/>
        <v>2</v>
      </c>
    </row>
    <row r="932" spans="1:17" x14ac:dyDescent="0.25">
      <c r="A932">
        <v>931</v>
      </c>
      <c r="D932">
        <v>95.444246000000007</v>
      </c>
      <c r="E932" s="2">
        <v>2</v>
      </c>
      <c r="P932">
        <v>1</v>
      </c>
      <c r="Q932" t="str">
        <f t="shared" si="15"/>
        <v>2</v>
      </c>
    </row>
    <row r="933" spans="1:17" x14ac:dyDescent="0.25">
      <c r="A933">
        <v>932</v>
      </c>
      <c r="B933">
        <v>89.910250000000005</v>
      </c>
      <c r="C933" s="4">
        <v>1</v>
      </c>
      <c r="D933">
        <v>95.435930000000013</v>
      </c>
      <c r="E933" s="2">
        <v>2</v>
      </c>
      <c r="P933">
        <v>2</v>
      </c>
      <c r="Q933" t="str">
        <f t="shared" si="15"/>
        <v>12</v>
      </c>
    </row>
    <row r="934" spans="1:17" x14ac:dyDescent="0.25">
      <c r="A934">
        <v>933</v>
      </c>
      <c r="B934">
        <v>89.949024000000009</v>
      </c>
      <c r="C934" s="4">
        <v>1</v>
      </c>
      <c r="D934">
        <v>95.452717000000007</v>
      </c>
      <c r="E934" s="2">
        <v>2</v>
      </c>
      <c r="P934">
        <v>2</v>
      </c>
      <c r="Q934" t="str">
        <f t="shared" si="15"/>
        <v>12</v>
      </c>
    </row>
    <row r="935" spans="1:17" x14ac:dyDescent="0.25">
      <c r="A935">
        <v>934</v>
      </c>
      <c r="B935">
        <v>89.924994000000012</v>
      </c>
      <c r="C935" s="4">
        <v>1</v>
      </c>
      <c r="D935">
        <v>95.446747000000016</v>
      </c>
      <c r="E935" s="2">
        <v>2</v>
      </c>
      <c r="P935">
        <v>2</v>
      </c>
      <c r="Q935" t="str">
        <f t="shared" si="15"/>
        <v>12</v>
      </c>
    </row>
    <row r="936" spans="1:17" x14ac:dyDescent="0.25">
      <c r="A936">
        <v>935</v>
      </c>
      <c r="B936">
        <v>89.900148000000002</v>
      </c>
      <c r="C936" s="4">
        <v>1</v>
      </c>
      <c r="P936">
        <v>1</v>
      </c>
      <c r="Q936" t="str">
        <f t="shared" si="15"/>
        <v>1</v>
      </c>
    </row>
    <row r="937" spans="1:17" x14ac:dyDescent="0.25">
      <c r="A937">
        <v>936</v>
      </c>
      <c r="B937">
        <v>89.910351000000006</v>
      </c>
      <c r="C937" s="4">
        <v>1</v>
      </c>
      <c r="P937">
        <v>1</v>
      </c>
      <c r="Q937" t="str">
        <f t="shared" si="15"/>
        <v>1</v>
      </c>
    </row>
    <row r="938" spans="1:17" x14ac:dyDescent="0.25">
      <c r="A938">
        <v>937</v>
      </c>
      <c r="B938">
        <v>89.910250000000005</v>
      </c>
      <c r="C938" s="4">
        <v>1</v>
      </c>
      <c r="P938">
        <v>1</v>
      </c>
      <c r="Q938" t="str">
        <f t="shared" si="15"/>
        <v>1</v>
      </c>
    </row>
    <row r="939" spans="1:17" x14ac:dyDescent="0.25">
      <c r="A939">
        <v>938</v>
      </c>
      <c r="H939">
        <v>90.512821000000002</v>
      </c>
      <c r="I939" s="5">
        <v>4</v>
      </c>
      <c r="P939">
        <v>1</v>
      </c>
      <c r="Q939" t="str">
        <f t="shared" si="15"/>
        <v>4</v>
      </c>
    </row>
    <row r="940" spans="1:17" x14ac:dyDescent="0.25">
      <c r="A940">
        <v>939</v>
      </c>
      <c r="F940">
        <v>88.93999500000001</v>
      </c>
      <c r="G940" s="3">
        <v>3</v>
      </c>
      <c r="H940">
        <v>90.541748000000013</v>
      </c>
      <c r="I940" s="5">
        <v>4</v>
      </c>
      <c r="P940">
        <v>2</v>
      </c>
      <c r="Q940" t="str">
        <f t="shared" si="15"/>
        <v>34</v>
      </c>
    </row>
    <row r="941" spans="1:17" x14ac:dyDescent="0.25">
      <c r="A941">
        <v>940</v>
      </c>
      <c r="F941">
        <v>89.015194000000008</v>
      </c>
      <c r="G941" s="3">
        <v>3</v>
      </c>
      <c r="H941">
        <v>90.515219000000002</v>
      </c>
      <c r="I941" s="5">
        <v>4</v>
      </c>
      <c r="P941">
        <v>2</v>
      </c>
      <c r="Q941" t="str">
        <f t="shared" si="15"/>
        <v>34</v>
      </c>
    </row>
    <row r="942" spans="1:17" x14ac:dyDescent="0.25">
      <c r="A942">
        <v>941</v>
      </c>
      <c r="F942">
        <v>88.933516000000012</v>
      </c>
      <c r="G942" s="3">
        <v>3</v>
      </c>
      <c r="H942">
        <v>90.545626000000013</v>
      </c>
      <c r="I942" s="5">
        <v>4</v>
      </c>
      <c r="P942">
        <v>2</v>
      </c>
      <c r="Q942" t="str">
        <f t="shared" si="15"/>
        <v>34</v>
      </c>
    </row>
    <row r="943" spans="1:17" x14ac:dyDescent="0.25">
      <c r="A943">
        <v>942</v>
      </c>
      <c r="F943">
        <v>88.985758000000004</v>
      </c>
      <c r="G943" s="3">
        <v>3</v>
      </c>
      <c r="H943">
        <v>90.529655000000005</v>
      </c>
      <c r="I943" s="5">
        <v>4</v>
      </c>
      <c r="P943">
        <v>2</v>
      </c>
      <c r="Q943" t="str">
        <f t="shared" si="15"/>
        <v>34</v>
      </c>
    </row>
    <row r="944" spans="1:17" x14ac:dyDescent="0.25">
      <c r="A944">
        <v>943</v>
      </c>
      <c r="F944">
        <v>88.96300500000001</v>
      </c>
      <c r="G944" s="3">
        <v>3</v>
      </c>
      <c r="H944">
        <v>90.528330000000011</v>
      </c>
      <c r="I944" s="5">
        <v>4</v>
      </c>
      <c r="P944">
        <v>2</v>
      </c>
      <c r="Q944" t="str">
        <f t="shared" si="15"/>
        <v>34</v>
      </c>
    </row>
    <row r="945" spans="1:17" x14ac:dyDescent="0.25">
      <c r="A945">
        <v>944</v>
      </c>
      <c r="F945">
        <v>88.952341000000004</v>
      </c>
      <c r="G945" s="3">
        <v>3</v>
      </c>
      <c r="H945">
        <v>90.512821000000002</v>
      </c>
      <c r="I945" s="5">
        <v>4</v>
      </c>
      <c r="P945">
        <v>2</v>
      </c>
      <c r="Q945" t="str">
        <f t="shared" si="15"/>
        <v>34</v>
      </c>
    </row>
    <row r="946" spans="1:17" x14ac:dyDescent="0.25">
      <c r="A946">
        <v>945</v>
      </c>
      <c r="F946">
        <v>88.88361900000001</v>
      </c>
      <c r="G946" s="3">
        <v>3</v>
      </c>
      <c r="P946">
        <v>1</v>
      </c>
      <c r="Q946" t="str">
        <f t="shared" si="15"/>
        <v>3</v>
      </c>
    </row>
    <row r="947" spans="1:17" x14ac:dyDescent="0.25">
      <c r="A947">
        <v>946</v>
      </c>
      <c r="D947">
        <v>73.126074000000003</v>
      </c>
      <c r="E947" s="2">
        <v>2</v>
      </c>
      <c r="F947">
        <v>88.93999500000001</v>
      </c>
      <c r="G947" s="3">
        <v>3</v>
      </c>
      <c r="P947">
        <v>2</v>
      </c>
      <c r="Q947" t="str">
        <f t="shared" si="15"/>
        <v>23</v>
      </c>
    </row>
    <row r="948" spans="1:17" x14ac:dyDescent="0.25">
      <c r="A948">
        <v>947</v>
      </c>
      <c r="D948">
        <v>73.013324000000011</v>
      </c>
      <c r="E948" s="2">
        <v>2</v>
      </c>
      <c r="P948">
        <v>1</v>
      </c>
      <c r="Q948" t="str">
        <f t="shared" si="15"/>
        <v>2</v>
      </c>
    </row>
    <row r="949" spans="1:17" x14ac:dyDescent="0.25">
      <c r="A949">
        <v>948</v>
      </c>
      <c r="D949">
        <v>73.116125000000011</v>
      </c>
      <c r="E949" s="2">
        <v>2</v>
      </c>
      <c r="P949">
        <v>1</v>
      </c>
      <c r="Q949" t="str">
        <f t="shared" si="15"/>
        <v>2</v>
      </c>
    </row>
    <row r="950" spans="1:17" x14ac:dyDescent="0.25">
      <c r="A950">
        <v>949</v>
      </c>
      <c r="D950">
        <v>73.098575000000011</v>
      </c>
      <c r="E950" s="2">
        <v>2</v>
      </c>
      <c r="P950">
        <v>1</v>
      </c>
      <c r="Q950" t="str">
        <f t="shared" si="15"/>
        <v>2</v>
      </c>
    </row>
    <row r="951" spans="1:17" x14ac:dyDescent="0.25">
      <c r="A951">
        <v>950</v>
      </c>
      <c r="D951">
        <v>73.088014000000001</v>
      </c>
      <c r="E951" s="2">
        <v>2</v>
      </c>
      <c r="P951">
        <v>1</v>
      </c>
      <c r="Q951" t="str">
        <f t="shared" si="15"/>
        <v>2</v>
      </c>
    </row>
    <row r="952" spans="1:17" x14ac:dyDescent="0.25">
      <c r="A952">
        <v>951</v>
      </c>
      <c r="B952">
        <v>67.467655000000008</v>
      </c>
      <c r="C952" s="4">
        <v>1</v>
      </c>
      <c r="D952">
        <v>73.04750700000001</v>
      </c>
      <c r="E952" s="2">
        <v>2</v>
      </c>
      <c r="P952">
        <v>2</v>
      </c>
      <c r="Q952" t="str">
        <f t="shared" si="15"/>
        <v>12</v>
      </c>
    </row>
    <row r="953" spans="1:17" x14ac:dyDescent="0.25">
      <c r="A953">
        <v>952</v>
      </c>
      <c r="B953">
        <v>67.486713000000009</v>
      </c>
      <c r="C953" s="4">
        <v>1</v>
      </c>
      <c r="D953">
        <v>73.074138000000005</v>
      </c>
      <c r="E953" s="2">
        <v>2</v>
      </c>
      <c r="P953">
        <v>2</v>
      </c>
      <c r="Q953" t="str">
        <f t="shared" si="15"/>
        <v>12</v>
      </c>
    </row>
    <row r="954" spans="1:17" x14ac:dyDescent="0.25">
      <c r="A954">
        <v>953</v>
      </c>
      <c r="B954">
        <v>67.492964999999998</v>
      </c>
      <c r="C954" s="4">
        <v>1</v>
      </c>
      <c r="D954">
        <v>73.126074000000003</v>
      </c>
      <c r="E954" s="2">
        <v>2</v>
      </c>
      <c r="P954">
        <v>2</v>
      </c>
      <c r="Q954" t="str">
        <f t="shared" si="15"/>
        <v>12</v>
      </c>
    </row>
    <row r="955" spans="1:17" x14ac:dyDescent="0.25">
      <c r="A955">
        <v>954</v>
      </c>
      <c r="B955">
        <v>67.50025500000001</v>
      </c>
      <c r="C955" s="4">
        <v>1</v>
      </c>
      <c r="P955">
        <v>1</v>
      </c>
      <c r="Q955" t="str">
        <f t="shared" si="15"/>
        <v>1</v>
      </c>
    </row>
    <row r="956" spans="1:17" x14ac:dyDescent="0.25">
      <c r="A956">
        <v>955</v>
      </c>
      <c r="B956">
        <v>67.541766999999993</v>
      </c>
      <c r="C956" s="4">
        <v>1</v>
      </c>
      <c r="P956">
        <v>1</v>
      </c>
      <c r="Q956" t="str">
        <f t="shared" si="15"/>
        <v>1</v>
      </c>
    </row>
    <row r="957" spans="1:17" x14ac:dyDescent="0.25">
      <c r="A957">
        <v>956</v>
      </c>
      <c r="B957">
        <v>67.467655000000008</v>
      </c>
      <c r="C957" s="4">
        <v>1</v>
      </c>
      <c r="P957">
        <v>1</v>
      </c>
      <c r="Q957" t="str">
        <f t="shared" si="15"/>
        <v>1</v>
      </c>
    </row>
    <row r="958" spans="1:17" x14ac:dyDescent="0.25">
      <c r="A958">
        <v>957</v>
      </c>
      <c r="B958">
        <v>67.467655000000008</v>
      </c>
      <c r="C958" s="4">
        <v>1</v>
      </c>
      <c r="P958">
        <v>1</v>
      </c>
      <c r="Q958" t="str">
        <f t="shared" si="15"/>
        <v>1</v>
      </c>
    </row>
    <row r="959" spans="1:17" x14ac:dyDescent="0.25">
      <c r="A959">
        <v>958</v>
      </c>
      <c r="F959">
        <v>66.158386000000007</v>
      </c>
      <c r="G959" s="3">
        <v>3</v>
      </c>
      <c r="H959">
        <v>66.900984999999991</v>
      </c>
      <c r="I959" s="5">
        <v>4</v>
      </c>
      <c r="P959">
        <v>2</v>
      </c>
      <c r="Q959" t="str">
        <f t="shared" si="15"/>
        <v>34</v>
      </c>
    </row>
    <row r="960" spans="1:17" x14ac:dyDescent="0.25">
      <c r="A960">
        <v>959</v>
      </c>
      <c r="F960">
        <v>66.217914000000007</v>
      </c>
      <c r="G960" s="3">
        <v>3</v>
      </c>
      <c r="H960">
        <v>66.882549000000012</v>
      </c>
      <c r="I960" s="5">
        <v>4</v>
      </c>
      <c r="P960">
        <v>2</v>
      </c>
      <c r="Q960" t="str">
        <f t="shared" si="15"/>
        <v>34</v>
      </c>
    </row>
    <row r="961" spans="1:17" x14ac:dyDescent="0.25">
      <c r="A961">
        <v>960</v>
      </c>
      <c r="F961">
        <v>66.190780000000004</v>
      </c>
      <c r="G961" s="3">
        <v>3</v>
      </c>
      <c r="H961">
        <v>66.920256999999992</v>
      </c>
      <c r="I961" s="5">
        <v>4</v>
      </c>
      <c r="P961">
        <v>2</v>
      </c>
      <c r="Q961" t="str">
        <f t="shared" si="15"/>
        <v>34</v>
      </c>
    </row>
    <row r="962" spans="1:17" x14ac:dyDescent="0.25">
      <c r="A962">
        <v>961</v>
      </c>
      <c r="F962">
        <v>66.187861999999996</v>
      </c>
      <c r="G962" s="3">
        <v>3</v>
      </c>
      <c r="H962">
        <v>66.951194000000001</v>
      </c>
      <c r="I962" s="5">
        <v>4</v>
      </c>
      <c r="P962">
        <v>2</v>
      </c>
      <c r="Q962" t="str">
        <f t="shared" ref="Q962:Q1025" si="16">CONCATENATE(C962,E962,G962,I962)</f>
        <v>34</v>
      </c>
    </row>
    <row r="963" spans="1:17" x14ac:dyDescent="0.25">
      <c r="A963">
        <v>962</v>
      </c>
      <c r="F963">
        <v>66.148696000000001</v>
      </c>
      <c r="G963" s="3">
        <v>3</v>
      </c>
      <c r="H963">
        <v>66.968849000000006</v>
      </c>
      <c r="I963" s="5">
        <v>4</v>
      </c>
      <c r="P963">
        <v>2</v>
      </c>
      <c r="Q963" t="str">
        <f t="shared" si="16"/>
        <v>34</v>
      </c>
    </row>
    <row r="964" spans="1:17" x14ac:dyDescent="0.25">
      <c r="A964">
        <v>963</v>
      </c>
      <c r="F964">
        <v>66.194941999999998</v>
      </c>
      <c r="G964" s="3">
        <v>3</v>
      </c>
      <c r="H964">
        <v>66.908229000000006</v>
      </c>
      <c r="I964" s="5">
        <v>4</v>
      </c>
      <c r="P964">
        <v>2</v>
      </c>
      <c r="Q964" t="str">
        <f t="shared" si="16"/>
        <v>34</v>
      </c>
    </row>
    <row r="965" spans="1:17" x14ac:dyDescent="0.25">
      <c r="A965">
        <v>964</v>
      </c>
      <c r="F965">
        <v>66.183593000000002</v>
      </c>
      <c r="G965" s="3">
        <v>3</v>
      </c>
      <c r="H965">
        <v>66.900984999999991</v>
      </c>
      <c r="I965" s="5">
        <v>4</v>
      </c>
      <c r="P965">
        <v>2</v>
      </c>
      <c r="Q965" t="str">
        <f t="shared" si="16"/>
        <v>34</v>
      </c>
    </row>
    <row r="966" spans="1:17" x14ac:dyDescent="0.25">
      <c r="A966">
        <v>965</v>
      </c>
      <c r="F966">
        <v>66.158386000000007</v>
      </c>
      <c r="G966" s="3">
        <v>3</v>
      </c>
      <c r="P966">
        <v>1</v>
      </c>
      <c r="Q966" t="str">
        <f t="shared" si="16"/>
        <v>3</v>
      </c>
    </row>
    <row r="967" spans="1:17" x14ac:dyDescent="0.25">
      <c r="A967">
        <v>966</v>
      </c>
      <c r="D967">
        <v>46.671562000000002</v>
      </c>
      <c r="E967" s="2">
        <v>2</v>
      </c>
      <c r="P967">
        <v>1</v>
      </c>
      <c r="Q967" t="str">
        <f t="shared" si="16"/>
        <v>2</v>
      </c>
    </row>
    <row r="968" spans="1:17" x14ac:dyDescent="0.25">
      <c r="A968">
        <v>967</v>
      </c>
      <c r="D968">
        <v>46.593589000000001</v>
      </c>
      <c r="E968" s="2">
        <v>2</v>
      </c>
      <c r="P968">
        <v>1</v>
      </c>
      <c r="Q968" t="str">
        <f t="shared" si="16"/>
        <v>2</v>
      </c>
    </row>
    <row r="969" spans="1:17" x14ac:dyDescent="0.25">
      <c r="A969">
        <v>968</v>
      </c>
      <c r="D969">
        <v>46.629943000000004</v>
      </c>
      <c r="E969" s="2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D970">
        <v>46.591037</v>
      </c>
      <c r="E970" s="2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D971">
        <v>46.608696000000002</v>
      </c>
      <c r="E971" s="2">
        <v>2</v>
      </c>
      <c r="P971">
        <v>1</v>
      </c>
      <c r="Q971" t="str">
        <f t="shared" si="16"/>
        <v>2</v>
      </c>
    </row>
    <row r="972" spans="1:17" x14ac:dyDescent="0.25">
      <c r="A972">
        <v>971</v>
      </c>
      <c r="B972">
        <v>39.882026000000003</v>
      </c>
      <c r="C972" s="4">
        <v>1</v>
      </c>
      <c r="D972">
        <v>46.598175000000005</v>
      </c>
      <c r="E972" s="2">
        <v>2</v>
      </c>
      <c r="P972">
        <v>2</v>
      </c>
      <c r="Q972" t="str">
        <f t="shared" si="16"/>
        <v>12</v>
      </c>
    </row>
    <row r="973" spans="1:17" x14ac:dyDescent="0.25">
      <c r="A973">
        <v>972</v>
      </c>
      <c r="B973">
        <v>39.889060000000001</v>
      </c>
      <c r="C973" s="4">
        <v>1</v>
      </c>
      <c r="D973">
        <v>46.592807000000001</v>
      </c>
      <c r="E973" s="2">
        <v>2</v>
      </c>
      <c r="P973">
        <v>2</v>
      </c>
      <c r="Q973" t="str">
        <f t="shared" si="16"/>
        <v>12</v>
      </c>
    </row>
    <row r="974" spans="1:17" x14ac:dyDescent="0.25">
      <c r="A974">
        <v>973</v>
      </c>
      <c r="B974">
        <v>39.893280000000004</v>
      </c>
      <c r="C974" s="4">
        <v>1</v>
      </c>
      <c r="D974">
        <v>46.671562000000002</v>
      </c>
      <c r="E974" s="2">
        <v>2</v>
      </c>
      <c r="P974">
        <v>2</v>
      </c>
      <c r="Q974" t="str">
        <f t="shared" si="16"/>
        <v>12</v>
      </c>
    </row>
    <row r="975" spans="1:17" x14ac:dyDescent="0.25">
      <c r="A975">
        <v>974</v>
      </c>
      <c r="B975">
        <v>39.912239</v>
      </c>
      <c r="C975" s="4">
        <v>1</v>
      </c>
      <c r="P975">
        <v>1</v>
      </c>
      <c r="Q975" t="str">
        <f t="shared" si="16"/>
        <v>1</v>
      </c>
    </row>
    <row r="976" spans="1:17" x14ac:dyDescent="0.25">
      <c r="A976">
        <v>975</v>
      </c>
      <c r="B976">
        <v>39.907547000000001</v>
      </c>
      <c r="C976" s="4">
        <v>1</v>
      </c>
      <c r="P976">
        <v>1</v>
      </c>
      <c r="Q976" t="str">
        <f t="shared" si="16"/>
        <v>1</v>
      </c>
    </row>
    <row r="977" spans="1:17" x14ac:dyDescent="0.25">
      <c r="A977">
        <v>976</v>
      </c>
      <c r="B977">
        <v>39.855361000000002</v>
      </c>
      <c r="C977" s="4">
        <v>1</v>
      </c>
      <c r="P977">
        <v>1</v>
      </c>
      <c r="Q977" t="str">
        <f t="shared" si="16"/>
        <v>1</v>
      </c>
    </row>
    <row r="978" spans="1:17" x14ac:dyDescent="0.25">
      <c r="A978">
        <v>977</v>
      </c>
      <c r="B978">
        <v>39.882026000000003</v>
      </c>
      <c r="C978" s="4">
        <v>1</v>
      </c>
      <c r="P978">
        <v>1</v>
      </c>
      <c r="Q978" t="str">
        <f t="shared" si="16"/>
        <v>1</v>
      </c>
    </row>
    <row r="979" spans="1:17" x14ac:dyDescent="0.25">
      <c r="A979">
        <v>978</v>
      </c>
      <c r="H979">
        <v>39.786560000000001</v>
      </c>
      <c r="I979" s="5">
        <v>4</v>
      </c>
      <c r="P979">
        <v>1</v>
      </c>
      <c r="Q979" t="str">
        <f t="shared" si="16"/>
        <v>4</v>
      </c>
    </row>
    <row r="980" spans="1:17" x14ac:dyDescent="0.25">
      <c r="A980">
        <v>979</v>
      </c>
      <c r="F980">
        <v>37.975048000000001</v>
      </c>
      <c r="G980" s="3">
        <v>3</v>
      </c>
      <c r="H980">
        <v>39.775829000000002</v>
      </c>
      <c r="I980" s="5">
        <v>4</v>
      </c>
      <c r="P980">
        <v>2</v>
      </c>
      <c r="Q980" t="str">
        <f t="shared" si="16"/>
        <v>34</v>
      </c>
    </row>
    <row r="981" spans="1:17" x14ac:dyDescent="0.25">
      <c r="A981">
        <v>980</v>
      </c>
      <c r="F981">
        <v>37.947652000000005</v>
      </c>
      <c r="G981" s="3">
        <v>3</v>
      </c>
      <c r="H981">
        <v>39.781299000000004</v>
      </c>
      <c r="I981" s="5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37.929269000000005</v>
      </c>
      <c r="G982" s="3">
        <v>3</v>
      </c>
      <c r="H982">
        <v>39.793745999999999</v>
      </c>
      <c r="I982" s="5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37.94708</v>
      </c>
      <c r="G983" s="3">
        <v>3</v>
      </c>
      <c r="H983">
        <v>39.810569000000001</v>
      </c>
      <c r="I983" s="5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37.943122000000002</v>
      </c>
      <c r="G984" s="3">
        <v>3</v>
      </c>
      <c r="H984">
        <v>39.807392</v>
      </c>
      <c r="I984" s="5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D985">
        <v>22.109423</v>
      </c>
      <c r="E985" s="2">
        <v>2</v>
      </c>
      <c r="F985">
        <v>37.928487000000004</v>
      </c>
      <c r="G985" s="3">
        <v>3</v>
      </c>
      <c r="H985">
        <v>39.786560000000001</v>
      </c>
      <c r="I985" s="5">
        <v>4</v>
      </c>
      <c r="P985">
        <v>3</v>
      </c>
      <c r="Q985" t="str">
        <f t="shared" si="16"/>
        <v>234</v>
      </c>
    </row>
    <row r="986" spans="1:17" x14ac:dyDescent="0.25">
      <c r="A986">
        <v>985</v>
      </c>
      <c r="D986">
        <v>22.094267000000002</v>
      </c>
      <c r="E986" s="2">
        <v>2</v>
      </c>
      <c r="F986">
        <v>37.934164000000003</v>
      </c>
      <c r="G986" s="3">
        <v>3</v>
      </c>
      <c r="P986">
        <v>2</v>
      </c>
      <c r="Q986" t="str">
        <f t="shared" si="16"/>
        <v>23</v>
      </c>
    </row>
    <row r="987" spans="1:17" x14ac:dyDescent="0.25">
      <c r="A987">
        <v>986</v>
      </c>
      <c r="D987">
        <v>22.122341000000006</v>
      </c>
      <c r="E987" s="2">
        <v>2</v>
      </c>
      <c r="F987">
        <v>37.975048000000001</v>
      </c>
      <c r="G987" s="3">
        <v>3</v>
      </c>
      <c r="P987">
        <v>2</v>
      </c>
      <c r="Q987" t="str">
        <f t="shared" si="16"/>
        <v>23</v>
      </c>
    </row>
    <row r="988" spans="1:17" x14ac:dyDescent="0.25">
      <c r="A988">
        <v>987</v>
      </c>
      <c r="D988">
        <v>22.121870999999999</v>
      </c>
      <c r="E988" s="2">
        <v>2</v>
      </c>
      <c r="P988">
        <v>1</v>
      </c>
      <c r="Q988" t="str">
        <f t="shared" si="16"/>
        <v>2</v>
      </c>
    </row>
    <row r="989" spans="1:17" x14ac:dyDescent="0.25">
      <c r="A989">
        <v>988</v>
      </c>
      <c r="D989">
        <v>22.117809000000001</v>
      </c>
      <c r="E989" s="2">
        <v>2</v>
      </c>
      <c r="P989">
        <v>1</v>
      </c>
      <c r="Q989" t="str">
        <f t="shared" si="16"/>
        <v>2</v>
      </c>
    </row>
    <row r="990" spans="1:17" x14ac:dyDescent="0.25">
      <c r="A990">
        <v>989</v>
      </c>
      <c r="D990">
        <v>22.111559</v>
      </c>
      <c r="E990" s="2">
        <v>2</v>
      </c>
      <c r="P990">
        <v>1</v>
      </c>
      <c r="Q990" t="str">
        <f t="shared" si="16"/>
        <v>2</v>
      </c>
    </row>
    <row r="991" spans="1:17" x14ac:dyDescent="0.25">
      <c r="A991">
        <v>990</v>
      </c>
      <c r="D991">
        <v>22.090046999999998</v>
      </c>
      <c r="E991" s="2">
        <v>2</v>
      </c>
      <c r="P991">
        <v>1</v>
      </c>
      <c r="Q991" t="str">
        <f t="shared" si="16"/>
        <v>2</v>
      </c>
    </row>
    <row r="992" spans="1:17" x14ac:dyDescent="0.25">
      <c r="A992">
        <v>991</v>
      </c>
      <c r="B992">
        <v>15.600048000000001</v>
      </c>
      <c r="C992" s="4">
        <v>1</v>
      </c>
      <c r="D992">
        <v>22.085568000000002</v>
      </c>
      <c r="E992" s="2">
        <v>2</v>
      </c>
      <c r="P992">
        <v>2</v>
      </c>
      <c r="Q992" t="str">
        <f t="shared" si="16"/>
        <v>12</v>
      </c>
    </row>
    <row r="993" spans="1:17" x14ac:dyDescent="0.25">
      <c r="A993">
        <v>992</v>
      </c>
      <c r="B993">
        <v>15.557235000000006</v>
      </c>
      <c r="C993" s="4">
        <v>1</v>
      </c>
      <c r="D993">
        <v>22.109423</v>
      </c>
      <c r="E993" s="2">
        <v>2</v>
      </c>
      <c r="P993">
        <v>2</v>
      </c>
      <c r="Q993" t="str">
        <f t="shared" si="16"/>
        <v>12</v>
      </c>
    </row>
    <row r="994" spans="1:17" x14ac:dyDescent="0.25">
      <c r="A994">
        <v>993</v>
      </c>
      <c r="B994">
        <v>15.519475</v>
      </c>
      <c r="C994" s="4">
        <v>1</v>
      </c>
      <c r="P994">
        <v>1</v>
      </c>
      <c r="Q994" t="str">
        <f t="shared" si="16"/>
        <v>1</v>
      </c>
    </row>
    <row r="995" spans="1:17" x14ac:dyDescent="0.25">
      <c r="A995">
        <v>994</v>
      </c>
      <c r="B995">
        <v>15.600048000000001</v>
      </c>
      <c r="C995" s="4">
        <v>1</v>
      </c>
      <c r="J995">
        <v>39.284579999999998</v>
      </c>
      <c r="K995" t="s">
        <v>22</v>
      </c>
      <c r="Q995" t="str">
        <f t="shared" si="16"/>
        <v>1</v>
      </c>
    </row>
    <row r="996" spans="1:17" x14ac:dyDescent="0.25">
      <c r="A996">
        <v>995</v>
      </c>
      <c r="Q996" t="str">
        <f t="shared" si="16"/>
        <v/>
      </c>
    </row>
    <row r="997" spans="1:17" x14ac:dyDescent="0.25">
      <c r="A997">
        <v>996</v>
      </c>
      <c r="J997">
        <v>235.93121300000001</v>
      </c>
      <c r="K997" t="s">
        <v>22</v>
      </c>
      <c r="Q997" t="str">
        <f t="shared" si="16"/>
        <v/>
      </c>
    </row>
    <row r="998" spans="1:17" x14ac:dyDescent="0.25">
      <c r="A998">
        <v>997</v>
      </c>
      <c r="B998">
        <v>259.03116199999999</v>
      </c>
      <c r="C998" s="4">
        <v>1</v>
      </c>
      <c r="P998">
        <v>1</v>
      </c>
      <c r="Q998" t="str">
        <f t="shared" si="16"/>
        <v>1</v>
      </c>
    </row>
    <row r="999" spans="1:17" x14ac:dyDescent="0.25">
      <c r="A999">
        <v>998</v>
      </c>
      <c r="B999">
        <v>259.06575700000002</v>
      </c>
      <c r="C999" s="4">
        <v>1</v>
      </c>
      <c r="H999">
        <v>268.53610900000001</v>
      </c>
      <c r="I999" s="5">
        <v>4</v>
      </c>
      <c r="P999">
        <v>2</v>
      </c>
      <c r="Q999" t="str">
        <f t="shared" si="16"/>
        <v>14</v>
      </c>
    </row>
    <row r="1000" spans="1:17" x14ac:dyDescent="0.25">
      <c r="A1000">
        <v>999</v>
      </c>
      <c r="B1000">
        <v>259.077472</v>
      </c>
      <c r="C1000" s="4">
        <v>1</v>
      </c>
      <c r="H1000">
        <v>268.497928</v>
      </c>
      <c r="I1000" s="5">
        <v>4</v>
      </c>
      <c r="P1000">
        <v>2</v>
      </c>
      <c r="Q1000" t="str">
        <f t="shared" si="16"/>
        <v>14</v>
      </c>
    </row>
    <row r="1001" spans="1:17" x14ac:dyDescent="0.25">
      <c r="A1001">
        <v>1000</v>
      </c>
      <c r="B1001">
        <v>259.10459500000002</v>
      </c>
      <c r="C1001" s="4">
        <v>1</v>
      </c>
      <c r="H1001">
        <v>268.564594</v>
      </c>
      <c r="I1001" s="5">
        <v>4</v>
      </c>
      <c r="P1001">
        <v>2</v>
      </c>
      <c r="Q1001" t="str">
        <f t="shared" si="16"/>
        <v>14</v>
      </c>
    </row>
    <row r="1002" spans="1:17" x14ac:dyDescent="0.25">
      <c r="A1002">
        <v>1001</v>
      </c>
      <c r="B1002">
        <v>259.10120699999999</v>
      </c>
      <c r="C1002" s="4">
        <v>1</v>
      </c>
      <c r="H1002">
        <v>268.586566</v>
      </c>
      <c r="I1002" s="5">
        <v>4</v>
      </c>
      <c r="P1002">
        <v>2</v>
      </c>
      <c r="Q1002" t="str">
        <f t="shared" si="16"/>
        <v>14</v>
      </c>
    </row>
    <row r="1003" spans="1:17" x14ac:dyDescent="0.25">
      <c r="A1003">
        <v>1002</v>
      </c>
      <c r="B1003">
        <v>259.07545399999998</v>
      </c>
      <c r="C1003" s="4">
        <v>1</v>
      </c>
      <c r="H1003">
        <v>268.62135999999998</v>
      </c>
      <c r="I1003" s="5">
        <v>4</v>
      </c>
      <c r="P1003">
        <v>2</v>
      </c>
      <c r="Q1003" t="str">
        <f t="shared" si="16"/>
        <v>14</v>
      </c>
    </row>
    <row r="1004" spans="1:17" x14ac:dyDescent="0.25">
      <c r="A1004">
        <v>1003</v>
      </c>
      <c r="B1004">
        <v>259.056262</v>
      </c>
      <c r="C1004" s="4">
        <v>1</v>
      </c>
      <c r="H1004">
        <v>268.59419200000002</v>
      </c>
      <c r="I1004" s="5">
        <v>4</v>
      </c>
      <c r="P1004">
        <v>2</v>
      </c>
      <c r="Q1004" t="str">
        <f t="shared" si="16"/>
        <v>14</v>
      </c>
    </row>
    <row r="1005" spans="1:17" x14ac:dyDescent="0.25">
      <c r="A1005">
        <v>1004</v>
      </c>
      <c r="B1005">
        <v>259.08989600000001</v>
      </c>
      <c r="C1005" s="4">
        <v>1</v>
      </c>
      <c r="H1005">
        <v>268.55434000000002</v>
      </c>
      <c r="I1005" s="5">
        <v>4</v>
      </c>
      <c r="P1005">
        <v>2</v>
      </c>
      <c r="Q1005" t="str">
        <f t="shared" si="16"/>
        <v>14</v>
      </c>
    </row>
    <row r="1006" spans="1:17" x14ac:dyDescent="0.25">
      <c r="A1006">
        <v>1005</v>
      </c>
      <c r="B1006">
        <v>259.07489699999996</v>
      </c>
      <c r="C1006" s="4">
        <v>1</v>
      </c>
      <c r="H1006">
        <v>268.610252</v>
      </c>
      <c r="I1006" s="5">
        <v>4</v>
      </c>
      <c r="P1006">
        <v>2</v>
      </c>
      <c r="Q1006" t="str">
        <f t="shared" si="16"/>
        <v>14</v>
      </c>
    </row>
    <row r="1007" spans="1:17" x14ac:dyDescent="0.25">
      <c r="A1007">
        <v>1006</v>
      </c>
      <c r="B1007">
        <v>259.09025099999997</v>
      </c>
      <c r="C1007" s="4">
        <v>1</v>
      </c>
      <c r="H1007">
        <v>268.61202200000002</v>
      </c>
      <c r="I1007" s="5">
        <v>4</v>
      </c>
      <c r="P1007">
        <v>2</v>
      </c>
      <c r="Q1007" t="str">
        <f t="shared" si="16"/>
        <v>14</v>
      </c>
    </row>
    <row r="1008" spans="1:17" x14ac:dyDescent="0.25">
      <c r="A1008">
        <v>1007</v>
      </c>
      <c r="B1008">
        <v>259.11848399999997</v>
      </c>
      <c r="C1008" s="4">
        <v>1</v>
      </c>
      <c r="H1008">
        <v>268.63040100000001</v>
      </c>
      <c r="I1008" s="5">
        <v>4</v>
      </c>
      <c r="P1008">
        <v>2</v>
      </c>
      <c r="Q1008" t="str">
        <f t="shared" si="16"/>
        <v>14</v>
      </c>
    </row>
    <row r="1009" spans="1:17" x14ac:dyDescent="0.25">
      <c r="A1009">
        <v>1008</v>
      </c>
      <c r="B1009">
        <v>259.06923999999998</v>
      </c>
      <c r="C1009" s="4">
        <v>1</v>
      </c>
      <c r="H1009">
        <v>268.62408800000003</v>
      </c>
      <c r="I1009" s="5">
        <v>4</v>
      </c>
      <c r="P1009">
        <v>2</v>
      </c>
      <c r="Q1009" t="str">
        <f t="shared" si="16"/>
        <v>14</v>
      </c>
    </row>
    <row r="1010" spans="1:17" x14ac:dyDescent="0.25">
      <c r="A1010">
        <v>1009</v>
      </c>
      <c r="B1010">
        <v>259.04373499999997</v>
      </c>
      <c r="C1010" s="4">
        <v>1</v>
      </c>
      <c r="H1010">
        <v>268.64565199999998</v>
      </c>
      <c r="I1010" s="5">
        <v>4</v>
      </c>
      <c r="P1010">
        <v>2</v>
      </c>
      <c r="Q1010" t="str">
        <f t="shared" si="16"/>
        <v>14</v>
      </c>
    </row>
    <row r="1011" spans="1:17" x14ac:dyDescent="0.25">
      <c r="A1011">
        <v>1010</v>
      </c>
      <c r="D1011">
        <v>248.173587</v>
      </c>
      <c r="E1011" s="2">
        <v>2</v>
      </c>
      <c r="H1011">
        <v>268.53610900000001</v>
      </c>
      <c r="I1011" s="5">
        <v>4</v>
      </c>
      <c r="P1011">
        <v>2</v>
      </c>
      <c r="Q1011" t="str">
        <f t="shared" si="16"/>
        <v>24</v>
      </c>
    </row>
    <row r="1012" spans="1:17" x14ac:dyDescent="0.25">
      <c r="A1012">
        <v>1011</v>
      </c>
      <c r="D1012">
        <v>248.092422</v>
      </c>
      <c r="E1012" s="2">
        <v>2</v>
      </c>
      <c r="P1012">
        <v>1</v>
      </c>
      <c r="Q1012" t="str">
        <f t="shared" si="16"/>
        <v>2</v>
      </c>
    </row>
    <row r="1013" spans="1:17" x14ac:dyDescent="0.25">
      <c r="A1013">
        <v>1012</v>
      </c>
      <c r="D1013">
        <v>248.13908700000002</v>
      </c>
      <c r="E1013" s="2">
        <v>2</v>
      </c>
      <c r="F1013">
        <v>258.79732100000001</v>
      </c>
      <c r="G1013" s="3">
        <v>3</v>
      </c>
      <c r="P1013">
        <v>2</v>
      </c>
      <c r="Q1013" t="str">
        <f t="shared" si="16"/>
        <v>23</v>
      </c>
    </row>
    <row r="1014" spans="1:17" x14ac:dyDescent="0.25">
      <c r="A1014">
        <v>1013</v>
      </c>
      <c r="D1014">
        <v>248.12565499999999</v>
      </c>
      <c r="E1014" s="2">
        <v>2</v>
      </c>
      <c r="F1014">
        <v>258.80918800000001</v>
      </c>
      <c r="G1014" s="3">
        <v>3</v>
      </c>
      <c r="P1014">
        <v>2</v>
      </c>
      <c r="Q1014" t="str">
        <f t="shared" si="16"/>
        <v>23</v>
      </c>
    </row>
    <row r="1015" spans="1:17" x14ac:dyDescent="0.25">
      <c r="A1015">
        <v>1014</v>
      </c>
      <c r="D1015">
        <v>248.13575700000001</v>
      </c>
      <c r="E1015" s="2">
        <v>2</v>
      </c>
      <c r="F1015">
        <v>258.80762400000003</v>
      </c>
      <c r="G1015" s="3">
        <v>3</v>
      </c>
      <c r="P1015">
        <v>2</v>
      </c>
      <c r="Q1015" t="str">
        <f t="shared" si="16"/>
        <v>23</v>
      </c>
    </row>
    <row r="1016" spans="1:17" x14ac:dyDescent="0.25">
      <c r="A1016">
        <v>1015</v>
      </c>
      <c r="D1016">
        <v>248.141918</v>
      </c>
      <c r="E1016" s="2">
        <v>2</v>
      </c>
      <c r="F1016">
        <v>258.843433</v>
      </c>
      <c r="G1016" s="3">
        <v>3</v>
      </c>
      <c r="P1016">
        <v>2</v>
      </c>
      <c r="Q1016" t="str">
        <f t="shared" si="16"/>
        <v>23</v>
      </c>
    </row>
    <row r="1017" spans="1:17" x14ac:dyDescent="0.25">
      <c r="A1017">
        <v>1016</v>
      </c>
      <c r="D1017">
        <v>248.12055099999998</v>
      </c>
      <c r="E1017" s="2">
        <v>2</v>
      </c>
      <c r="F1017">
        <v>258.84994799999998</v>
      </c>
      <c r="G1017" s="3">
        <v>3</v>
      </c>
      <c r="P1017">
        <v>2</v>
      </c>
      <c r="Q1017" t="str">
        <f t="shared" si="16"/>
        <v>23</v>
      </c>
    </row>
    <row r="1018" spans="1:17" x14ac:dyDescent="0.25">
      <c r="A1018">
        <v>1017</v>
      </c>
      <c r="D1018">
        <v>248.10868399999998</v>
      </c>
      <c r="E1018" s="2">
        <v>2</v>
      </c>
      <c r="F1018">
        <v>258.81565399999999</v>
      </c>
      <c r="G1018" s="3">
        <v>3</v>
      </c>
      <c r="P1018">
        <v>2</v>
      </c>
      <c r="Q1018" t="str">
        <f t="shared" si="16"/>
        <v>23</v>
      </c>
    </row>
    <row r="1019" spans="1:17" x14ac:dyDescent="0.25">
      <c r="A1019">
        <v>1018</v>
      </c>
      <c r="D1019">
        <v>248.11883499999999</v>
      </c>
      <c r="E1019" s="2">
        <v>2</v>
      </c>
      <c r="F1019">
        <v>258.83489900000001</v>
      </c>
      <c r="G1019" s="3">
        <v>3</v>
      </c>
      <c r="P1019">
        <v>2</v>
      </c>
      <c r="Q1019" t="str">
        <f t="shared" si="16"/>
        <v>23</v>
      </c>
    </row>
    <row r="1020" spans="1:17" x14ac:dyDescent="0.25">
      <c r="A1020">
        <v>1019</v>
      </c>
      <c r="D1020">
        <v>248.102577</v>
      </c>
      <c r="E1020" s="2">
        <v>2</v>
      </c>
      <c r="F1020">
        <v>258.82424100000003</v>
      </c>
      <c r="G1020" s="3">
        <v>3</v>
      </c>
      <c r="P1020">
        <v>2</v>
      </c>
      <c r="Q1020" t="str">
        <f t="shared" si="16"/>
        <v>23</v>
      </c>
    </row>
    <row r="1021" spans="1:17" x14ac:dyDescent="0.25">
      <c r="A1021">
        <v>1020</v>
      </c>
      <c r="D1021">
        <v>248.09631300000001</v>
      </c>
      <c r="E1021" s="2">
        <v>2</v>
      </c>
      <c r="F1021">
        <v>258.738384</v>
      </c>
      <c r="G1021" s="3">
        <v>3</v>
      </c>
      <c r="P1021">
        <v>2</v>
      </c>
      <c r="Q1021" t="str">
        <f t="shared" si="16"/>
        <v>23</v>
      </c>
    </row>
    <row r="1022" spans="1:17" x14ac:dyDescent="0.25">
      <c r="A1022">
        <v>1021</v>
      </c>
      <c r="D1022">
        <v>248.173587</v>
      </c>
      <c r="E1022" s="2">
        <v>2</v>
      </c>
      <c r="F1022">
        <v>258.79732100000001</v>
      </c>
      <c r="G1022" s="3">
        <v>3</v>
      </c>
      <c r="P1022">
        <v>2</v>
      </c>
      <c r="Q1022" t="str">
        <f t="shared" si="16"/>
        <v>23</v>
      </c>
    </row>
    <row r="1023" spans="1:17" x14ac:dyDescent="0.25">
      <c r="A1023">
        <v>1022</v>
      </c>
      <c r="P1023">
        <v>0</v>
      </c>
      <c r="Q1023" t="str">
        <f t="shared" si="16"/>
        <v/>
      </c>
    </row>
    <row r="1024" spans="1:17" x14ac:dyDescent="0.25">
      <c r="A1024">
        <v>1023</v>
      </c>
      <c r="B1024">
        <v>237.28121099999998</v>
      </c>
      <c r="C1024" s="4">
        <v>1</v>
      </c>
      <c r="P1024">
        <v>1</v>
      </c>
      <c r="Q1024" t="str">
        <f t="shared" si="16"/>
        <v>1</v>
      </c>
    </row>
    <row r="1025" spans="1:17" x14ac:dyDescent="0.25">
      <c r="A1025">
        <v>1024</v>
      </c>
      <c r="B1025">
        <v>237.26191800000001</v>
      </c>
      <c r="C1025" s="4">
        <v>1</v>
      </c>
      <c r="P1025">
        <v>1</v>
      </c>
      <c r="Q1025" t="str">
        <f t="shared" si="16"/>
        <v>1</v>
      </c>
    </row>
    <row r="1026" spans="1:17" x14ac:dyDescent="0.25">
      <c r="A1026">
        <v>1025</v>
      </c>
      <c r="B1026">
        <v>237.30277599999999</v>
      </c>
      <c r="C1026" s="4">
        <v>1</v>
      </c>
      <c r="H1026">
        <v>246.97141199999999</v>
      </c>
      <c r="I1026" s="5">
        <v>4</v>
      </c>
      <c r="P1026">
        <v>2</v>
      </c>
      <c r="Q1026" t="str">
        <f t="shared" ref="Q1026:Q1089" si="17">CONCATENATE(C1026,E1026,G1026,I1026)</f>
        <v>14</v>
      </c>
    </row>
    <row r="1027" spans="1:17" x14ac:dyDescent="0.25">
      <c r="A1027">
        <v>1026</v>
      </c>
      <c r="B1027">
        <v>237.28307999999998</v>
      </c>
      <c r="C1027" s="4">
        <v>1</v>
      </c>
      <c r="H1027">
        <v>247.00085799999999</v>
      </c>
      <c r="I1027" s="5">
        <v>4</v>
      </c>
      <c r="P1027">
        <v>2</v>
      </c>
      <c r="Q1027" t="str">
        <f t="shared" si="17"/>
        <v>14</v>
      </c>
    </row>
    <row r="1028" spans="1:17" x14ac:dyDescent="0.25">
      <c r="A1028">
        <v>1027</v>
      </c>
      <c r="B1028">
        <v>237.267473</v>
      </c>
      <c r="C1028" s="4">
        <v>1</v>
      </c>
      <c r="H1028">
        <v>246.98979500000002</v>
      </c>
      <c r="I1028" s="5">
        <v>4</v>
      </c>
      <c r="P1028">
        <v>2</v>
      </c>
      <c r="Q1028" t="str">
        <f t="shared" si="17"/>
        <v>14</v>
      </c>
    </row>
    <row r="1029" spans="1:17" x14ac:dyDescent="0.25">
      <c r="A1029">
        <v>1028</v>
      </c>
      <c r="B1029">
        <v>237.19601</v>
      </c>
      <c r="C1029" s="4">
        <v>1</v>
      </c>
      <c r="H1029">
        <v>247.031158</v>
      </c>
      <c r="I1029" s="5">
        <v>4</v>
      </c>
      <c r="P1029">
        <v>2</v>
      </c>
      <c r="Q1029" t="str">
        <f t="shared" si="17"/>
        <v>14</v>
      </c>
    </row>
    <row r="1030" spans="1:17" x14ac:dyDescent="0.25">
      <c r="A1030">
        <v>1029</v>
      </c>
      <c r="B1030">
        <v>237.21504899999999</v>
      </c>
      <c r="C1030" s="4">
        <v>1</v>
      </c>
      <c r="H1030">
        <v>247.033885</v>
      </c>
      <c r="I1030" s="5">
        <v>4</v>
      </c>
      <c r="P1030">
        <v>2</v>
      </c>
      <c r="Q1030" t="str">
        <f t="shared" si="17"/>
        <v>14</v>
      </c>
    </row>
    <row r="1031" spans="1:17" x14ac:dyDescent="0.25">
      <c r="A1031">
        <v>1030</v>
      </c>
      <c r="B1031">
        <v>237.235252</v>
      </c>
      <c r="C1031" s="4">
        <v>1</v>
      </c>
      <c r="H1031">
        <v>247.04808</v>
      </c>
      <c r="I1031" s="5">
        <v>4</v>
      </c>
      <c r="P1031">
        <v>2</v>
      </c>
      <c r="Q1031" t="str">
        <f t="shared" si="17"/>
        <v>14</v>
      </c>
    </row>
    <row r="1032" spans="1:17" x14ac:dyDescent="0.25">
      <c r="A1032">
        <v>1031</v>
      </c>
      <c r="B1032">
        <v>237.30454399999999</v>
      </c>
      <c r="C1032" s="4">
        <v>1</v>
      </c>
      <c r="H1032">
        <v>247.01924099999999</v>
      </c>
      <c r="I1032" s="5">
        <v>4</v>
      </c>
      <c r="P1032">
        <v>2</v>
      </c>
      <c r="Q1032" t="str">
        <f t="shared" si="17"/>
        <v>14</v>
      </c>
    </row>
    <row r="1033" spans="1:17" x14ac:dyDescent="0.25">
      <c r="A1033">
        <v>1032</v>
      </c>
      <c r="B1033">
        <v>237.28121099999998</v>
      </c>
      <c r="C1033" s="4">
        <v>1</v>
      </c>
      <c r="H1033">
        <v>247.025657</v>
      </c>
      <c r="I1033" s="5">
        <v>4</v>
      </c>
      <c r="P1033">
        <v>2</v>
      </c>
      <c r="Q1033" t="str">
        <f t="shared" si="17"/>
        <v>14</v>
      </c>
    </row>
    <row r="1034" spans="1:17" x14ac:dyDescent="0.25">
      <c r="A1034">
        <v>1033</v>
      </c>
      <c r="H1034">
        <v>246.97141199999999</v>
      </c>
      <c r="I1034" s="5">
        <v>4</v>
      </c>
      <c r="P1034">
        <v>1</v>
      </c>
      <c r="Q1034" t="str">
        <f t="shared" si="17"/>
        <v>4</v>
      </c>
    </row>
    <row r="1035" spans="1:17" x14ac:dyDescent="0.25">
      <c r="A1035">
        <v>1034</v>
      </c>
      <c r="H1035">
        <v>246.97141199999999</v>
      </c>
      <c r="I1035" s="5">
        <v>4</v>
      </c>
      <c r="P1035">
        <v>1</v>
      </c>
      <c r="Q1035" t="str">
        <f t="shared" si="17"/>
        <v>4</v>
      </c>
    </row>
    <row r="1036" spans="1:17" x14ac:dyDescent="0.25">
      <c r="A1036">
        <v>1035</v>
      </c>
      <c r="D1036">
        <v>225.201818</v>
      </c>
      <c r="E1036" s="2">
        <v>2</v>
      </c>
      <c r="F1036">
        <v>236.599546</v>
      </c>
      <c r="G1036" s="3">
        <v>3</v>
      </c>
      <c r="P1036">
        <v>2</v>
      </c>
      <c r="Q1036" t="str">
        <f t="shared" si="17"/>
        <v>23</v>
      </c>
    </row>
    <row r="1037" spans="1:17" x14ac:dyDescent="0.25">
      <c r="A1037">
        <v>1036</v>
      </c>
      <c r="D1037">
        <v>225.15914100000001</v>
      </c>
      <c r="E1037" s="2">
        <v>2</v>
      </c>
      <c r="F1037">
        <v>236.698385</v>
      </c>
      <c r="G1037" s="3">
        <v>3</v>
      </c>
      <c r="P1037">
        <v>2</v>
      </c>
      <c r="Q1037" t="str">
        <f t="shared" si="17"/>
        <v>23</v>
      </c>
    </row>
    <row r="1038" spans="1:17" x14ac:dyDescent="0.25">
      <c r="A1038">
        <v>1037</v>
      </c>
      <c r="D1038">
        <v>225.21404000000001</v>
      </c>
      <c r="E1038" s="2">
        <v>2</v>
      </c>
      <c r="F1038">
        <v>236.58641399999999</v>
      </c>
      <c r="G1038" s="3">
        <v>3</v>
      </c>
      <c r="P1038">
        <v>2</v>
      </c>
      <c r="Q1038" t="str">
        <f t="shared" si="17"/>
        <v>23</v>
      </c>
    </row>
    <row r="1039" spans="1:17" x14ac:dyDescent="0.25">
      <c r="A1039">
        <v>1038</v>
      </c>
      <c r="D1039">
        <v>225.20969700000001</v>
      </c>
      <c r="E1039" s="2">
        <v>2</v>
      </c>
      <c r="F1039">
        <v>236.60722100000001</v>
      </c>
      <c r="G1039" s="3">
        <v>3</v>
      </c>
      <c r="P1039">
        <v>2</v>
      </c>
      <c r="Q1039" t="str">
        <f t="shared" si="17"/>
        <v>23</v>
      </c>
    </row>
    <row r="1040" spans="1:17" x14ac:dyDescent="0.25">
      <c r="A1040">
        <v>1039</v>
      </c>
      <c r="D1040">
        <v>225.18929299999999</v>
      </c>
      <c r="E1040" s="2">
        <v>2</v>
      </c>
      <c r="F1040">
        <v>236.65004999999999</v>
      </c>
      <c r="G1040" s="3">
        <v>3</v>
      </c>
      <c r="P1040">
        <v>2</v>
      </c>
      <c r="Q1040" t="str">
        <f t="shared" si="17"/>
        <v>23</v>
      </c>
    </row>
    <row r="1041" spans="1:17" x14ac:dyDescent="0.25">
      <c r="A1041">
        <v>1040</v>
      </c>
      <c r="D1041">
        <v>225.20808</v>
      </c>
      <c r="E1041" s="2">
        <v>2</v>
      </c>
      <c r="F1041">
        <v>236.59929199999999</v>
      </c>
      <c r="G1041" s="3">
        <v>3</v>
      </c>
      <c r="P1041">
        <v>2</v>
      </c>
      <c r="Q1041" t="str">
        <f t="shared" si="17"/>
        <v>23</v>
      </c>
    </row>
    <row r="1042" spans="1:17" x14ac:dyDescent="0.25">
      <c r="A1042">
        <v>1041</v>
      </c>
      <c r="D1042">
        <v>225.22161499999999</v>
      </c>
      <c r="E1042" s="2">
        <v>2</v>
      </c>
      <c r="F1042">
        <v>236.61656500000001</v>
      </c>
      <c r="G1042" s="3">
        <v>3</v>
      </c>
      <c r="P1042">
        <v>2</v>
      </c>
      <c r="Q1042" t="str">
        <f t="shared" si="17"/>
        <v>23</v>
      </c>
    </row>
    <row r="1043" spans="1:17" x14ac:dyDescent="0.25">
      <c r="A1043">
        <v>1042</v>
      </c>
      <c r="D1043">
        <v>225.19717199999999</v>
      </c>
      <c r="E1043" s="2">
        <v>2</v>
      </c>
      <c r="F1043">
        <v>236.599546</v>
      </c>
      <c r="G1043" s="3">
        <v>3</v>
      </c>
      <c r="P1043">
        <v>2</v>
      </c>
      <c r="Q1043" t="str">
        <f t="shared" si="17"/>
        <v>23</v>
      </c>
    </row>
    <row r="1044" spans="1:17" x14ac:dyDescent="0.25">
      <c r="A1044">
        <v>1043</v>
      </c>
      <c r="D1044">
        <v>225.24489800000001</v>
      </c>
      <c r="E1044" s="2">
        <v>2</v>
      </c>
      <c r="F1044">
        <v>236.599546</v>
      </c>
      <c r="G1044" s="3">
        <v>3</v>
      </c>
      <c r="P1044">
        <v>2</v>
      </c>
      <c r="Q1044" t="str">
        <f t="shared" si="17"/>
        <v>23</v>
      </c>
    </row>
    <row r="1045" spans="1:17" x14ac:dyDescent="0.25">
      <c r="A1045">
        <v>1044</v>
      </c>
      <c r="D1045">
        <v>225.22762599999999</v>
      </c>
      <c r="E1045" s="2">
        <v>2</v>
      </c>
      <c r="P1045">
        <v>1</v>
      </c>
      <c r="Q1045" t="str">
        <f t="shared" si="17"/>
        <v>2</v>
      </c>
    </row>
    <row r="1046" spans="1:17" x14ac:dyDescent="0.25">
      <c r="A1046">
        <v>1045</v>
      </c>
      <c r="D1046">
        <v>225.201818</v>
      </c>
      <c r="E1046" s="2">
        <v>2</v>
      </c>
      <c r="P1046">
        <v>1</v>
      </c>
      <c r="Q1046" t="str">
        <f t="shared" si="17"/>
        <v>2</v>
      </c>
    </row>
    <row r="1047" spans="1:17" x14ac:dyDescent="0.25">
      <c r="A1047">
        <v>1046</v>
      </c>
      <c r="B1047">
        <v>216.931566</v>
      </c>
      <c r="C1047" s="4">
        <v>1</v>
      </c>
      <c r="D1047">
        <v>225.201818</v>
      </c>
      <c r="E1047" s="2">
        <v>2</v>
      </c>
      <c r="P1047">
        <v>2</v>
      </c>
      <c r="Q1047" t="str">
        <f t="shared" si="17"/>
        <v>12</v>
      </c>
    </row>
    <row r="1048" spans="1:17" x14ac:dyDescent="0.25">
      <c r="A1048">
        <v>1047</v>
      </c>
      <c r="B1048">
        <v>216.87661600000001</v>
      </c>
      <c r="C1048" s="4">
        <v>1</v>
      </c>
      <c r="P1048">
        <v>1</v>
      </c>
      <c r="Q1048" t="str">
        <f t="shared" si="17"/>
        <v>1</v>
      </c>
    </row>
    <row r="1049" spans="1:17" x14ac:dyDescent="0.25">
      <c r="A1049">
        <v>1048</v>
      </c>
      <c r="B1049">
        <v>216.87383800000001</v>
      </c>
      <c r="C1049" s="4">
        <v>1</v>
      </c>
      <c r="H1049">
        <v>224.16505000000001</v>
      </c>
      <c r="I1049" s="5">
        <v>4</v>
      </c>
      <c r="P1049">
        <v>2</v>
      </c>
      <c r="Q1049" t="str">
        <f t="shared" si="17"/>
        <v>14</v>
      </c>
    </row>
    <row r="1050" spans="1:17" x14ac:dyDescent="0.25">
      <c r="A1050">
        <v>1049</v>
      </c>
      <c r="B1050">
        <v>216.92227199999999</v>
      </c>
      <c r="C1050" s="4">
        <v>1</v>
      </c>
      <c r="H1050">
        <v>224.096262</v>
      </c>
      <c r="I1050" s="5">
        <v>4</v>
      </c>
      <c r="P1050">
        <v>2</v>
      </c>
      <c r="Q1050" t="str">
        <f t="shared" si="17"/>
        <v>14</v>
      </c>
    </row>
    <row r="1051" spans="1:17" x14ac:dyDescent="0.25">
      <c r="A1051">
        <v>1050</v>
      </c>
      <c r="B1051">
        <v>216.92419200000001</v>
      </c>
      <c r="C1051" s="4">
        <v>1</v>
      </c>
      <c r="H1051">
        <v>224.08656500000001</v>
      </c>
      <c r="I1051" s="5">
        <v>4</v>
      </c>
      <c r="P1051">
        <v>2</v>
      </c>
      <c r="Q1051" t="str">
        <f t="shared" si="17"/>
        <v>14</v>
      </c>
    </row>
    <row r="1052" spans="1:17" x14ac:dyDescent="0.25">
      <c r="A1052">
        <v>1051</v>
      </c>
      <c r="B1052">
        <v>216.936364</v>
      </c>
      <c r="C1052" s="4">
        <v>1</v>
      </c>
      <c r="H1052">
        <v>224.09252499999999</v>
      </c>
      <c r="I1052" s="5">
        <v>4</v>
      </c>
      <c r="P1052">
        <v>2</v>
      </c>
      <c r="Q1052" t="str">
        <f t="shared" si="17"/>
        <v>14</v>
      </c>
    </row>
    <row r="1053" spans="1:17" x14ac:dyDescent="0.25">
      <c r="A1053">
        <v>1052</v>
      </c>
      <c r="B1053">
        <v>216.896717</v>
      </c>
      <c r="C1053" s="4">
        <v>1</v>
      </c>
      <c r="H1053">
        <v>224.132272</v>
      </c>
      <c r="I1053" s="5">
        <v>4</v>
      </c>
      <c r="P1053">
        <v>2</v>
      </c>
      <c r="Q1053" t="str">
        <f t="shared" si="17"/>
        <v>14</v>
      </c>
    </row>
    <row r="1054" spans="1:17" x14ac:dyDescent="0.25">
      <c r="A1054">
        <v>1053</v>
      </c>
      <c r="B1054">
        <v>216.896818</v>
      </c>
      <c r="C1054" s="4">
        <v>1</v>
      </c>
      <c r="H1054">
        <v>224.193838</v>
      </c>
      <c r="I1054" s="5">
        <v>4</v>
      </c>
      <c r="P1054">
        <v>2</v>
      </c>
      <c r="Q1054" t="str">
        <f t="shared" si="17"/>
        <v>14</v>
      </c>
    </row>
    <row r="1055" spans="1:17" x14ac:dyDescent="0.25">
      <c r="A1055">
        <v>1054</v>
      </c>
      <c r="B1055">
        <v>216.931566</v>
      </c>
      <c r="C1055" s="4">
        <v>1</v>
      </c>
      <c r="H1055">
        <v>224.22388899999999</v>
      </c>
      <c r="I1055" s="5">
        <v>4</v>
      </c>
      <c r="P1055">
        <v>2</v>
      </c>
      <c r="Q1055" t="str">
        <f t="shared" si="17"/>
        <v>14</v>
      </c>
    </row>
    <row r="1056" spans="1:17" x14ac:dyDescent="0.25">
      <c r="A1056">
        <v>1055</v>
      </c>
      <c r="F1056">
        <v>217.23262600000001</v>
      </c>
      <c r="G1056" s="3">
        <v>3</v>
      </c>
      <c r="H1056">
        <v>224.23449399999998</v>
      </c>
      <c r="I1056" s="5">
        <v>4</v>
      </c>
      <c r="P1056">
        <v>2</v>
      </c>
      <c r="Q1056" t="str">
        <f t="shared" si="17"/>
        <v>34</v>
      </c>
    </row>
    <row r="1057" spans="1:17" x14ac:dyDescent="0.25">
      <c r="A1057">
        <v>1056</v>
      </c>
      <c r="F1057">
        <v>217.23262600000001</v>
      </c>
      <c r="G1057" s="3">
        <v>3</v>
      </c>
      <c r="H1057">
        <v>224.16505000000001</v>
      </c>
      <c r="I1057" s="5">
        <v>4</v>
      </c>
      <c r="P1057">
        <v>2</v>
      </c>
      <c r="Q1057" t="str">
        <f t="shared" si="17"/>
        <v>34</v>
      </c>
    </row>
    <row r="1058" spans="1:17" x14ac:dyDescent="0.25">
      <c r="A1058">
        <v>1057</v>
      </c>
      <c r="F1058">
        <v>217.23262600000001</v>
      </c>
      <c r="G1058" s="3">
        <v>3</v>
      </c>
      <c r="P1058">
        <v>1</v>
      </c>
      <c r="Q1058" t="str">
        <f t="shared" si="17"/>
        <v>3</v>
      </c>
    </row>
    <row r="1059" spans="1:17" x14ac:dyDescent="0.25">
      <c r="A1059">
        <v>1058</v>
      </c>
      <c r="D1059">
        <v>205.02587700000001</v>
      </c>
      <c r="E1059" s="2">
        <v>2</v>
      </c>
      <c r="F1059">
        <v>217.15757600000001</v>
      </c>
      <c r="G1059" s="3">
        <v>3</v>
      </c>
      <c r="P1059">
        <v>2</v>
      </c>
      <c r="Q1059" t="str">
        <f t="shared" si="17"/>
        <v>23</v>
      </c>
    </row>
    <row r="1060" spans="1:17" x14ac:dyDescent="0.25">
      <c r="A1060">
        <v>1059</v>
      </c>
      <c r="D1060">
        <v>205.05273299999999</v>
      </c>
      <c r="E1060" s="2">
        <v>2</v>
      </c>
      <c r="F1060">
        <v>217.136111</v>
      </c>
      <c r="G1060" s="3">
        <v>3</v>
      </c>
      <c r="P1060">
        <v>2</v>
      </c>
      <c r="Q1060" t="str">
        <f t="shared" si="17"/>
        <v>23</v>
      </c>
    </row>
    <row r="1061" spans="1:17" x14ac:dyDescent="0.25">
      <c r="A1061">
        <v>1060</v>
      </c>
      <c r="D1061">
        <v>205.02118100000001</v>
      </c>
      <c r="E1061" s="2">
        <v>2</v>
      </c>
      <c r="F1061">
        <v>217.18318199999999</v>
      </c>
      <c r="G1061" s="3">
        <v>3</v>
      </c>
      <c r="P1061">
        <v>2</v>
      </c>
      <c r="Q1061" t="str">
        <f t="shared" si="17"/>
        <v>23</v>
      </c>
    </row>
    <row r="1062" spans="1:17" x14ac:dyDescent="0.25">
      <c r="A1062">
        <v>1061</v>
      </c>
      <c r="D1062">
        <v>205.00948600000001</v>
      </c>
      <c r="E1062" s="2">
        <v>2</v>
      </c>
      <c r="F1062">
        <v>217.22252499999999</v>
      </c>
      <c r="G1062" s="3">
        <v>3</v>
      </c>
      <c r="P1062">
        <v>2</v>
      </c>
      <c r="Q1062" t="str">
        <f t="shared" si="17"/>
        <v>23</v>
      </c>
    </row>
    <row r="1063" spans="1:17" x14ac:dyDescent="0.25">
      <c r="A1063">
        <v>1062</v>
      </c>
      <c r="D1063">
        <v>204.960669</v>
      </c>
      <c r="E1063" s="2">
        <v>2</v>
      </c>
      <c r="F1063">
        <v>217.18808100000001</v>
      </c>
      <c r="G1063" s="3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D1064">
        <v>205.00427500000001</v>
      </c>
      <c r="E1064" s="2">
        <v>2</v>
      </c>
      <c r="F1064">
        <v>217.167374</v>
      </c>
      <c r="G1064" s="3">
        <v>3</v>
      </c>
      <c r="P1064">
        <v>2</v>
      </c>
      <c r="Q1064" t="str">
        <f t="shared" si="17"/>
        <v>23</v>
      </c>
    </row>
    <row r="1065" spans="1:17" x14ac:dyDescent="0.25">
      <c r="A1065">
        <v>1064</v>
      </c>
      <c r="D1065">
        <v>205.01742000000002</v>
      </c>
      <c r="E1065" s="2">
        <v>2</v>
      </c>
      <c r="F1065">
        <v>217.23262600000001</v>
      </c>
      <c r="G1065" s="3">
        <v>3</v>
      </c>
      <c r="P1065">
        <v>2</v>
      </c>
      <c r="Q1065" t="str">
        <f t="shared" si="17"/>
        <v>23</v>
      </c>
    </row>
    <row r="1066" spans="1:17" x14ac:dyDescent="0.25">
      <c r="A1066">
        <v>1065</v>
      </c>
      <c r="D1066">
        <v>204.98551</v>
      </c>
      <c r="E1066" s="2">
        <v>2</v>
      </c>
      <c r="P1066">
        <v>1</v>
      </c>
      <c r="Q1066" t="str">
        <f t="shared" si="17"/>
        <v>2</v>
      </c>
    </row>
    <row r="1067" spans="1:17" x14ac:dyDescent="0.25">
      <c r="A1067">
        <v>1066</v>
      </c>
      <c r="D1067">
        <v>205.04113599999999</v>
      </c>
      <c r="E1067" s="2">
        <v>2</v>
      </c>
      <c r="P1067">
        <v>1</v>
      </c>
      <c r="Q1067" t="str">
        <f t="shared" si="17"/>
        <v>2</v>
      </c>
    </row>
    <row r="1068" spans="1:17" x14ac:dyDescent="0.25">
      <c r="A1068">
        <v>1067</v>
      </c>
      <c r="D1068">
        <v>204.991129</v>
      </c>
      <c r="E1068" s="2">
        <v>2</v>
      </c>
      <c r="P1068">
        <v>1</v>
      </c>
      <c r="Q1068" t="str">
        <f t="shared" si="17"/>
        <v>2</v>
      </c>
    </row>
    <row r="1069" spans="1:17" x14ac:dyDescent="0.25">
      <c r="A1069">
        <v>1068</v>
      </c>
      <c r="B1069">
        <v>196.53664600000002</v>
      </c>
      <c r="C1069" s="4">
        <v>1</v>
      </c>
      <c r="P1069">
        <v>1</v>
      </c>
      <c r="Q1069" t="str">
        <f t="shared" si="17"/>
        <v>1</v>
      </c>
    </row>
    <row r="1070" spans="1:17" x14ac:dyDescent="0.25">
      <c r="A1070">
        <v>1069</v>
      </c>
      <c r="B1070">
        <v>196.52953200000002</v>
      </c>
      <c r="C1070" s="4">
        <v>1</v>
      </c>
      <c r="P1070">
        <v>1</v>
      </c>
      <c r="Q1070" t="str">
        <f t="shared" si="17"/>
        <v>1</v>
      </c>
    </row>
    <row r="1071" spans="1:17" x14ac:dyDescent="0.25">
      <c r="A1071">
        <v>1070</v>
      </c>
      <c r="B1071">
        <v>196.55283600000001</v>
      </c>
      <c r="C1071" s="4">
        <v>1</v>
      </c>
      <c r="P1071">
        <v>1</v>
      </c>
      <c r="Q1071" t="str">
        <f t="shared" si="17"/>
        <v>1</v>
      </c>
    </row>
    <row r="1072" spans="1:17" x14ac:dyDescent="0.25">
      <c r="A1072">
        <v>1071</v>
      </c>
      <c r="B1072">
        <v>196.550307</v>
      </c>
      <c r="C1072" s="4">
        <v>1</v>
      </c>
      <c r="P1072">
        <v>1</v>
      </c>
      <c r="Q1072" t="str">
        <f t="shared" si="17"/>
        <v>1</v>
      </c>
    </row>
    <row r="1073" spans="1:17" x14ac:dyDescent="0.25">
      <c r="A1073">
        <v>1072</v>
      </c>
      <c r="B1073">
        <v>196.555048</v>
      </c>
      <c r="C1073" s="4">
        <v>1</v>
      </c>
      <c r="H1073">
        <v>201.11242100000001</v>
      </c>
      <c r="I1073" s="5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196.57216500000001</v>
      </c>
      <c r="C1074" s="4">
        <v>1</v>
      </c>
      <c r="H1074">
        <v>201.04726600000001</v>
      </c>
      <c r="I1074" s="5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196.549071</v>
      </c>
      <c r="C1075" s="4">
        <v>1</v>
      </c>
      <c r="H1075">
        <v>201.04829599999999</v>
      </c>
      <c r="I1075" s="5">
        <v>4</v>
      </c>
      <c r="P1075">
        <v>2</v>
      </c>
      <c r="Q1075" t="str">
        <f t="shared" si="17"/>
        <v>14</v>
      </c>
    </row>
    <row r="1076" spans="1:17" x14ac:dyDescent="0.25">
      <c r="A1076">
        <v>1075</v>
      </c>
      <c r="B1076">
        <v>196.53664600000002</v>
      </c>
      <c r="C1076" s="4">
        <v>1</v>
      </c>
      <c r="F1076">
        <v>197.54360800000001</v>
      </c>
      <c r="G1076" s="3">
        <v>3</v>
      </c>
      <c r="H1076">
        <v>201.11216200000001</v>
      </c>
      <c r="I1076" s="5">
        <v>4</v>
      </c>
      <c r="P1076">
        <v>3</v>
      </c>
      <c r="Q1076" t="str">
        <f t="shared" si="17"/>
        <v>134</v>
      </c>
    </row>
    <row r="1077" spans="1:17" x14ac:dyDescent="0.25">
      <c r="A1077">
        <v>1076</v>
      </c>
      <c r="B1077">
        <v>196.53664600000002</v>
      </c>
      <c r="C1077" s="4">
        <v>1</v>
      </c>
      <c r="F1077">
        <v>197.759432</v>
      </c>
      <c r="G1077" s="3">
        <v>3</v>
      </c>
      <c r="H1077">
        <v>201.12834800000002</v>
      </c>
      <c r="I1077" s="5">
        <v>4</v>
      </c>
      <c r="P1077">
        <v>3</v>
      </c>
      <c r="Q1077" t="str">
        <f t="shared" si="17"/>
        <v>134</v>
      </c>
    </row>
    <row r="1078" spans="1:17" x14ac:dyDescent="0.25">
      <c r="A1078">
        <v>1077</v>
      </c>
      <c r="F1078">
        <v>197.57902000000001</v>
      </c>
      <c r="G1078" s="3">
        <v>3</v>
      </c>
      <c r="H1078">
        <v>201.148402</v>
      </c>
      <c r="I1078" s="5">
        <v>4</v>
      </c>
      <c r="P1078">
        <v>2</v>
      </c>
      <c r="Q1078" t="str">
        <f t="shared" si="17"/>
        <v>34</v>
      </c>
    </row>
    <row r="1079" spans="1:17" x14ac:dyDescent="0.25">
      <c r="A1079">
        <v>1078</v>
      </c>
      <c r="F1079">
        <v>197.53087500000001</v>
      </c>
      <c r="G1079" s="3">
        <v>3</v>
      </c>
      <c r="H1079">
        <v>201.14056600000001</v>
      </c>
      <c r="I1079" s="5">
        <v>4</v>
      </c>
      <c r="P1079">
        <v>2</v>
      </c>
      <c r="Q1079" t="str">
        <f t="shared" si="17"/>
        <v>34</v>
      </c>
    </row>
    <row r="1080" spans="1:17" x14ac:dyDescent="0.25">
      <c r="A1080">
        <v>1079</v>
      </c>
      <c r="F1080">
        <v>197.527422</v>
      </c>
      <c r="G1080" s="3">
        <v>3</v>
      </c>
      <c r="H1080">
        <v>201.11242100000001</v>
      </c>
      <c r="I1080" s="5">
        <v>4</v>
      </c>
      <c r="P1080">
        <v>2</v>
      </c>
      <c r="Q1080" t="str">
        <f t="shared" si="17"/>
        <v>34</v>
      </c>
    </row>
    <row r="1081" spans="1:17" x14ac:dyDescent="0.25">
      <c r="A1081">
        <v>1080</v>
      </c>
      <c r="F1081">
        <v>197.562884</v>
      </c>
      <c r="G1081" s="3">
        <v>3</v>
      </c>
      <c r="H1081">
        <v>201.11242100000001</v>
      </c>
      <c r="I1081" s="5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D1082">
        <v>181.067576</v>
      </c>
      <c r="E1082" s="2">
        <v>2</v>
      </c>
      <c r="F1082">
        <v>197.57922600000001</v>
      </c>
      <c r="G1082" s="3">
        <v>3</v>
      </c>
      <c r="P1082">
        <v>2</v>
      </c>
      <c r="Q1082" t="str">
        <f t="shared" si="17"/>
        <v>23</v>
      </c>
    </row>
    <row r="1083" spans="1:17" x14ac:dyDescent="0.25">
      <c r="A1083">
        <v>1082</v>
      </c>
      <c r="D1083">
        <v>181.061804</v>
      </c>
      <c r="E1083" s="2">
        <v>2</v>
      </c>
      <c r="F1083">
        <v>197.55932799999999</v>
      </c>
      <c r="G1083" s="3">
        <v>3</v>
      </c>
      <c r="P1083">
        <v>2</v>
      </c>
      <c r="Q1083" t="str">
        <f t="shared" si="17"/>
        <v>23</v>
      </c>
    </row>
    <row r="1084" spans="1:17" x14ac:dyDescent="0.25">
      <c r="A1084">
        <v>1083</v>
      </c>
      <c r="D1084">
        <v>181.032782</v>
      </c>
      <c r="E1084" s="2">
        <v>2</v>
      </c>
      <c r="F1084">
        <v>197.54360800000001</v>
      </c>
      <c r="G1084" s="3">
        <v>3</v>
      </c>
      <c r="P1084">
        <v>2</v>
      </c>
      <c r="Q1084" t="str">
        <f t="shared" si="17"/>
        <v>23</v>
      </c>
    </row>
    <row r="1085" spans="1:17" x14ac:dyDescent="0.25">
      <c r="A1085">
        <v>1084</v>
      </c>
      <c r="D1085">
        <v>181.029742</v>
      </c>
      <c r="E1085" s="2">
        <v>2</v>
      </c>
      <c r="P1085">
        <v>1</v>
      </c>
      <c r="Q1085" t="str">
        <f t="shared" si="17"/>
        <v>2</v>
      </c>
    </row>
    <row r="1086" spans="1:17" x14ac:dyDescent="0.25">
      <c r="A1086">
        <v>1085</v>
      </c>
      <c r="D1086">
        <v>180.98329799999999</v>
      </c>
      <c r="E1086" s="2">
        <v>2</v>
      </c>
      <c r="P1086">
        <v>1</v>
      </c>
      <c r="Q1086" t="str">
        <f t="shared" si="17"/>
        <v>2</v>
      </c>
    </row>
    <row r="1087" spans="1:17" x14ac:dyDescent="0.25">
      <c r="A1087">
        <v>1086</v>
      </c>
      <c r="D1087">
        <v>180.99943000000002</v>
      </c>
      <c r="E1087" s="2">
        <v>2</v>
      </c>
      <c r="P1087">
        <v>1</v>
      </c>
      <c r="Q1087" t="str">
        <f t="shared" si="17"/>
        <v>2</v>
      </c>
    </row>
    <row r="1088" spans="1:17" x14ac:dyDescent="0.25">
      <c r="A1088">
        <v>1087</v>
      </c>
      <c r="B1088">
        <v>174.628657</v>
      </c>
      <c r="C1088" s="4">
        <v>1</v>
      </c>
      <c r="D1088">
        <v>181.00773100000001</v>
      </c>
      <c r="E1088" s="2">
        <v>2</v>
      </c>
      <c r="P1088">
        <v>2</v>
      </c>
      <c r="Q1088" t="str">
        <f t="shared" si="17"/>
        <v>12</v>
      </c>
    </row>
    <row r="1089" spans="1:17" x14ac:dyDescent="0.25">
      <c r="A1089">
        <v>1088</v>
      </c>
      <c r="B1089">
        <v>174.609328</v>
      </c>
      <c r="C1089" s="4">
        <v>1</v>
      </c>
      <c r="D1089">
        <v>181.09907000000001</v>
      </c>
      <c r="E1089" s="2">
        <v>2</v>
      </c>
      <c r="P1089">
        <v>2</v>
      </c>
      <c r="Q1089" t="str">
        <f t="shared" si="17"/>
        <v>12</v>
      </c>
    </row>
    <row r="1090" spans="1:17" x14ac:dyDescent="0.25">
      <c r="A1090">
        <v>1089</v>
      </c>
      <c r="B1090">
        <v>174.59783400000001</v>
      </c>
      <c r="C1090" s="4">
        <v>1</v>
      </c>
      <c r="D1090">
        <v>181.067576</v>
      </c>
      <c r="E1090" s="2">
        <v>2</v>
      </c>
      <c r="P1090">
        <v>2</v>
      </c>
      <c r="Q1090" t="str">
        <f t="shared" ref="Q1090:Q1153" si="18">CONCATENATE(C1090,E1090,G1090,I1090)</f>
        <v>12</v>
      </c>
    </row>
    <row r="1091" spans="1:17" x14ac:dyDescent="0.25">
      <c r="A1091">
        <v>1090</v>
      </c>
      <c r="B1091">
        <v>174.700669</v>
      </c>
      <c r="C1091" s="4">
        <v>1</v>
      </c>
      <c r="P1091">
        <v>1</v>
      </c>
      <c r="Q1091" t="str">
        <f t="shared" si="18"/>
        <v>1</v>
      </c>
    </row>
    <row r="1092" spans="1:17" x14ac:dyDescent="0.25">
      <c r="A1092">
        <v>1091</v>
      </c>
      <c r="B1092">
        <v>174.67706100000001</v>
      </c>
      <c r="C1092" s="4">
        <v>1</v>
      </c>
      <c r="P1092">
        <v>1</v>
      </c>
      <c r="Q1092" t="str">
        <f t="shared" si="18"/>
        <v>1</v>
      </c>
    </row>
    <row r="1093" spans="1:17" x14ac:dyDescent="0.25">
      <c r="A1093">
        <v>1092</v>
      </c>
      <c r="B1093">
        <v>174.664019</v>
      </c>
      <c r="C1093" s="4">
        <v>1</v>
      </c>
      <c r="P1093">
        <v>1</v>
      </c>
      <c r="Q1093" t="str">
        <f t="shared" si="18"/>
        <v>1</v>
      </c>
    </row>
    <row r="1094" spans="1:17" x14ac:dyDescent="0.25">
      <c r="A1094">
        <v>1093</v>
      </c>
      <c r="B1094">
        <v>174.72556500000002</v>
      </c>
      <c r="C1094" s="4">
        <v>1</v>
      </c>
      <c r="P1094">
        <v>1</v>
      </c>
      <c r="Q1094" t="str">
        <f t="shared" si="18"/>
        <v>1</v>
      </c>
    </row>
    <row r="1095" spans="1:17" x14ac:dyDescent="0.25">
      <c r="A1095">
        <v>1094</v>
      </c>
      <c r="B1095">
        <v>174.609328</v>
      </c>
      <c r="C1095" s="4">
        <v>1</v>
      </c>
      <c r="H1095">
        <v>176.45144300000001</v>
      </c>
      <c r="I1095" s="5">
        <v>4</v>
      </c>
      <c r="P1095">
        <v>2</v>
      </c>
      <c r="Q1095" t="str">
        <f t="shared" si="18"/>
        <v>14</v>
      </c>
    </row>
    <row r="1096" spans="1:17" x14ac:dyDescent="0.25">
      <c r="A1096">
        <v>1095</v>
      </c>
      <c r="F1096">
        <v>174.64484400000001</v>
      </c>
      <c r="G1096" s="3">
        <v>3</v>
      </c>
      <c r="H1096">
        <v>176.41907</v>
      </c>
      <c r="I1096" s="5">
        <v>4</v>
      </c>
      <c r="P1096">
        <v>2</v>
      </c>
      <c r="Q1096" t="str">
        <f t="shared" si="18"/>
        <v>34</v>
      </c>
    </row>
    <row r="1097" spans="1:17" x14ac:dyDescent="0.25">
      <c r="A1097">
        <v>1096</v>
      </c>
      <c r="F1097">
        <v>174.72128900000001</v>
      </c>
      <c r="G1097" s="3">
        <v>3</v>
      </c>
      <c r="H1097">
        <v>176.42427700000002</v>
      </c>
      <c r="I1097" s="5">
        <v>4</v>
      </c>
      <c r="P1097">
        <v>2</v>
      </c>
      <c r="Q1097" t="str">
        <f t="shared" si="18"/>
        <v>34</v>
      </c>
    </row>
    <row r="1098" spans="1:17" x14ac:dyDescent="0.25">
      <c r="A1098">
        <v>1097</v>
      </c>
      <c r="F1098">
        <v>174.713402</v>
      </c>
      <c r="G1098" s="3">
        <v>3</v>
      </c>
      <c r="H1098">
        <v>176.439278</v>
      </c>
      <c r="I1098" s="5">
        <v>4</v>
      </c>
      <c r="P1098">
        <v>2</v>
      </c>
      <c r="Q1098" t="str">
        <f t="shared" si="18"/>
        <v>34</v>
      </c>
    </row>
    <row r="1099" spans="1:17" x14ac:dyDescent="0.25">
      <c r="A1099">
        <v>1098</v>
      </c>
      <c r="F1099">
        <v>174.70339999999999</v>
      </c>
      <c r="G1099" s="3">
        <v>3</v>
      </c>
      <c r="H1099">
        <v>176.48572200000001</v>
      </c>
      <c r="I1099" s="5">
        <v>4</v>
      </c>
      <c r="P1099">
        <v>2</v>
      </c>
      <c r="Q1099" t="str">
        <f t="shared" si="18"/>
        <v>34</v>
      </c>
    </row>
    <row r="1100" spans="1:17" x14ac:dyDescent="0.25">
      <c r="A1100">
        <v>1099</v>
      </c>
      <c r="F1100">
        <v>174.745306</v>
      </c>
      <c r="G1100" s="3">
        <v>3</v>
      </c>
      <c r="H1100">
        <v>176.48128700000001</v>
      </c>
      <c r="I1100" s="5">
        <v>4</v>
      </c>
      <c r="P1100">
        <v>2</v>
      </c>
      <c r="Q1100" t="str">
        <f t="shared" si="18"/>
        <v>34</v>
      </c>
    </row>
    <row r="1101" spans="1:17" x14ac:dyDescent="0.25">
      <c r="A1101">
        <v>1100</v>
      </c>
      <c r="F1101">
        <v>174.71731800000001</v>
      </c>
      <c r="G1101" s="3">
        <v>3</v>
      </c>
      <c r="H1101">
        <v>176.48649399999999</v>
      </c>
      <c r="I1101" s="5">
        <v>4</v>
      </c>
      <c r="P1101">
        <v>2</v>
      </c>
      <c r="Q1101" t="str">
        <f t="shared" si="18"/>
        <v>34</v>
      </c>
    </row>
    <row r="1102" spans="1:17" x14ac:dyDescent="0.25">
      <c r="A1102">
        <v>1101</v>
      </c>
      <c r="D1102">
        <v>159.707989</v>
      </c>
      <c r="E1102" s="2">
        <v>2</v>
      </c>
      <c r="F1102">
        <v>174.69448299999999</v>
      </c>
      <c r="G1102" s="3">
        <v>3</v>
      </c>
      <c r="H1102">
        <v>176.45144300000001</v>
      </c>
      <c r="I1102" s="5">
        <v>4</v>
      </c>
      <c r="P1102">
        <v>3</v>
      </c>
      <c r="Q1102" t="str">
        <f t="shared" si="18"/>
        <v>234</v>
      </c>
    </row>
    <row r="1103" spans="1:17" x14ac:dyDescent="0.25">
      <c r="A1103">
        <v>1102</v>
      </c>
      <c r="D1103">
        <v>159.51963799999999</v>
      </c>
      <c r="E1103" s="2">
        <v>2</v>
      </c>
      <c r="F1103">
        <v>174.68974300000002</v>
      </c>
      <c r="G1103" s="3">
        <v>3</v>
      </c>
      <c r="P1103">
        <v>2</v>
      </c>
      <c r="Q1103" t="str">
        <f t="shared" si="18"/>
        <v>23</v>
      </c>
    </row>
    <row r="1104" spans="1:17" x14ac:dyDescent="0.25">
      <c r="A1104">
        <v>1103</v>
      </c>
      <c r="D1104">
        <v>159.704587</v>
      </c>
      <c r="E1104" s="2">
        <v>2</v>
      </c>
      <c r="F1104">
        <v>174.64484400000001</v>
      </c>
      <c r="G1104" s="3">
        <v>3</v>
      </c>
      <c r="P1104">
        <v>2</v>
      </c>
      <c r="Q1104" t="str">
        <f t="shared" si="18"/>
        <v>23</v>
      </c>
    </row>
    <row r="1105" spans="1:17" x14ac:dyDescent="0.25">
      <c r="A1105">
        <v>1104</v>
      </c>
      <c r="D1105">
        <v>159.70536100000001</v>
      </c>
      <c r="E1105" s="2">
        <v>2</v>
      </c>
      <c r="F1105">
        <v>174.64484400000001</v>
      </c>
      <c r="G1105" s="3">
        <v>3</v>
      </c>
      <c r="P1105">
        <v>2</v>
      </c>
      <c r="Q1105" t="str">
        <f t="shared" si="18"/>
        <v>23</v>
      </c>
    </row>
    <row r="1106" spans="1:17" x14ac:dyDescent="0.25">
      <c r="A1106">
        <v>1105</v>
      </c>
      <c r="D1106">
        <v>159.72237000000001</v>
      </c>
      <c r="E1106" s="2">
        <v>2</v>
      </c>
      <c r="P1106">
        <v>1</v>
      </c>
      <c r="Q1106" t="str">
        <f t="shared" si="18"/>
        <v>2</v>
      </c>
    </row>
    <row r="1107" spans="1:17" x14ac:dyDescent="0.25">
      <c r="A1107">
        <v>1106</v>
      </c>
      <c r="D1107">
        <v>159.785515</v>
      </c>
      <c r="E1107" s="2">
        <v>2</v>
      </c>
      <c r="P1107">
        <v>1</v>
      </c>
      <c r="Q1107" t="str">
        <f t="shared" si="18"/>
        <v>2</v>
      </c>
    </row>
    <row r="1108" spans="1:17" x14ac:dyDescent="0.25">
      <c r="A1108">
        <v>1107</v>
      </c>
      <c r="D1108">
        <v>159.737731</v>
      </c>
      <c r="E1108" s="2">
        <v>2</v>
      </c>
      <c r="P1108">
        <v>1</v>
      </c>
      <c r="Q1108" t="str">
        <f t="shared" si="18"/>
        <v>2</v>
      </c>
    </row>
    <row r="1109" spans="1:17" x14ac:dyDescent="0.25">
      <c r="A1109">
        <v>1108</v>
      </c>
      <c r="B1109">
        <v>155.044175</v>
      </c>
      <c r="C1109" s="4">
        <v>1</v>
      </c>
      <c r="D1109">
        <v>159.707989</v>
      </c>
      <c r="E1109" s="2">
        <v>2</v>
      </c>
      <c r="P1109">
        <v>2</v>
      </c>
      <c r="Q1109" t="str">
        <f t="shared" si="18"/>
        <v>12</v>
      </c>
    </row>
    <row r="1110" spans="1:17" x14ac:dyDescent="0.25">
      <c r="A1110">
        <v>1109</v>
      </c>
      <c r="B1110">
        <v>154.990309</v>
      </c>
      <c r="C1110" s="4">
        <v>1</v>
      </c>
      <c r="D1110">
        <v>159.707989</v>
      </c>
      <c r="E1110" s="2">
        <v>2</v>
      </c>
      <c r="P1110">
        <v>2</v>
      </c>
      <c r="Q1110" t="str">
        <f t="shared" si="18"/>
        <v>12</v>
      </c>
    </row>
    <row r="1111" spans="1:17" x14ac:dyDescent="0.25">
      <c r="A1111">
        <v>1110</v>
      </c>
      <c r="B1111">
        <v>154.969639</v>
      </c>
      <c r="C1111" s="4">
        <v>1</v>
      </c>
      <c r="D1111">
        <v>159.707989</v>
      </c>
      <c r="E1111" s="2">
        <v>2</v>
      </c>
      <c r="P1111">
        <v>2</v>
      </c>
      <c r="Q1111" t="str">
        <f t="shared" si="18"/>
        <v>12</v>
      </c>
    </row>
    <row r="1112" spans="1:17" x14ac:dyDescent="0.25">
      <c r="A1112">
        <v>1111</v>
      </c>
      <c r="B1112">
        <v>155.114587</v>
      </c>
      <c r="C1112" s="4">
        <v>1</v>
      </c>
      <c r="P1112">
        <v>1</v>
      </c>
      <c r="Q1112" t="str">
        <f t="shared" si="18"/>
        <v>1</v>
      </c>
    </row>
    <row r="1113" spans="1:17" x14ac:dyDescent="0.25">
      <c r="A1113">
        <v>1112</v>
      </c>
      <c r="B1113">
        <v>155.110051</v>
      </c>
      <c r="C1113" s="4">
        <v>1</v>
      </c>
      <c r="P1113">
        <v>1</v>
      </c>
      <c r="Q1113" t="str">
        <f t="shared" si="18"/>
        <v>1</v>
      </c>
    </row>
    <row r="1114" spans="1:17" x14ac:dyDescent="0.25">
      <c r="A1114">
        <v>1113</v>
      </c>
      <c r="B1114">
        <v>155.062422</v>
      </c>
      <c r="C1114" s="4">
        <v>1</v>
      </c>
      <c r="P1114">
        <v>1</v>
      </c>
      <c r="Q1114" t="str">
        <f t="shared" si="18"/>
        <v>1</v>
      </c>
    </row>
    <row r="1115" spans="1:17" x14ac:dyDescent="0.25">
      <c r="A1115">
        <v>1114</v>
      </c>
      <c r="B1115">
        <v>155.044175</v>
      </c>
      <c r="C1115" s="4">
        <v>1</v>
      </c>
      <c r="H1115">
        <v>156.59417500000001</v>
      </c>
      <c r="I1115" s="5">
        <v>4</v>
      </c>
      <c r="P1115">
        <v>2</v>
      </c>
      <c r="Q1115" t="str">
        <f t="shared" si="18"/>
        <v>14</v>
      </c>
    </row>
    <row r="1116" spans="1:17" x14ac:dyDescent="0.25">
      <c r="A1116">
        <v>1115</v>
      </c>
      <c r="B1116">
        <v>155.044175</v>
      </c>
      <c r="C1116" s="4">
        <v>1</v>
      </c>
      <c r="F1116">
        <v>155.51556600000001</v>
      </c>
      <c r="G1116" s="3">
        <v>3</v>
      </c>
      <c r="H1116">
        <v>156.59417500000001</v>
      </c>
      <c r="I1116" s="5">
        <v>4</v>
      </c>
      <c r="P1116">
        <v>3</v>
      </c>
      <c r="Q1116" t="str">
        <f t="shared" si="18"/>
        <v>134</v>
      </c>
    </row>
    <row r="1117" spans="1:17" x14ac:dyDescent="0.25">
      <c r="A1117">
        <v>1116</v>
      </c>
      <c r="F1117">
        <v>155.52994799999999</v>
      </c>
      <c r="G1117" s="3">
        <v>3</v>
      </c>
      <c r="H1117">
        <v>156.54536100000001</v>
      </c>
      <c r="I1117" s="5">
        <v>4</v>
      </c>
      <c r="P1117">
        <v>2</v>
      </c>
      <c r="Q1117" t="str">
        <f t="shared" si="18"/>
        <v>34</v>
      </c>
    </row>
    <row r="1118" spans="1:17" x14ac:dyDescent="0.25">
      <c r="A1118">
        <v>1117</v>
      </c>
      <c r="F1118">
        <v>155.53865999999999</v>
      </c>
      <c r="G1118" s="3">
        <v>3</v>
      </c>
      <c r="H1118">
        <v>156.58036100000001</v>
      </c>
      <c r="I1118" s="5">
        <v>4</v>
      </c>
      <c r="P1118">
        <v>2</v>
      </c>
      <c r="Q1118" t="str">
        <f t="shared" si="18"/>
        <v>34</v>
      </c>
    </row>
    <row r="1119" spans="1:17" x14ac:dyDescent="0.25">
      <c r="A1119">
        <v>1118</v>
      </c>
      <c r="F1119">
        <v>155.495</v>
      </c>
      <c r="G1119" s="3">
        <v>3</v>
      </c>
      <c r="H1119">
        <v>156.58438000000001</v>
      </c>
      <c r="I1119" s="5">
        <v>4</v>
      </c>
      <c r="P1119">
        <v>2</v>
      </c>
      <c r="Q1119" t="str">
        <f t="shared" si="18"/>
        <v>34</v>
      </c>
    </row>
    <row r="1120" spans="1:17" x14ac:dyDescent="0.25">
      <c r="A1120">
        <v>1119</v>
      </c>
      <c r="F1120">
        <v>155.48572100000001</v>
      </c>
      <c r="G1120" s="3">
        <v>3</v>
      </c>
      <c r="H1120">
        <v>156.69670000000002</v>
      </c>
      <c r="I1120" s="5">
        <v>4</v>
      </c>
      <c r="P1120">
        <v>2</v>
      </c>
      <c r="Q1120" t="str">
        <f t="shared" si="18"/>
        <v>34</v>
      </c>
    </row>
    <row r="1121" spans="1:17" x14ac:dyDescent="0.25">
      <c r="A1121">
        <v>1120</v>
      </c>
      <c r="F1121">
        <v>155.487628</v>
      </c>
      <c r="G1121" s="3">
        <v>3</v>
      </c>
      <c r="H1121">
        <v>156.67706100000001</v>
      </c>
      <c r="I1121" s="5">
        <v>4</v>
      </c>
      <c r="P1121">
        <v>2</v>
      </c>
      <c r="Q1121" t="str">
        <f t="shared" si="18"/>
        <v>34</v>
      </c>
    </row>
    <row r="1122" spans="1:17" x14ac:dyDescent="0.25">
      <c r="A1122">
        <v>1121</v>
      </c>
      <c r="F1122">
        <v>155.51556600000001</v>
      </c>
      <c r="G1122" s="3">
        <v>3</v>
      </c>
      <c r="H1122">
        <v>156.59417500000001</v>
      </c>
      <c r="I1122" s="5">
        <v>4</v>
      </c>
      <c r="P1122">
        <v>2</v>
      </c>
      <c r="Q1122" t="str">
        <f t="shared" si="18"/>
        <v>34</v>
      </c>
    </row>
    <row r="1123" spans="1:17" x14ac:dyDescent="0.25">
      <c r="A1123">
        <v>1122</v>
      </c>
      <c r="F1123">
        <v>155.533041</v>
      </c>
      <c r="G1123" s="3">
        <v>3</v>
      </c>
      <c r="P1123">
        <v>1</v>
      </c>
      <c r="Q1123" t="str">
        <f t="shared" si="18"/>
        <v>3</v>
      </c>
    </row>
    <row r="1124" spans="1:17" x14ac:dyDescent="0.25">
      <c r="A1124">
        <v>1123</v>
      </c>
      <c r="P1124">
        <v>0</v>
      </c>
      <c r="Q1124" t="str">
        <f t="shared" si="18"/>
        <v/>
      </c>
    </row>
    <row r="1125" spans="1:17" x14ac:dyDescent="0.25">
      <c r="A1125">
        <v>1124</v>
      </c>
      <c r="D1125">
        <v>127.264173</v>
      </c>
      <c r="E1125" s="2">
        <v>2</v>
      </c>
      <c r="P1125">
        <v>1</v>
      </c>
      <c r="Q1125" t="str">
        <f t="shared" si="18"/>
        <v>2</v>
      </c>
    </row>
    <row r="1126" spans="1:17" x14ac:dyDescent="0.25">
      <c r="A1126">
        <v>1125</v>
      </c>
      <c r="D1126">
        <v>127.31233</v>
      </c>
      <c r="E1126" s="2">
        <v>2</v>
      </c>
      <c r="P1126">
        <v>1</v>
      </c>
      <c r="Q1126" t="str">
        <f t="shared" si="18"/>
        <v>2</v>
      </c>
    </row>
    <row r="1127" spans="1:17" x14ac:dyDescent="0.25">
      <c r="A1127">
        <v>1126</v>
      </c>
      <c r="D1127">
        <v>127.26585200000001</v>
      </c>
      <c r="E1127" s="2">
        <v>2</v>
      </c>
      <c r="P1127">
        <v>1</v>
      </c>
      <c r="Q1127" t="str">
        <f t="shared" si="18"/>
        <v>2</v>
      </c>
    </row>
    <row r="1128" spans="1:17" x14ac:dyDescent="0.25">
      <c r="A1128">
        <v>1127</v>
      </c>
      <c r="D1128">
        <v>127.27681900000002</v>
      </c>
      <c r="E1128" s="2">
        <v>2</v>
      </c>
      <c r="P1128">
        <v>1</v>
      </c>
      <c r="Q1128" t="str">
        <f t="shared" si="18"/>
        <v>2</v>
      </c>
    </row>
    <row r="1129" spans="1:17" x14ac:dyDescent="0.25">
      <c r="A1129">
        <v>1128</v>
      </c>
      <c r="D1129">
        <v>127.32855400000001</v>
      </c>
      <c r="E1129" s="2">
        <v>2</v>
      </c>
      <c r="P1129">
        <v>1</v>
      </c>
      <c r="Q1129" t="str">
        <f t="shared" si="18"/>
        <v>2</v>
      </c>
    </row>
    <row r="1130" spans="1:17" x14ac:dyDescent="0.25">
      <c r="A1130">
        <v>1129</v>
      </c>
      <c r="B1130">
        <v>122.20591200000001</v>
      </c>
      <c r="C1130" s="4">
        <v>1</v>
      </c>
      <c r="D1130">
        <v>127.35896500000001</v>
      </c>
      <c r="E1130" s="2">
        <v>2</v>
      </c>
      <c r="P1130">
        <v>2</v>
      </c>
      <c r="Q1130" t="str">
        <f t="shared" si="18"/>
        <v>12</v>
      </c>
    </row>
    <row r="1131" spans="1:17" x14ac:dyDescent="0.25">
      <c r="A1131">
        <v>1130</v>
      </c>
      <c r="B1131">
        <v>122.248514</v>
      </c>
      <c r="C1131" s="4">
        <v>1</v>
      </c>
      <c r="D1131">
        <v>127.34921800000001</v>
      </c>
      <c r="E1131" s="2">
        <v>2</v>
      </c>
      <c r="P1131">
        <v>2</v>
      </c>
      <c r="Q1131" t="str">
        <f t="shared" si="18"/>
        <v>12</v>
      </c>
    </row>
    <row r="1132" spans="1:17" x14ac:dyDescent="0.25">
      <c r="A1132">
        <v>1131</v>
      </c>
      <c r="B1132">
        <v>122.20580900000002</v>
      </c>
      <c r="C1132" s="4">
        <v>1</v>
      </c>
      <c r="D1132">
        <v>127.264173</v>
      </c>
      <c r="E1132" s="2">
        <v>2</v>
      </c>
      <c r="P1132">
        <v>2</v>
      </c>
      <c r="Q1132" t="str">
        <f t="shared" si="18"/>
        <v>12</v>
      </c>
    </row>
    <row r="1133" spans="1:17" x14ac:dyDescent="0.25">
      <c r="A1133">
        <v>1132</v>
      </c>
      <c r="B1133">
        <v>122.256472</v>
      </c>
      <c r="C1133" s="4">
        <v>1</v>
      </c>
      <c r="P1133">
        <v>1</v>
      </c>
      <c r="Q1133" t="str">
        <f t="shared" si="18"/>
        <v>1</v>
      </c>
    </row>
    <row r="1134" spans="1:17" x14ac:dyDescent="0.25">
      <c r="A1134">
        <v>1133</v>
      </c>
      <c r="B1134">
        <v>122.20591200000001</v>
      </c>
      <c r="C1134" s="4">
        <v>1</v>
      </c>
      <c r="P1134">
        <v>1</v>
      </c>
      <c r="Q1134" t="str">
        <f t="shared" si="18"/>
        <v>1</v>
      </c>
    </row>
    <row r="1135" spans="1:17" x14ac:dyDescent="0.25">
      <c r="A1135">
        <v>1134</v>
      </c>
      <c r="B1135">
        <v>122.20591200000001</v>
      </c>
      <c r="C1135" s="4">
        <v>1</v>
      </c>
      <c r="P1135">
        <v>1</v>
      </c>
      <c r="Q1135" t="str">
        <f t="shared" si="18"/>
        <v>1</v>
      </c>
    </row>
    <row r="1136" spans="1:17" x14ac:dyDescent="0.25">
      <c r="A1136">
        <v>1135</v>
      </c>
      <c r="H1136">
        <v>121.92491000000001</v>
      </c>
      <c r="I1136" s="5">
        <v>4</v>
      </c>
      <c r="P1136">
        <v>1</v>
      </c>
      <c r="Q1136" t="str">
        <f t="shared" si="18"/>
        <v>4</v>
      </c>
    </row>
    <row r="1137" spans="1:17" x14ac:dyDescent="0.25">
      <c r="A1137">
        <v>1136</v>
      </c>
      <c r="F1137">
        <v>120.73818400000002</v>
      </c>
      <c r="G1137" s="3">
        <v>3</v>
      </c>
      <c r="H1137">
        <v>121.993425</v>
      </c>
      <c r="I1137" s="5">
        <v>4</v>
      </c>
      <c r="P1137">
        <v>2</v>
      </c>
      <c r="Q1137" t="str">
        <f t="shared" si="18"/>
        <v>34</v>
      </c>
    </row>
    <row r="1138" spans="1:17" x14ac:dyDescent="0.25">
      <c r="A1138">
        <v>1137</v>
      </c>
      <c r="F1138">
        <v>120.77548000000002</v>
      </c>
      <c r="G1138" s="3">
        <v>3</v>
      </c>
      <c r="H1138">
        <v>122.006586</v>
      </c>
      <c r="I1138" s="5">
        <v>4</v>
      </c>
      <c r="P1138">
        <v>2</v>
      </c>
      <c r="Q1138" t="str">
        <f t="shared" si="18"/>
        <v>34</v>
      </c>
    </row>
    <row r="1139" spans="1:17" x14ac:dyDescent="0.25">
      <c r="A1139">
        <v>1138</v>
      </c>
      <c r="F1139">
        <v>120.73390000000001</v>
      </c>
      <c r="G1139" s="3">
        <v>3</v>
      </c>
      <c r="H1139">
        <v>122.03770600000001</v>
      </c>
      <c r="I1139" s="5">
        <v>4</v>
      </c>
      <c r="P1139">
        <v>2</v>
      </c>
      <c r="Q1139" t="str">
        <f t="shared" si="18"/>
        <v>34</v>
      </c>
    </row>
    <row r="1140" spans="1:17" x14ac:dyDescent="0.25">
      <c r="A1140">
        <v>1139</v>
      </c>
      <c r="F1140">
        <v>120.72456200000001</v>
      </c>
      <c r="G1140" s="3">
        <v>3</v>
      </c>
      <c r="H1140">
        <v>122.085409</v>
      </c>
      <c r="I1140" s="5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120.72741900000001</v>
      </c>
      <c r="G1141" s="3">
        <v>3</v>
      </c>
      <c r="H1141">
        <v>122.07433900000001</v>
      </c>
      <c r="I1141" s="5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F1142">
        <v>120.691912</v>
      </c>
      <c r="G1142" s="3">
        <v>3</v>
      </c>
      <c r="H1142">
        <v>121.96914100000001</v>
      </c>
      <c r="I1142" s="5">
        <v>4</v>
      </c>
      <c r="P1142">
        <v>2</v>
      </c>
      <c r="Q1142" t="str">
        <f t="shared" si="18"/>
        <v>34</v>
      </c>
    </row>
    <row r="1143" spans="1:17" x14ac:dyDescent="0.25">
      <c r="A1143">
        <v>1142</v>
      </c>
      <c r="F1143">
        <v>120.73818400000002</v>
      </c>
      <c r="G1143" s="3">
        <v>3</v>
      </c>
      <c r="P1143">
        <v>1</v>
      </c>
      <c r="Q1143" t="str">
        <f t="shared" si="18"/>
        <v>3</v>
      </c>
    </row>
    <row r="1144" spans="1:17" x14ac:dyDescent="0.25">
      <c r="A1144">
        <v>1143</v>
      </c>
      <c r="P1144">
        <v>0</v>
      </c>
      <c r="Q1144" t="str">
        <f t="shared" si="18"/>
        <v/>
      </c>
    </row>
    <row r="1145" spans="1:17" x14ac:dyDescent="0.25">
      <c r="A1145">
        <v>1144</v>
      </c>
      <c r="P1145">
        <v>0</v>
      </c>
      <c r="Q1145" t="str">
        <f t="shared" si="18"/>
        <v/>
      </c>
    </row>
    <row r="1146" spans="1:17" x14ac:dyDescent="0.25">
      <c r="A1146">
        <v>1145</v>
      </c>
      <c r="D1146">
        <v>97.507559000000015</v>
      </c>
      <c r="E1146" s="2">
        <v>2</v>
      </c>
      <c r="P1146">
        <v>1</v>
      </c>
      <c r="Q1146" t="str">
        <f t="shared" si="18"/>
        <v>2</v>
      </c>
    </row>
    <row r="1147" spans="1:17" x14ac:dyDescent="0.25">
      <c r="A1147">
        <v>1146</v>
      </c>
      <c r="D1147">
        <v>97.494141000000013</v>
      </c>
      <c r="E1147" s="2">
        <v>2</v>
      </c>
      <c r="P1147">
        <v>1</v>
      </c>
      <c r="Q1147" t="str">
        <f t="shared" si="18"/>
        <v>2</v>
      </c>
    </row>
    <row r="1148" spans="1:17" x14ac:dyDescent="0.25">
      <c r="A1148">
        <v>1147</v>
      </c>
      <c r="D1148">
        <v>97.530872000000016</v>
      </c>
      <c r="E1148" s="2">
        <v>2</v>
      </c>
      <c r="P1148">
        <v>1</v>
      </c>
      <c r="Q1148" t="str">
        <f t="shared" si="18"/>
        <v>2</v>
      </c>
    </row>
    <row r="1149" spans="1:17" x14ac:dyDescent="0.25">
      <c r="A1149">
        <v>1148</v>
      </c>
      <c r="D1149">
        <v>97.497969000000012</v>
      </c>
      <c r="E1149" s="2">
        <v>2</v>
      </c>
      <c r="P1149">
        <v>1</v>
      </c>
      <c r="Q1149" t="str">
        <f t="shared" si="18"/>
        <v>2</v>
      </c>
    </row>
    <row r="1150" spans="1:17" x14ac:dyDescent="0.25">
      <c r="A1150">
        <v>1149</v>
      </c>
      <c r="B1150">
        <v>92.819843000000006</v>
      </c>
      <c r="C1150" s="4">
        <v>1</v>
      </c>
      <c r="D1150">
        <v>97.499344000000008</v>
      </c>
      <c r="E1150" s="2">
        <v>2</v>
      </c>
      <c r="P1150">
        <v>2</v>
      </c>
      <c r="Q1150" t="str">
        <f t="shared" si="18"/>
        <v>12</v>
      </c>
    </row>
    <row r="1151" spans="1:17" x14ac:dyDescent="0.25">
      <c r="A1151">
        <v>1150</v>
      </c>
      <c r="B1151">
        <v>92.793161000000012</v>
      </c>
      <c r="C1151" s="4">
        <v>1</v>
      </c>
      <c r="D1151">
        <v>97.501894000000007</v>
      </c>
      <c r="E1151" s="2">
        <v>2</v>
      </c>
      <c r="P1151">
        <v>2</v>
      </c>
      <c r="Q1151" t="str">
        <f t="shared" si="18"/>
        <v>12</v>
      </c>
    </row>
    <row r="1152" spans="1:17" x14ac:dyDescent="0.25">
      <c r="A1152">
        <v>1151</v>
      </c>
      <c r="B1152">
        <v>92.791681000000011</v>
      </c>
      <c r="C1152" s="4">
        <v>1</v>
      </c>
      <c r="D1152">
        <v>97.507559000000015</v>
      </c>
      <c r="E1152" s="2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92.77158</v>
      </c>
      <c r="C1153" s="4">
        <v>1</v>
      </c>
      <c r="P1153">
        <v>1</v>
      </c>
      <c r="Q1153" t="str">
        <f t="shared" si="18"/>
        <v>1</v>
      </c>
    </row>
    <row r="1154" spans="1:17" x14ac:dyDescent="0.25">
      <c r="A1154">
        <v>1153</v>
      </c>
      <c r="B1154">
        <v>92.724899000000008</v>
      </c>
      <c r="C1154" s="4">
        <v>1</v>
      </c>
      <c r="P1154">
        <v>1</v>
      </c>
      <c r="Q1154" t="str">
        <f t="shared" ref="Q1154:Q1217" si="19">CONCATENATE(C1154,E1154,G1154,I1154)</f>
        <v>1</v>
      </c>
    </row>
    <row r="1155" spans="1:17" x14ac:dyDescent="0.25">
      <c r="A1155">
        <v>1154</v>
      </c>
      <c r="B1155">
        <v>92.819843000000006</v>
      </c>
      <c r="C1155" s="4">
        <v>1</v>
      </c>
      <c r="F1155">
        <v>91.874842000000001</v>
      </c>
      <c r="G1155" s="3">
        <v>3</v>
      </c>
      <c r="P1155">
        <v>2</v>
      </c>
      <c r="Q1155" t="str">
        <f t="shared" si="19"/>
        <v>13</v>
      </c>
    </row>
    <row r="1156" spans="1:17" x14ac:dyDescent="0.25">
      <c r="A1156">
        <v>1155</v>
      </c>
      <c r="B1156">
        <v>92.819843000000006</v>
      </c>
      <c r="C1156" s="4">
        <v>1</v>
      </c>
      <c r="F1156">
        <v>91.929583000000008</v>
      </c>
      <c r="G1156" s="3">
        <v>3</v>
      </c>
      <c r="H1156">
        <v>92.077026000000004</v>
      </c>
      <c r="I1156" s="5">
        <v>4</v>
      </c>
      <c r="P1156">
        <v>3</v>
      </c>
      <c r="Q1156" t="str">
        <f t="shared" si="19"/>
        <v>134</v>
      </c>
    </row>
    <row r="1157" spans="1:17" x14ac:dyDescent="0.25">
      <c r="A1157">
        <v>1156</v>
      </c>
      <c r="F1157">
        <v>91.906626000000017</v>
      </c>
      <c r="G1157" s="3">
        <v>3</v>
      </c>
      <c r="H1157">
        <v>92.099474000000015</v>
      </c>
      <c r="I1157" s="5">
        <v>4</v>
      </c>
      <c r="P1157">
        <v>2</v>
      </c>
      <c r="Q1157" t="str">
        <f t="shared" si="19"/>
        <v>34</v>
      </c>
    </row>
    <row r="1158" spans="1:17" x14ac:dyDescent="0.25">
      <c r="A1158">
        <v>1157</v>
      </c>
      <c r="F1158">
        <v>91.846272000000013</v>
      </c>
      <c r="G1158" s="3">
        <v>3</v>
      </c>
      <c r="H1158">
        <v>92.073250000000002</v>
      </c>
      <c r="I1158" s="5">
        <v>4</v>
      </c>
      <c r="P1158">
        <v>2</v>
      </c>
      <c r="Q1158" t="str">
        <f t="shared" si="19"/>
        <v>34</v>
      </c>
    </row>
    <row r="1159" spans="1:17" x14ac:dyDescent="0.25">
      <c r="A1159">
        <v>1158</v>
      </c>
      <c r="F1159">
        <v>91.867086</v>
      </c>
      <c r="G1159" s="3">
        <v>3</v>
      </c>
      <c r="H1159">
        <v>92.057943000000009</v>
      </c>
      <c r="I1159" s="5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91.883362000000005</v>
      </c>
      <c r="G1160" s="3">
        <v>3</v>
      </c>
      <c r="H1160">
        <v>92.097433000000009</v>
      </c>
      <c r="I1160" s="5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91.890606000000005</v>
      </c>
      <c r="G1161" s="3">
        <v>3</v>
      </c>
      <c r="H1161">
        <v>92.117075</v>
      </c>
      <c r="I1161" s="5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91.874842000000001</v>
      </c>
      <c r="G1162" s="3">
        <v>3</v>
      </c>
      <c r="H1162">
        <v>92.077026000000004</v>
      </c>
      <c r="I1162" s="5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P1163">
        <v>0</v>
      </c>
      <c r="Q1163" t="str">
        <f t="shared" si="19"/>
        <v/>
      </c>
    </row>
    <row r="1164" spans="1:17" x14ac:dyDescent="0.25">
      <c r="A1164">
        <v>1163</v>
      </c>
      <c r="P1164">
        <v>0</v>
      </c>
      <c r="Q1164" t="str">
        <f t="shared" si="19"/>
        <v/>
      </c>
    </row>
    <row r="1165" spans="1:17" x14ac:dyDescent="0.25">
      <c r="A1165">
        <v>1164</v>
      </c>
      <c r="D1165">
        <v>73.154899</v>
      </c>
      <c r="E1165" s="2">
        <v>2</v>
      </c>
      <c r="P1165">
        <v>1</v>
      </c>
      <c r="Q1165" t="str">
        <f t="shared" si="19"/>
        <v>2</v>
      </c>
    </row>
    <row r="1166" spans="1:17" x14ac:dyDescent="0.25">
      <c r="A1166">
        <v>1165</v>
      </c>
      <c r="D1166">
        <v>73.154899</v>
      </c>
      <c r="E1166" s="2">
        <v>2</v>
      </c>
      <c r="P1166">
        <v>1</v>
      </c>
      <c r="Q1166" t="str">
        <f t="shared" si="19"/>
        <v>2</v>
      </c>
    </row>
    <row r="1167" spans="1:17" x14ac:dyDescent="0.25">
      <c r="A1167">
        <v>1166</v>
      </c>
      <c r="D1167">
        <v>73.127043</v>
      </c>
      <c r="E1167" s="2">
        <v>2</v>
      </c>
      <c r="P1167">
        <v>1</v>
      </c>
      <c r="Q1167" t="str">
        <f t="shared" si="19"/>
        <v>2</v>
      </c>
    </row>
    <row r="1168" spans="1:17" x14ac:dyDescent="0.25">
      <c r="A1168">
        <v>1167</v>
      </c>
      <c r="D1168">
        <v>73.099034000000003</v>
      </c>
      <c r="E1168" s="2">
        <v>2</v>
      </c>
      <c r="P1168">
        <v>1</v>
      </c>
      <c r="Q1168" t="str">
        <f t="shared" si="19"/>
        <v>2</v>
      </c>
    </row>
    <row r="1169" spans="1:17" x14ac:dyDescent="0.25">
      <c r="A1169">
        <v>1168</v>
      </c>
      <c r="B1169">
        <v>67.519584000000009</v>
      </c>
      <c r="C1169" s="4">
        <v>1</v>
      </c>
      <c r="D1169">
        <v>73.115768000000003</v>
      </c>
      <c r="E1169" s="2">
        <v>2</v>
      </c>
      <c r="P1169">
        <v>2</v>
      </c>
      <c r="Q1169" t="str">
        <f t="shared" si="19"/>
        <v>12</v>
      </c>
    </row>
    <row r="1170" spans="1:17" x14ac:dyDescent="0.25">
      <c r="A1170">
        <v>1169</v>
      </c>
      <c r="B1170">
        <v>67.538073999999995</v>
      </c>
      <c r="C1170" s="4">
        <v>1</v>
      </c>
      <c r="D1170">
        <v>73.093882000000008</v>
      </c>
      <c r="E1170" s="2">
        <v>2</v>
      </c>
      <c r="P1170">
        <v>2</v>
      </c>
      <c r="Q1170" t="str">
        <f t="shared" si="19"/>
        <v>12</v>
      </c>
    </row>
    <row r="1171" spans="1:17" x14ac:dyDescent="0.25">
      <c r="A1171">
        <v>1170</v>
      </c>
      <c r="B1171">
        <v>67.555156000000011</v>
      </c>
      <c r="C1171" s="4">
        <v>1</v>
      </c>
      <c r="D1171">
        <v>73.089698000000013</v>
      </c>
      <c r="E1171" s="2">
        <v>2</v>
      </c>
      <c r="P1171">
        <v>2</v>
      </c>
      <c r="Q1171" t="str">
        <f t="shared" si="19"/>
        <v>12</v>
      </c>
    </row>
    <row r="1172" spans="1:17" x14ac:dyDescent="0.25">
      <c r="A1172">
        <v>1171</v>
      </c>
      <c r="B1172">
        <v>67.528903</v>
      </c>
      <c r="C1172" s="4">
        <v>1</v>
      </c>
      <c r="D1172">
        <v>73.154899</v>
      </c>
      <c r="E1172" s="2">
        <v>2</v>
      </c>
      <c r="P1172">
        <v>2</v>
      </c>
      <c r="Q1172" t="str">
        <f t="shared" si="19"/>
        <v>12</v>
      </c>
    </row>
    <row r="1173" spans="1:17" x14ac:dyDescent="0.25">
      <c r="A1173">
        <v>1172</v>
      </c>
      <c r="B1173">
        <v>67.592758000000003</v>
      </c>
      <c r="C1173" s="4">
        <v>1</v>
      </c>
      <c r="P1173">
        <v>1</v>
      </c>
      <c r="Q1173" t="str">
        <f t="shared" si="19"/>
        <v>1</v>
      </c>
    </row>
    <row r="1174" spans="1:17" x14ac:dyDescent="0.25">
      <c r="A1174">
        <v>1173</v>
      </c>
      <c r="B1174">
        <v>67.519584000000009</v>
      </c>
      <c r="C1174" s="4">
        <v>1</v>
      </c>
      <c r="P1174">
        <v>1</v>
      </c>
      <c r="Q1174" t="str">
        <f t="shared" si="19"/>
        <v>1</v>
      </c>
    </row>
    <row r="1175" spans="1:17" x14ac:dyDescent="0.25">
      <c r="A1175">
        <v>1174</v>
      </c>
      <c r="B1175">
        <v>67.519584000000009</v>
      </c>
      <c r="C1175" s="4">
        <v>1</v>
      </c>
      <c r="H1175">
        <v>66.94041</v>
      </c>
      <c r="I1175" s="5">
        <v>4</v>
      </c>
      <c r="P1175">
        <v>2</v>
      </c>
      <c r="Q1175" t="str">
        <f t="shared" si="19"/>
        <v>14</v>
      </c>
    </row>
    <row r="1176" spans="1:17" x14ac:dyDescent="0.25">
      <c r="A1176">
        <v>1175</v>
      </c>
      <c r="F1176">
        <v>65.976196000000002</v>
      </c>
      <c r="G1176" s="3">
        <v>3</v>
      </c>
      <c r="H1176">
        <v>66.94041</v>
      </c>
      <c r="I1176" s="5">
        <v>4</v>
      </c>
      <c r="P1176">
        <v>2</v>
      </c>
      <c r="Q1176" t="str">
        <f t="shared" si="19"/>
        <v>34</v>
      </c>
    </row>
    <row r="1177" spans="1:17" x14ac:dyDescent="0.25">
      <c r="A1177">
        <v>1176</v>
      </c>
      <c r="F1177">
        <v>65.938697000000005</v>
      </c>
      <c r="G1177" s="3">
        <v>3</v>
      </c>
      <c r="H1177">
        <v>66.987026</v>
      </c>
      <c r="I1177" s="5">
        <v>4</v>
      </c>
      <c r="P1177">
        <v>2</v>
      </c>
      <c r="Q1177" t="str">
        <f t="shared" si="19"/>
        <v>34</v>
      </c>
    </row>
    <row r="1178" spans="1:17" x14ac:dyDescent="0.25">
      <c r="A1178">
        <v>1177</v>
      </c>
      <c r="F1178">
        <v>65.905155000000008</v>
      </c>
      <c r="G1178" s="3">
        <v>3</v>
      </c>
      <c r="H1178">
        <v>66.981348999999994</v>
      </c>
      <c r="I1178" s="5">
        <v>4</v>
      </c>
      <c r="P1178">
        <v>2</v>
      </c>
      <c r="Q1178" t="str">
        <f t="shared" si="19"/>
        <v>34</v>
      </c>
    </row>
    <row r="1179" spans="1:17" x14ac:dyDescent="0.25">
      <c r="A1179">
        <v>1178</v>
      </c>
      <c r="F1179">
        <v>65.895572000000001</v>
      </c>
      <c r="G1179" s="3">
        <v>3</v>
      </c>
      <c r="H1179">
        <v>67.012657000000004</v>
      </c>
      <c r="I1179" s="5">
        <v>4</v>
      </c>
      <c r="P1179">
        <v>2</v>
      </c>
      <c r="Q1179" t="str">
        <f t="shared" si="19"/>
        <v>34</v>
      </c>
    </row>
    <row r="1180" spans="1:17" x14ac:dyDescent="0.25">
      <c r="A1180">
        <v>1179</v>
      </c>
      <c r="F1180">
        <v>65.902132999999992</v>
      </c>
      <c r="G1180" s="3">
        <v>3</v>
      </c>
      <c r="H1180">
        <v>67.020992000000007</v>
      </c>
      <c r="I1180" s="5">
        <v>4</v>
      </c>
      <c r="P1180">
        <v>2</v>
      </c>
      <c r="Q1180" t="str">
        <f t="shared" si="19"/>
        <v>34</v>
      </c>
    </row>
    <row r="1181" spans="1:17" x14ac:dyDescent="0.25">
      <c r="A1181">
        <v>1180</v>
      </c>
      <c r="F1181">
        <v>65.924896000000004</v>
      </c>
      <c r="G1181" s="3">
        <v>3</v>
      </c>
      <c r="H1181">
        <v>66.94041</v>
      </c>
      <c r="I1181" s="5">
        <v>4</v>
      </c>
      <c r="P1181">
        <v>2</v>
      </c>
      <c r="Q1181" t="str">
        <f t="shared" si="19"/>
        <v>34</v>
      </c>
    </row>
    <row r="1182" spans="1:17" x14ac:dyDescent="0.25">
      <c r="A1182">
        <v>1181</v>
      </c>
      <c r="F1182">
        <v>65.976196000000002</v>
      </c>
      <c r="G1182" s="3">
        <v>3</v>
      </c>
      <c r="P1182">
        <v>1</v>
      </c>
      <c r="Q1182" t="str">
        <f t="shared" si="19"/>
        <v>3</v>
      </c>
    </row>
    <row r="1183" spans="1:17" x14ac:dyDescent="0.25">
      <c r="A1183">
        <v>1182</v>
      </c>
      <c r="D1183">
        <v>46.846454000000001</v>
      </c>
      <c r="E1183" s="2">
        <v>2</v>
      </c>
      <c r="P1183">
        <v>1</v>
      </c>
      <c r="Q1183" t="str">
        <f t="shared" si="19"/>
        <v>2</v>
      </c>
    </row>
    <row r="1184" spans="1:17" x14ac:dyDescent="0.25">
      <c r="A1184">
        <v>1183</v>
      </c>
      <c r="D1184">
        <v>46.843485999999999</v>
      </c>
      <c r="E1184" s="2">
        <v>2</v>
      </c>
      <c r="P1184">
        <v>1</v>
      </c>
      <c r="Q1184" t="str">
        <f t="shared" si="19"/>
        <v>2</v>
      </c>
    </row>
    <row r="1185" spans="1:17" x14ac:dyDescent="0.25">
      <c r="A1185">
        <v>1184</v>
      </c>
      <c r="D1185">
        <v>46.851039</v>
      </c>
      <c r="E1185" s="2">
        <v>2</v>
      </c>
      <c r="P1185">
        <v>1</v>
      </c>
      <c r="Q1185" t="str">
        <f t="shared" si="19"/>
        <v>2</v>
      </c>
    </row>
    <row r="1186" spans="1:17" x14ac:dyDescent="0.25">
      <c r="A1186">
        <v>1185</v>
      </c>
      <c r="D1186">
        <v>46.835937000000001</v>
      </c>
      <c r="E1186" s="2">
        <v>2</v>
      </c>
      <c r="P1186">
        <v>1</v>
      </c>
      <c r="Q1186" t="str">
        <f t="shared" si="19"/>
        <v>2</v>
      </c>
    </row>
    <row r="1187" spans="1:17" x14ac:dyDescent="0.25">
      <c r="A1187">
        <v>1186</v>
      </c>
      <c r="D1187">
        <v>46.847652000000004</v>
      </c>
      <c r="E1187" s="2">
        <v>2</v>
      </c>
      <c r="P1187">
        <v>1</v>
      </c>
      <c r="Q1187" t="str">
        <f t="shared" si="19"/>
        <v>2</v>
      </c>
    </row>
    <row r="1188" spans="1:17" x14ac:dyDescent="0.25">
      <c r="A1188">
        <v>1187</v>
      </c>
      <c r="B1188">
        <v>40.896820000000005</v>
      </c>
      <c r="C1188" s="4">
        <v>1</v>
      </c>
      <c r="D1188">
        <v>46.837130999999999</v>
      </c>
      <c r="E1188" s="2">
        <v>2</v>
      </c>
      <c r="P1188">
        <v>2</v>
      </c>
      <c r="Q1188" t="str">
        <f t="shared" si="19"/>
        <v>12</v>
      </c>
    </row>
    <row r="1189" spans="1:17" x14ac:dyDescent="0.25">
      <c r="A1189">
        <v>1188</v>
      </c>
      <c r="B1189">
        <v>40.864733999999999</v>
      </c>
      <c r="C1189" s="4">
        <v>1</v>
      </c>
      <c r="D1189">
        <v>46.846454000000001</v>
      </c>
      <c r="E1189" s="2">
        <v>2</v>
      </c>
      <c r="P1189">
        <v>2</v>
      </c>
      <c r="Q1189" t="str">
        <f t="shared" si="19"/>
        <v>12</v>
      </c>
    </row>
    <row r="1190" spans="1:17" x14ac:dyDescent="0.25">
      <c r="A1190">
        <v>1189</v>
      </c>
      <c r="B1190">
        <v>40.941352000000002</v>
      </c>
      <c r="C1190" s="4">
        <v>1</v>
      </c>
      <c r="D1190">
        <v>46.846454000000001</v>
      </c>
      <c r="E1190" s="2">
        <v>2</v>
      </c>
      <c r="P1190">
        <v>2</v>
      </c>
      <c r="Q1190" t="str">
        <f t="shared" si="19"/>
        <v>12</v>
      </c>
    </row>
    <row r="1191" spans="1:17" x14ac:dyDescent="0.25">
      <c r="A1191">
        <v>1190</v>
      </c>
      <c r="B1191">
        <v>40.923435000000005</v>
      </c>
      <c r="C1191" s="4">
        <v>1</v>
      </c>
      <c r="P1191">
        <v>1</v>
      </c>
      <c r="Q1191" t="str">
        <f t="shared" si="19"/>
        <v>1</v>
      </c>
    </row>
    <row r="1192" spans="1:17" x14ac:dyDescent="0.25">
      <c r="A1192">
        <v>1191</v>
      </c>
      <c r="B1192">
        <v>40.872599999999998</v>
      </c>
      <c r="C1192" s="4">
        <v>1</v>
      </c>
      <c r="P1192">
        <v>1</v>
      </c>
      <c r="Q1192" t="str">
        <f t="shared" si="19"/>
        <v>1</v>
      </c>
    </row>
    <row r="1193" spans="1:17" x14ac:dyDescent="0.25">
      <c r="A1193">
        <v>1192</v>
      </c>
      <c r="B1193">
        <v>40.914684000000001</v>
      </c>
      <c r="C1193" s="4">
        <v>1</v>
      </c>
      <c r="P1193">
        <v>1</v>
      </c>
      <c r="Q1193" t="str">
        <f t="shared" si="19"/>
        <v>1</v>
      </c>
    </row>
    <row r="1194" spans="1:17" x14ac:dyDescent="0.25">
      <c r="A1194">
        <v>1193</v>
      </c>
      <c r="B1194">
        <v>40.896820000000005</v>
      </c>
      <c r="C1194" s="4">
        <v>1</v>
      </c>
      <c r="P1194">
        <v>1</v>
      </c>
      <c r="Q1194" t="str">
        <f t="shared" si="19"/>
        <v>1</v>
      </c>
    </row>
    <row r="1195" spans="1:17" x14ac:dyDescent="0.25">
      <c r="A1195">
        <v>1194</v>
      </c>
      <c r="P1195">
        <v>0</v>
      </c>
      <c r="Q1195" t="str">
        <f t="shared" si="19"/>
        <v/>
      </c>
    </row>
    <row r="1196" spans="1:17" x14ac:dyDescent="0.25">
      <c r="A1196">
        <v>1195</v>
      </c>
      <c r="J1196">
        <v>39.676193000000005</v>
      </c>
      <c r="K1196" t="s">
        <v>22</v>
      </c>
      <c r="Q1196" t="str">
        <f t="shared" si="19"/>
        <v/>
      </c>
    </row>
    <row r="1197" spans="1:17" x14ac:dyDescent="0.25">
      <c r="A1197">
        <v>1196</v>
      </c>
      <c r="Q1197" t="str">
        <f t="shared" si="19"/>
        <v/>
      </c>
    </row>
    <row r="1198" spans="1:17" x14ac:dyDescent="0.25">
      <c r="A1198">
        <v>1197</v>
      </c>
      <c r="J1198">
        <v>39.519580000000005</v>
      </c>
      <c r="K1198" t="s">
        <v>22</v>
      </c>
      <c r="Q1198" t="str">
        <f t="shared" si="19"/>
        <v/>
      </c>
    </row>
    <row r="1199" spans="1:17" x14ac:dyDescent="0.25">
      <c r="A1199">
        <v>1198</v>
      </c>
      <c r="B1199">
        <v>40.409683000000001</v>
      </c>
      <c r="C1199" s="4">
        <v>1</v>
      </c>
      <c r="P1199">
        <v>1</v>
      </c>
      <c r="Q1199" t="str">
        <f t="shared" si="19"/>
        <v>1</v>
      </c>
    </row>
    <row r="1200" spans="1:17" x14ac:dyDescent="0.25">
      <c r="A1200">
        <v>1199</v>
      </c>
      <c r="B1200">
        <v>40.409839000000005</v>
      </c>
      <c r="C1200" s="4">
        <v>1</v>
      </c>
      <c r="P1200">
        <v>1</v>
      </c>
      <c r="Q1200" t="str">
        <f t="shared" si="19"/>
        <v>1</v>
      </c>
    </row>
    <row r="1201" spans="1:17" x14ac:dyDescent="0.25">
      <c r="A1201">
        <v>1200</v>
      </c>
      <c r="B1201">
        <v>40.420207000000005</v>
      </c>
      <c r="C1201" s="4">
        <v>1</v>
      </c>
      <c r="P1201">
        <v>1</v>
      </c>
      <c r="Q1201" t="str">
        <f t="shared" si="19"/>
        <v>1</v>
      </c>
    </row>
    <row r="1202" spans="1:17" x14ac:dyDescent="0.25">
      <c r="A1202">
        <v>1201</v>
      </c>
      <c r="B1202">
        <v>40.392551000000005</v>
      </c>
      <c r="C1202" s="4">
        <v>1</v>
      </c>
      <c r="H1202">
        <v>35.570728000000003</v>
      </c>
      <c r="I1202" s="5">
        <v>4</v>
      </c>
      <c r="P1202">
        <v>2</v>
      </c>
      <c r="Q1202" t="str">
        <f t="shared" si="19"/>
        <v>14</v>
      </c>
    </row>
    <row r="1203" spans="1:17" x14ac:dyDescent="0.25">
      <c r="A1203">
        <v>1202</v>
      </c>
      <c r="B1203">
        <v>40.389213000000005</v>
      </c>
      <c r="C1203" s="4">
        <v>1</v>
      </c>
      <c r="H1203">
        <v>35.572654</v>
      </c>
      <c r="I1203" s="5">
        <v>4</v>
      </c>
      <c r="P1203">
        <v>2</v>
      </c>
      <c r="Q1203" t="str">
        <f t="shared" si="19"/>
        <v>14</v>
      </c>
    </row>
    <row r="1204" spans="1:17" x14ac:dyDescent="0.25">
      <c r="A1204">
        <v>1203</v>
      </c>
      <c r="B1204">
        <v>40.379528000000001</v>
      </c>
      <c r="C1204" s="4">
        <v>1</v>
      </c>
      <c r="H1204">
        <v>35.572339999999997</v>
      </c>
      <c r="I1204" s="5">
        <v>4</v>
      </c>
      <c r="P1204">
        <v>2</v>
      </c>
      <c r="Q1204" t="str">
        <f t="shared" si="19"/>
        <v>14</v>
      </c>
    </row>
    <row r="1205" spans="1:17" x14ac:dyDescent="0.25">
      <c r="A1205">
        <v>1204</v>
      </c>
      <c r="B1205">
        <v>40.360725000000002</v>
      </c>
      <c r="C1205" s="4">
        <v>1</v>
      </c>
      <c r="H1205">
        <v>35.534423000000004</v>
      </c>
      <c r="I1205" s="5">
        <v>4</v>
      </c>
      <c r="P1205">
        <v>2</v>
      </c>
      <c r="Q1205" t="str">
        <f t="shared" si="19"/>
        <v>14</v>
      </c>
    </row>
    <row r="1206" spans="1:17" x14ac:dyDescent="0.25">
      <c r="A1206">
        <v>1205</v>
      </c>
      <c r="B1206">
        <v>40.324629999999999</v>
      </c>
      <c r="C1206" s="4">
        <v>1</v>
      </c>
      <c r="F1206">
        <v>38.232080000000003</v>
      </c>
      <c r="G1206" s="3">
        <v>3</v>
      </c>
      <c r="H1206">
        <v>35.547235000000001</v>
      </c>
      <c r="I1206" s="5">
        <v>4</v>
      </c>
      <c r="P1206">
        <v>3</v>
      </c>
      <c r="Q1206" t="str">
        <f t="shared" si="19"/>
        <v>134</v>
      </c>
    </row>
    <row r="1207" spans="1:17" x14ac:dyDescent="0.25">
      <c r="A1207">
        <v>1206</v>
      </c>
      <c r="B1207">
        <v>40.397338000000005</v>
      </c>
      <c r="C1207" s="4">
        <v>1</v>
      </c>
      <c r="F1207">
        <v>38.339216</v>
      </c>
      <c r="G1207" s="3">
        <v>3</v>
      </c>
      <c r="H1207">
        <v>35.577705000000002</v>
      </c>
      <c r="I1207" s="5">
        <v>4</v>
      </c>
      <c r="P1207">
        <v>3</v>
      </c>
      <c r="Q1207" t="str">
        <f t="shared" si="19"/>
        <v>134</v>
      </c>
    </row>
    <row r="1208" spans="1:17" x14ac:dyDescent="0.25">
      <c r="A1208">
        <v>1207</v>
      </c>
      <c r="F1208">
        <v>38.264526000000004</v>
      </c>
      <c r="G1208" s="3">
        <v>3</v>
      </c>
      <c r="H1208">
        <v>35.583382999999998</v>
      </c>
      <c r="I1208" s="5">
        <v>4</v>
      </c>
      <c r="P1208">
        <v>2</v>
      </c>
      <c r="Q1208" t="str">
        <f t="shared" si="19"/>
        <v>34</v>
      </c>
    </row>
    <row r="1209" spans="1:17" x14ac:dyDescent="0.25">
      <c r="A1209">
        <v>1208</v>
      </c>
      <c r="F1209">
        <v>38.250934000000001</v>
      </c>
      <c r="G1209" s="3">
        <v>3</v>
      </c>
      <c r="H1209">
        <v>35.532497000000006</v>
      </c>
      <c r="I1209" s="5">
        <v>4</v>
      </c>
      <c r="P1209">
        <v>2</v>
      </c>
      <c r="Q1209" t="str">
        <f t="shared" si="19"/>
        <v>34</v>
      </c>
    </row>
    <row r="1210" spans="1:17" x14ac:dyDescent="0.25">
      <c r="A1210">
        <v>1209</v>
      </c>
      <c r="F1210">
        <v>38.255673999999999</v>
      </c>
      <c r="G1210" s="3">
        <v>3</v>
      </c>
      <c r="H1210">
        <v>35.473539000000002</v>
      </c>
      <c r="I1210" s="5">
        <v>4</v>
      </c>
      <c r="P1210">
        <v>2</v>
      </c>
      <c r="Q1210" t="str">
        <f t="shared" si="19"/>
        <v>34</v>
      </c>
    </row>
    <row r="1211" spans="1:17" x14ac:dyDescent="0.25">
      <c r="A1211">
        <v>1210</v>
      </c>
      <c r="F1211">
        <v>38.280360999999999</v>
      </c>
      <c r="G1211" s="3">
        <v>3</v>
      </c>
      <c r="H1211">
        <v>35.454267000000002</v>
      </c>
      <c r="I1211" s="5">
        <v>4</v>
      </c>
      <c r="P1211">
        <v>2</v>
      </c>
      <c r="Q1211" t="str">
        <f t="shared" si="19"/>
        <v>34</v>
      </c>
    </row>
    <row r="1212" spans="1:17" x14ac:dyDescent="0.25">
      <c r="A1212">
        <v>1211</v>
      </c>
      <c r="F1212">
        <v>38.284790000000001</v>
      </c>
      <c r="G1212" s="3">
        <v>3</v>
      </c>
      <c r="H1212">
        <v>35.570728000000003</v>
      </c>
      <c r="I1212" s="5">
        <v>4</v>
      </c>
      <c r="P1212">
        <v>2</v>
      </c>
      <c r="Q1212" t="str">
        <f t="shared" si="19"/>
        <v>34</v>
      </c>
    </row>
    <row r="1213" spans="1:17" x14ac:dyDescent="0.25">
      <c r="A1213">
        <v>1212</v>
      </c>
      <c r="D1213">
        <v>55.11177</v>
      </c>
      <c r="E1213" s="2">
        <v>2</v>
      </c>
      <c r="F1213">
        <v>38.313383000000002</v>
      </c>
      <c r="G1213" s="3">
        <v>3</v>
      </c>
      <c r="P1213">
        <v>2</v>
      </c>
      <c r="Q1213" t="str">
        <f t="shared" si="19"/>
        <v>23</v>
      </c>
    </row>
    <row r="1214" spans="1:17" x14ac:dyDescent="0.25">
      <c r="A1214">
        <v>1213</v>
      </c>
      <c r="D1214">
        <v>55.107498</v>
      </c>
      <c r="E1214" s="2">
        <v>2</v>
      </c>
      <c r="F1214">
        <v>38.169683000000006</v>
      </c>
      <c r="G1214" s="3">
        <v>3</v>
      </c>
      <c r="P1214">
        <v>2</v>
      </c>
      <c r="Q1214" t="str">
        <f t="shared" si="19"/>
        <v>23</v>
      </c>
    </row>
    <row r="1215" spans="1:17" x14ac:dyDescent="0.25">
      <c r="A1215">
        <v>1214</v>
      </c>
      <c r="D1215">
        <v>55.111454000000002</v>
      </c>
      <c r="E1215" s="2">
        <v>2</v>
      </c>
      <c r="F1215">
        <v>38.169683000000006</v>
      </c>
      <c r="G1215" s="3">
        <v>3</v>
      </c>
      <c r="P1215">
        <v>2</v>
      </c>
      <c r="Q1215" t="str">
        <f t="shared" si="19"/>
        <v>23</v>
      </c>
    </row>
    <row r="1216" spans="1:17" x14ac:dyDescent="0.25">
      <c r="A1216">
        <v>1215</v>
      </c>
      <c r="D1216">
        <v>55.091300000000004</v>
      </c>
      <c r="E1216" s="2">
        <v>2</v>
      </c>
      <c r="P1216">
        <v>1</v>
      </c>
      <c r="Q1216" t="str">
        <f t="shared" si="19"/>
        <v>2</v>
      </c>
    </row>
    <row r="1217" spans="1:17" x14ac:dyDescent="0.25">
      <c r="A1217">
        <v>1216</v>
      </c>
      <c r="D1217">
        <v>55.122028</v>
      </c>
      <c r="E1217" s="2">
        <v>2</v>
      </c>
      <c r="P1217">
        <v>1</v>
      </c>
      <c r="Q1217" t="str">
        <f t="shared" si="19"/>
        <v>2</v>
      </c>
    </row>
    <row r="1218" spans="1:17" x14ac:dyDescent="0.25">
      <c r="A1218">
        <v>1217</v>
      </c>
      <c r="D1218">
        <v>55.130985000000003</v>
      </c>
      <c r="E1218" s="2">
        <v>2</v>
      </c>
      <c r="P1218">
        <v>1</v>
      </c>
      <c r="Q1218" t="str">
        <f t="shared" ref="Q1218:Q1281" si="20">CONCATENATE(C1218,E1218,G1218,I1218)</f>
        <v>2</v>
      </c>
    </row>
    <row r="1219" spans="1:17" x14ac:dyDescent="0.25">
      <c r="A1219">
        <v>1218</v>
      </c>
      <c r="D1219">
        <v>55.135100999999999</v>
      </c>
      <c r="E1219" s="2">
        <v>2</v>
      </c>
      <c r="P1219">
        <v>1</v>
      </c>
      <c r="Q1219" t="str">
        <f t="shared" si="20"/>
        <v>2</v>
      </c>
    </row>
    <row r="1220" spans="1:17" x14ac:dyDescent="0.25">
      <c r="A1220">
        <v>1219</v>
      </c>
      <c r="B1220">
        <v>60.307708000000005</v>
      </c>
      <c r="C1220" s="4">
        <v>1</v>
      </c>
      <c r="D1220">
        <v>55.122444000000002</v>
      </c>
      <c r="E1220" s="2">
        <v>2</v>
      </c>
      <c r="P1220">
        <v>2</v>
      </c>
      <c r="Q1220" t="str">
        <f t="shared" si="20"/>
        <v>12</v>
      </c>
    </row>
    <row r="1221" spans="1:17" x14ac:dyDescent="0.25">
      <c r="A1221">
        <v>1220</v>
      </c>
      <c r="B1221">
        <v>60.328643</v>
      </c>
      <c r="C1221" s="4">
        <v>1</v>
      </c>
      <c r="D1221">
        <v>55.159217000000005</v>
      </c>
      <c r="E1221" s="2">
        <v>2</v>
      </c>
      <c r="P1221">
        <v>2</v>
      </c>
      <c r="Q1221" t="str">
        <f t="shared" si="20"/>
        <v>12</v>
      </c>
    </row>
    <row r="1222" spans="1:17" x14ac:dyDescent="0.25">
      <c r="A1222">
        <v>1221</v>
      </c>
      <c r="B1222">
        <v>60.321193000000001</v>
      </c>
      <c r="C1222" s="4">
        <v>1</v>
      </c>
      <c r="D1222">
        <v>55.11177</v>
      </c>
      <c r="E1222" s="2">
        <v>2</v>
      </c>
      <c r="P1222">
        <v>2</v>
      </c>
      <c r="Q1222" t="str">
        <f t="shared" si="20"/>
        <v>12</v>
      </c>
    </row>
    <row r="1223" spans="1:17" x14ac:dyDescent="0.25">
      <c r="A1223">
        <v>1222</v>
      </c>
      <c r="B1223">
        <v>60.307498000000002</v>
      </c>
      <c r="C1223" s="4">
        <v>1</v>
      </c>
      <c r="P1223">
        <v>1</v>
      </c>
      <c r="Q1223" t="str">
        <f t="shared" si="20"/>
        <v>1</v>
      </c>
    </row>
    <row r="1224" spans="1:17" x14ac:dyDescent="0.25">
      <c r="A1224">
        <v>1223</v>
      </c>
      <c r="B1224">
        <v>60.280464000000002</v>
      </c>
      <c r="C1224" s="4">
        <v>1</v>
      </c>
      <c r="P1224">
        <v>1</v>
      </c>
      <c r="Q1224" t="str">
        <f t="shared" si="20"/>
        <v>1</v>
      </c>
    </row>
    <row r="1225" spans="1:17" x14ac:dyDescent="0.25">
      <c r="A1225">
        <v>1224</v>
      </c>
      <c r="B1225">
        <v>60.297550000000001</v>
      </c>
      <c r="C1225" s="4">
        <v>1</v>
      </c>
      <c r="P1225">
        <v>1</v>
      </c>
      <c r="Q1225" t="str">
        <f t="shared" si="20"/>
        <v>1</v>
      </c>
    </row>
    <row r="1226" spans="1:17" x14ac:dyDescent="0.25">
      <c r="A1226">
        <v>1225</v>
      </c>
      <c r="B1226">
        <v>60.271820000000005</v>
      </c>
      <c r="C1226" s="4">
        <v>1</v>
      </c>
      <c r="P1226">
        <v>1</v>
      </c>
      <c r="Q1226" t="str">
        <f t="shared" si="20"/>
        <v>1</v>
      </c>
    </row>
    <row r="1227" spans="1:17" x14ac:dyDescent="0.25">
      <c r="A1227">
        <v>1226</v>
      </c>
      <c r="B1227">
        <v>60.307708000000005</v>
      </c>
      <c r="C1227" s="4">
        <v>1</v>
      </c>
      <c r="H1227">
        <v>58.771766</v>
      </c>
      <c r="I1227" s="5">
        <v>4</v>
      </c>
      <c r="P1227">
        <v>2</v>
      </c>
      <c r="Q1227" t="str">
        <f t="shared" si="20"/>
        <v>14</v>
      </c>
    </row>
    <row r="1228" spans="1:17" x14ac:dyDescent="0.25">
      <c r="A1228">
        <v>1227</v>
      </c>
      <c r="B1228">
        <v>60.307708000000005</v>
      </c>
      <c r="C1228" s="4">
        <v>1</v>
      </c>
      <c r="F1228">
        <v>60.634998000000003</v>
      </c>
      <c r="G1228" s="3">
        <v>3</v>
      </c>
      <c r="H1228">
        <v>58.770309000000005</v>
      </c>
      <c r="I1228" s="5">
        <v>4</v>
      </c>
      <c r="P1228">
        <v>3</v>
      </c>
      <c r="Q1228" t="str">
        <f t="shared" si="20"/>
        <v>134</v>
      </c>
    </row>
    <row r="1229" spans="1:17" x14ac:dyDescent="0.25">
      <c r="A1229">
        <v>1228</v>
      </c>
      <c r="F1229">
        <v>60.599525</v>
      </c>
      <c r="G1229" s="3">
        <v>3</v>
      </c>
      <c r="H1229">
        <v>58.835674000000004</v>
      </c>
      <c r="I1229" s="5">
        <v>4</v>
      </c>
      <c r="P1229">
        <v>2</v>
      </c>
      <c r="Q1229" t="str">
        <f t="shared" si="20"/>
        <v>34</v>
      </c>
    </row>
    <row r="1230" spans="1:17" x14ac:dyDescent="0.25">
      <c r="A1230">
        <v>1229</v>
      </c>
      <c r="F1230">
        <v>60.675884000000003</v>
      </c>
      <c r="G1230" s="3">
        <v>3</v>
      </c>
      <c r="H1230">
        <v>58.830516000000003</v>
      </c>
      <c r="I1230" s="5">
        <v>4</v>
      </c>
      <c r="P1230">
        <v>2</v>
      </c>
      <c r="Q1230" t="str">
        <f t="shared" si="20"/>
        <v>34</v>
      </c>
    </row>
    <row r="1231" spans="1:17" x14ac:dyDescent="0.25">
      <c r="A1231">
        <v>1230</v>
      </c>
      <c r="F1231">
        <v>60.633693000000001</v>
      </c>
      <c r="G1231" s="3">
        <v>3</v>
      </c>
      <c r="H1231">
        <v>58.796405</v>
      </c>
      <c r="I1231" s="5">
        <v>4</v>
      </c>
      <c r="P1231">
        <v>2</v>
      </c>
      <c r="Q1231" t="str">
        <f t="shared" si="20"/>
        <v>34</v>
      </c>
    </row>
    <row r="1232" spans="1:17" x14ac:dyDescent="0.25">
      <c r="A1232">
        <v>1231</v>
      </c>
      <c r="F1232">
        <v>60.635257000000003</v>
      </c>
      <c r="G1232" s="3">
        <v>3</v>
      </c>
      <c r="H1232">
        <v>58.775154000000001</v>
      </c>
      <c r="I1232" s="5">
        <v>4</v>
      </c>
      <c r="P1232">
        <v>2</v>
      </c>
      <c r="Q1232" t="str">
        <f t="shared" si="20"/>
        <v>34</v>
      </c>
    </row>
    <row r="1233" spans="1:17" x14ac:dyDescent="0.25">
      <c r="A1233">
        <v>1232</v>
      </c>
      <c r="F1233">
        <v>60.632446000000002</v>
      </c>
      <c r="G1233" s="3">
        <v>3</v>
      </c>
      <c r="H1233">
        <v>58.733226000000002</v>
      </c>
      <c r="I1233" s="5">
        <v>4</v>
      </c>
      <c r="P1233">
        <v>2</v>
      </c>
      <c r="Q1233" t="str">
        <f t="shared" si="20"/>
        <v>34</v>
      </c>
    </row>
    <row r="1234" spans="1:17" x14ac:dyDescent="0.25">
      <c r="A1234">
        <v>1233</v>
      </c>
      <c r="F1234">
        <v>60.612445000000001</v>
      </c>
      <c r="G1234" s="3">
        <v>3</v>
      </c>
      <c r="H1234">
        <v>58.771766</v>
      </c>
      <c r="I1234" s="5">
        <v>4</v>
      </c>
      <c r="P1234">
        <v>2</v>
      </c>
      <c r="Q1234" t="str">
        <f t="shared" si="20"/>
        <v>34</v>
      </c>
    </row>
    <row r="1235" spans="1:17" x14ac:dyDescent="0.25">
      <c r="A1235">
        <v>1234</v>
      </c>
      <c r="D1235">
        <v>75.263973000000007</v>
      </c>
      <c r="E1235" s="2">
        <v>2</v>
      </c>
      <c r="F1235">
        <v>60.619475999999999</v>
      </c>
      <c r="G1235" s="3">
        <v>3</v>
      </c>
      <c r="P1235">
        <v>2</v>
      </c>
      <c r="Q1235" t="str">
        <f t="shared" si="20"/>
        <v>23</v>
      </c>
    </row>
    <row r="1236" spans="1:17" x14ac:dyDescent="0.25">
      <c r="A1236">
        <v>1235</v>
      </c>
      <c r="D1236">
        <v>75.188007000000013</v>
      </c>
      <c r="E1236" s="2">
        <v>2</v>
      </c>
      <c r="F1236">
        <v>60.634998000000003</v>
      </c>
      <c r="G1236" s="3">
        <v>3</v>
      </c>
      <c r="P1236">
        <v>2</v>
      </c>
      <c r="Q1236" t="str">
        <f t="shared" si="20"/>
        <v>23</v>
      </c>
    </row>
    <row r="1237" spans="1:17" x14ac:dyDescent="0.25">
      <c r="A1237">
        <v>1236</v>
      </c>
      <c r="D1237">
        <v>75.199843000000001</v>
      </c>
      <c r="E1237" s="2">
        <v>2</v>
      </c>
      <c r="P1237">
        <v>1</v>
      </c>
      <c r="Q1237" t="str">
        <f t="shared" si="20"/>
        <v>2</v>
      </c>
    </row>
    <row r="1238" spans="1:17" x14ac:dyDescent="0.25">
      <c r="A1238">
        <v>1237</v>
      </c>
      <c r="D1238">
        <v>75.193109000000007</v>
      </c>
      <c r="E1238" s="2">
        <v>2</v>
      </c>
      <c r="P1238">
        <v>1</v>
      </c>
      <c r="Q1238" t="str">
        <f t="shared" si="20"/>
        <v>2</v>
      </c>
    </row>
    <row r="1239" spans="1:17" x14ac:dyDescent="0.25">
      <c r="A1239">
        <v>1238</v>
      </c>
      <c r="D1239">
        <v>75.153774000000013</v>
      </c>
      <c r="E1239" s="2">
        <v>2</v>
      </c>
      <c r="P1239">
        <v>1</v>
      </c>
      <c r="Q1239" t="str">
        <f t="shared" si="20"/>
        <v>2</v>
      </c>
    </row>
    <row r="1240" spans="1:17" x14ac:dyDescent="0.25">
      <c r="A1240">
        <v>1239</v>
      </c>
      <c r="D1240">
        <v>75.170610000000011</v>
      </c>
      <c r="E1240" s="2">
        <v>2</v>
      </c>
      <c r="P1240">
        <v>1</v>
      </c>
      <c r="Q1240" t="str">
        <f t="shared" si="20"/>
        <v>2</v>
      </c>
    </row>
    <row r="1241" spans="1:17" x14ac:dyDescent="0.25">
      <c r="A1241">
        <v>1240</v>
      </c>
      <c r="B1241">
        <v>79.474161000000009</v>
      </c>
      <c r="C1241" s="4">
        <v>1</v>
      </c>
      <c r="D1241">
        <v>75.159539000000009</v>
      </c>
      <c r="E1241" s="2">
        <v>2</v>
      </c>
      <c r="P1241">
        <v>2</v>
      </c>
      <c r="Q1241" t="str">
        <f t="shared" si="20"/>
        <v>12</v>
      </c>
    </row>
    <row r="1242" spans="1:17" x14ac:dyDescent="0.25">
      <c r="A1242">
        <v>1241</v>
      </c>
      <c r="B1242">
        <v>79.466152000000008</v>
      </c>
      <c r="C1242" s="4">
        <v>1</v>
      </c>
      <c r="D1242">
        <v>75.157397000000003</v>
      </c>
      <c r="E1242" s="2">
        <v>2</v>
      </c>
      <c r="P1242">
        <v>2</v>
      </c>
      <c r="Q1242" t="str">
        <f t="shared" si="20"/>
        <v>12</v>
      </c>
    </row>
    <row r="1243" spans="1:17" x14ac:dyDescent="0.25">
      <c r="A1243">
        <v>1242</v>
      </c>
      <c r="B1243">
        <v>79.468754000000004</v>
      </c>
      <c r="C1243" s="4">
        <v>1</v>
      </c>
      <c r="D1243">
        <v>75.263973000000007</v>
      </c>
      <c r="E1243" s="2">
        <v>2</v>
      </c>
      <c r="P1243">
        <v>2</v>
      </c>
      <c r="Q1243" t="str">
        <f t="shared" si="20"/>
        <v>12</v>
      </c>
    </row>
    <row r="1244" spans="1:17" x14ac:dyDescent="0.25">
      <c r="A1244">
        <v>1243</v>
      </c>
      <c r="B1244">
        <v>79.453856000000002</v>
      </c>
      <c r="C1244" s="4">
        <v>1</v>
      </c>
      <c r="P1244">
        <v>1</v>
      </c>
      <c r="Q1244" t="str">
        <f t="shared" si="20"/>
        <v>1</v>
      </c>
    </row>
    <row r="1245" spans="1:17" x14ac:dyDescent="0.25">
      <c r="A1245">
        <v>1244</v>
      </c>
      <c r="B1245">
        <v>79.437939</v>
      </c>
      <c r="C1245" s="4">
        <v>1</v>
      </c>
      <c r="P1245">
        <v>1</v>
      </c>
      <c r="Q1245" t="str">
        <f t="shared" si="20"/>
        <v>1</v>
      </c>
    </row>
    <row r="1246" spans="1:17" x14ac:dyDescent="0.25">
      <c r="A1246">
        <v>1245</v>
      </c>
      <c r="B1246">
        <v>79.387074000000013</v>
      </c>
      <c r="C1246" s="4">
        <v>1</v>
      </c>
      <c r="P1246">
        <v>1</v>
      </c>
      <c r="Q1246" t="str">
        <f t="shared" si="20"/>
        <v>1</v>
      </c>
    </row>
    <row r="1247" spans="1:17" x14ac:dyDescent="0.25">
      <c r="A1247">
        <v>1246</v>
      </c>
      <c r="B1247">
        <v>79.314425</v>
      </c>
      <c r="C1247" s="4">
        <v>1</v>
      </c>
      <c r="P1247">
        <v>1</v>
      </c>
      <c r="Q1247" t="str">
        <f t="shared" si="20"/>
        <v>1</v>
      </c>
    </row>
    <row r="1248" spans="1:17" x14ac:dyDescent="0.25">
      <c r="A1248">
        <v>1247</v>
      </c>
      <c r="B1248">
        <v>79.474161000000009</v>
      </c>
      <c r="C1248" s="4">
        <v>1</v>
      </c>
      <c r="F1248">
        <v>79.477018000000001</v>
      </c>
      <c r="G1248" s="3">
        <v>3</v>
      </c>
      <c r="H1248">
        <v>78.381667000000007</v>
      </c>
      <c r="I1248" s="5">
        <v>4</v>
      </c>
      <c r="P1248">
        <v>3</v>
      </c>
      <c r="Q1248" t="str">
        <f t="shared" si="20"/>
        <v>134</v>
      </c>
    </row>
    <row r="1249" spans="1:17" x14ac:dyDescent="0.25">
      <c r="A1249">
        <v>1248</v>
      </c>
      <c r="F1249">
        <v>79.444979000000004</v>
      </c>
      <c r="G1249" s="3">
        <v>3</v>
      </c>
      <c r="H1249">
        <v>78.386922000000013</v>
      </c>
      <c r="I1249" s="5">
        <v>4</v>
      </c>
      <c r="P1249">
        <v>2</v>
      </c>
      <c r="Q1249" t="str">
        <f t="shared" si="20"/>
        <v>34</v>
      </c>
    </row>
    <row r="1250" spans="1:17" x14ac:dyDescent="0.25">
      <c r="A1250">
        <v>1249</v>
      </c>
      <c r="F1250">
        <v>79.435184000000007</v>
      </c>
      <c r="G1250" s="3">
        <v>3</v>
      </c>
      <c r="H1250">
        <v>78.366770000000002</v>
      </c>
      <c r="I1250" s="5">
        <v>4</v>
      </c>
      <c r="P1250">
        <v>2</v>
      </c>
      <c r="Q1250" t="str">
        <f t="shared" si="20"/>
        <v>34</v>
      </c>
    </row>
    <row r="1251" spans="1:17" x14ac:dyDescent="0.25">
      <c r="A1251">
        <v>1250</v>
      </c>
      <c r="F1251">
        <v>79.413858000000005</v>
      </c>
      <c r="G1251" s="3">
        <v>3</v>
      </c>
      <c r="H1251">
        <v>78.365442999999999</v>
      </c>
      <c r="I1251" s="5">
        <v>4</v>
      </c>
      <c r="P1251">
        <v>2</v>
      </c>
      <c r="Q1251" t="str">
        <f t="shared" si="20"/>
        <v>34</v>
      </c>
    </row>
    <row r="1252" spans="1:17" x14ac:dyDescent="0.25">
      <c r="A1252">
        <v>1251</v>
      </c>
      <c r="F1252">
        <v>79.426765000000003</v>
      </c>
      <c r="G1252" s="3">
        <v>3</v>
      </c>
      <c r="H1252">
        <v>78.383708000000013</v>
      </c>
      <c r="I1252" s="5">
        <v>4</v>
      </c>
      <c r="P1252">
        <v>2</v>
      </c>
      <c r="Q1252" t="str">
        <f t="shared" si="20"/>
        <v>34</v>
      </c>
    </row>
    <row r="1253" spans="1:17" x14ac:dyDescent="0.25">
      <c r="A1253">
        <v>1252</v>
      </c>
      <c r="F1253">
        <v>79.385084000000006</v>
      </c>
      <c r="G1253" s="3">
        <v>3</v>
      </c>
      <c r="H1253">
        <v>78.359525000000005</v>
      </c>
      <c r="I1253" s="5">
        <v>4</v>
      </c>
      <c r="P1253">
        <v>2</v>
      </c>
      <c r="Q1253" t="str">
        <f t="shared" si="20"/>
        <v>34</v>
      </c>
    </row>
    <row r="1254" spans="1:17" x14ac:dyDescent="0.25">
      <c r="A1254">
        <v>1253</v>
      </c>
      <c r="F1254">
        <v>79.477018000000001</v>
      </c>
      <c r="G1254" s="3">
        <v>3</v>
      </c>
      <c r="H1254">
        <v>78.395085000000009</v>
      </c>
      <c r="I1254" s="5">
        <v>4</v>
      </c>
      <c r="P1254">
        <v>2</v>
      </c>
      <c r="Q1254" t="str">
        <f t="shared" si="20"/>
        <v>34</v>
      </c>
    </row>
    <row r="1255" spans="1:17" x14ac:dyDescent="0.25">
      <c r="A1255">
        <v>1254</v>
      </c>
      <c r="F1255">
        <v>79.477018000000001</v>
      </c>
      <c r="G1255" s="3">
        <v>3</v>
      </c>
      <c r="H1255">
        <v>78.381667000000007</v>
      </c>
      <c r="I1255" s="5">
        <v>4</v>
      </c>
      <c r="P1255">
        <v>2</v>
      </c>
      <c r="Q1255" t="str">
        <f t="shared" si="20"/>
        <v>34</v>
      </c>
    </row>
    <row r="1256" spans="1:17" x14ac:dyDescent="0.25">
      <c r="A1256">
        <v>1255</v>
      </c>
      <c r="D1256">
        <v>96.179567000000006</v>
      </c>
      <c r="E1256" s="2">
        <v>2</v>
      </c>
      <c r="P1256">
        <v>1</v>
      </c>
      <c r="Q1256" t="str">
        <f t="shared" si="20"/>
        <v>2</v>
      </c>
    </row>
    <row r="1257" spans="1:17" x14ac:dyDescent="0.25">
      <c r="A1257">
        <v>1256</v>
      </c>
      <c r="D1257">
        <v>96.194719000000006</v>
      </c>
      <c r="E1257" s="2">
        <v>2</v>
      </c>
      <c r="P1257">
        <v>1</v>
      </c>
      <c r="Q1257" t="str">
        <f t="shared" si="20"/>
        <v>2</v>
      </c>
    </row>
    <row r="1258" spans="1:17" x14ac:dyDescent="0.25">
      <c r="A1258">
        <v>1257</v>
      </c>
      <c r="D1258">
        <v>96.180485000000004</v>
      </c>
      <c r="E1258" s="2">
        <v>2</v>
      </c>
      <c r="P1258">
        <v>1</v>
      </c>
      <c r="Q1258" t="str">
        <f t="shared" si="20"/>
        <v>2</v>
      </c>
    </row>
    <row r="1259" spans="1:17" x14ac:dyDescent="0.25">
      <c r="A1259">
        <v>1258</v>
      </c>
      <c r="D1259">
        <v>96.165230000000008</v>
      </c>
      <c r="E1259" s="2">
        <v>2</v>
      </c>
      <c r="P1259">
        <v>1</v>
      </c>
      <c r="Q1259" t="str">
        <f t="shared" si="20"/>
        <v>2</v>
      </c>
    </row>
    <row r="1260" spans="1:17" x14ac:dyDescent="0.25">
      <c r="A1260">
        <v>1259</v>
      </c>
      <c r="D1260">
        <v>96.154364000000015</v>
      </c>
      <c r="E1260" s="2">
        <v>2</v>
      </c>
      <c r="P1260">
        <v>1</v>
      </c>
      <c r="Q1260" t="str">
        <f t="shared" si="20"/>
        <v>2</v>
      </c>
    </row>
    <row r="1261" spans="1:17" x14ac:dyDescent="0.25">
      <c r="A1261">
        <v>1260</v>
      </c>
      <c r="D1261">
        <v>96.191912000000002</v>
      </c>
      <c r="E1261" s="2">
        <v>2</v>
      </c>
      <c r="P1261">
        <v>1</v>
      </c>
      <c r="Q1261" t="str">
        <f t="shared" si="20"/>
        <v>2</v>
      </c>
    </row>
    <row r="1262" spans="1:17" x14ac:dyDescent="0.25">
      <c r="A1262">
        <v>1261</v>
      </c>
      <c r="B1262">
        <v>102.769068</v>
      </c>
      <c r="C1262" s="4">
        <v>1</v>
      </c>
      <c r="D1262">
        <v>96.258032000000014</v>
      </c>
      <c r="E1262" s="2">
        <v>2</v>
      </c>
      <c r="P1262">
        <v>2</v>
      </c>
      <c r="Q1262" t="str">
        <f t="shared" si="20"/>
        <v>12</v>
      </c>
    </row>
    <row r="1263" spans="1:17" x14ac:dyDescent="0.25">
      <c r="A1263">
        <v>1262</v>
      </c>
      <c r="B1263">
        <v>102.76131600000001</v>
      </c>
      <c r="C1263" s="4">
        <v>1</v>
      </c>
      <c r="D1263">
        <v>96.179567000000006</v>
      </c>
      <c r="E1263" s="2">
        <v>2</v>
      </c>
      <c r="P1263">
        <v>2</v>
      </c>
      <c r="Q1263" t="str">
        <f t="shared" si="20"/>
        <v>12</v>
      </c>
    </row>
    <row r="1264" spans="1:17" x14ac:dyDescent="0.25">
      <c r="A1264">
        <v>1263</v>
      </c>
      <c r="B1264">
        <v>102.74494000000001</v>
      </c>
      <c r="C1264" s="4">
        <v>1</v>
      </c>
      <c r="P1264">
        <v>1</v>
      </c>
      <c r="Q1264" t="str">
        <f t="shared" si="20"/>
        <v>1</v>
      </c>
    </row>
    <row r="1265" spans="1:17" x14ac:dyDescent="0.25">
      <c r="A1265">
        <v>1264</v>
      </c>
      <c r="B1265">
        <v>102.73437700000001</v>
      </c>
      <c r="C1265" s="4">
        <v>1</v>
      </c>
      <c r="P1265">
        <v>1</v>
      </c>
      <c r="Q1265" t="str">
        <f t="shared" si="20"/>
        <v>1</v>
      </c>
    </row>
    <row r="1266" spans="1:17" x14ac:dyDescent="0.25">
      <c r="A1266">
        <v>1265</v>
      </c>
      <c r="B1266">
        <v>102.757948</v>
      </c>
      <c r="C1266" s="4">
        <v>1</v>
      </c>
      <c r="P1266">
        <v>1</v>
      </c>
      <c r="Q1266" t="str">
        <f t="shared" si="20"/>
        <v>1</v>
      </c>
    </row>
    <row r="1267" spans="1:17" x14ac:dyDescent="0.25">
      <c r="A1267">
        <v>1266</v>
      </c>
      <c r="B1267">
        <v>102.74621400000001</v>
      </c>
      <c r="C1267" s="4">
        <v>1</v>
      </c>
      <c r="P1267">
        <v>1</v>
      </c>
      <c r="Q1267" t="str">
        <f t="shared" si="20"/>
        <v>1</v>
      </c>
    </row>
    <row r="1268" spans="1:17" x14ac:dyDescent="0.25">
      <c r="A1268">
        <v>1267</v>
      </c>
      <c r="B1268">
        <v>102.769068</v>
      </c>
      <c r="C1268" s="4">
        <v>1</v>
      </c>
      <c r="F1268">
        <v>103.289297</v>
      </c>
      <c r="G1268" s="3">
        <v>3</v>
      </c>
      <c r="H1268">
        <v>101.64571000000001</v>
      </c>
      <c r="I1268" s="5">
        <v>4</v>
      </c>
      <c r="P1268">
        <v>3</v>
      </c>
      <c r="Q1268" t="str">
        <f t="shared" si="20"/>
        <v>134</v>
      </c>
    </row>
    <row r="1269" spans="1:17" x14ac:dyDescent="0.25">
      <c r="A1269">
        <v>1268</v>
      </c>
      <c r="F1269">
        <v>103.28205300000002</v>
      </c>
      <c r="G1269" s="3">
        <v>3</v>
      </c>
      <c r="H1269">
        <v>101.69514700000001</v>
      </c>
      <c r="I1269" s="5">
        <v>4</v>
      </c>
      <c r="P1269">
        <v>2</v>
      </c>
      <c r="Q1269" t="str">
        <f t="shared" si="20"/>
        <v>34</v>
      </c>
    </row>
    <row r="1270" spans="1:17" x14ac:dyDescent="0.25">
      <c r="A1270">
        <v>1269</v>
      </c>
      <c r="F1270">
        <v>103.30633700000001</v>
      </c>
      <c r="G1270" s="3">
        <v>3</v>
      </c>
      <c r="H1270">
        <v>101.69065700000002</v>
      </c>
      <c r="I1270" s="5">
        <v>4</v>
      </c>
      <c r="P1270">
        <v>2</v>
      </c>
      <c r="Q1270" t="str">
        <f t="shared" si="20"/>
        <v>34</v>
      </c>
    </row>
    <row r="1271" spans="1:17" x14ac:dyDescent="0.25">
      <c r="A1271">
        <v>1270</v>
      </c>
      <c r="F1271">
        <v>103.33373400000001</v>
      </c>
      <c r="G1271" s="3">
        <v>3</v>
      </c>
      <c r="H1271">
        <v>101.66734300000002</v>
      </c>
      <c r="I1271" s="5">
        <v>4</v>
      </c>
      <c r="P1271">
        <v>2</v>
      </c>
      <c r="Q1271" t="str">
        <f t="shared" si="20"/>
        <v>34</v>
      </c>
    </row>
    <row r="1272" spans="1:17" x14ac:dyDescent="0.25">
      <c r="A1272">
        <v>1271</v>
      </c>
      <c r="F1272">
        <v>103.32490700000001</v>
      </c>
      <c r="G1272" s="3">
        <v>3</v>
      </c>
      <c r="H1272">
        <v>101.61989600000001</v>
      </c>
      <c r="I1272" s="5">
        <v>4</v>
      </c>
      <c r="P1272">
        <v>2</v>
      </c>
      <c r="Q1272" t="str">
        <f t="shared" si="20"/>
        <v>34</v>
      </c>
    </row>
    <row r="1273" spans="1:17" x14ac:dyDescent="0.25">
      <c r="A1273">
        <v>1272</v>
      </c>
      <c r="F1273">
        <v>103.32215300000001</v>
      </c>
      <c r="G1273" s="3">
        <v>3</v>
      </c>
      <c r="H1273">
        <v>101.630098</v>
      </c>
      <c r="I1273" s="5">
        <v>4</v>
      </c>
      <c r="P1273">
        <v>2</v>
      </c>
      <c r="Q1273" t="str">
        <f t="shared" si="20"/>
        <v>34</v>
      </c>
    </row>
    <row r="1274" spans="1:17" x14ac:dyDescent="0.25">
      <c r="A1274">
        <v>1273</v>
      </c>
      <c r="F1274">
        <v>103.310213</v>
      </c>
      <c r="G1274" s="3">
        <v>3</v>
      </c>
      <c r="H1274">
        <v>101.64571000000001</v>
      </c>
      <c r="I1274" s="5">
        <v>4</v>
      </c>
      <c r="P1274">
        <v>2</v>
      </c>
      <c r="Q1274" t="str">
        <f t="shared" si="20"/>
        <v>34</v>
      </c>
    </row>
    <row r="1275" spans="1:17" x14ac:dyDescent="0.25">
      <c r="A1275">
        <v>1274</v>
      </c>
      <c r="F1275">
        <v>103.289297</v>
      </c>
      <c r="G1275" s="3">
        <v>3</v>
      </c>
      <c r="H1275">
        <v>101.64571000000001</v>
      </c>
      <c r="I1275" s="5">
        <v>4</v>
      </c>
      <c r="P1275">
        <v>2</v>
      </c>
      <c r="Q1275" t="str">
        <f t="shared" si="20"/>
        <v>34</v>
      </c>
    </row>
    <row r="1276" spans="1:17" x14ac:dyDescent="0.25">
      <c r="A1276">
        <v>1275</v>
      </c>
      <c r="P1276">
        <v>0</v>
      </c>
      <c r="Q1276" t="str">
        <f t="shared" si="20"/>
        <v/>
      </c>
    </row>
    <row r="1277" spans="1:17" x14ac:dyDescent="0.25">
      <c r="A1277">
        <v>1276</v>
      </c>
      <c r="D1277">
        <v>123.26667600000002</v>
      </c>
      <c r="E1277" s="2">
        <v>2</v>
      </c>
      <c r="P1277">
        <v>1</v>
      </c>
      <c r="Q1277" t="str">
        <f t="shared" si="20"/>
        <v>2</v>
      </c>
    </row>
    <row r="1278" spans="1:17" x14ac:dyDescent="0.25">
      <c r="A1278">
        <v>1277</v>
      </c>
      <c r="D1278">
        <v>123.298868</v>
      </c>
      <c r="E1278" s="2">
        <v>2</v>
      </c>
      <c r="P1278">
        <v>1</v>
      </c>
      <c r="Q1278" t="str">
        <f t="shared" si="20"/>
        <v>2</v>
      </c>
    </row>
    <row r="1279" spans="1:17" x14ac:dyDescent="0.25">
      <c r="A1279">
        <v>1278</v>
      </c>
      <c r="D1279">
        <v>123.210554</v>
      </c>
      <c r="E1279" s="2">
        <v>2</v>
      </c>
      <c r="P1279">
        <v>1</v>
      </c>
      <c r="Q1279" t="str">
        <f t="shared" si="20"/>
        <v>2</v>
      </c>
    </row>
    <row r="1280" spans="1:17" x14ac:dyDescent="0.25">
      <c r="A1280">
        <v>1279</v>
      </c>
      <c r="D1280">
        <v>123.23728800000001</v>
      </c>
      <c r="E1280" s="2">
        <v>2</v>
      </c>
      <c r="P1280">
        <v>1</v>
      </c>
      <c r="Q1280" t="str">
        <f t="shared" si="20"/>
        <v>2</v>
      </c>
    </row>
    <row r="1281" spans="1:17" x14ac:dyDescent="0.25">
      <c r="A1281">
        <v>1280</v>
      </c>
      <c r="B1281">
        <v>127.99785800000001</v>
      </c>
      <c r="C1281" s="4">
        <v>1</v>
      </c>
      <c r="D1281">
        <v>123.26631700000002</v>
      </c>
      <c r="E1281" s="2">
        <v>2</v>
      </c>
      <c r="P1281">
        <v>2</v>
      </c>
      <c r="Q1281" t="str">
        <f t="shared" si="20"/>
        <v>12</v>
      </c>
    </row>
    <row r="1282" spans="1:17" x14ac:dyDescent="0.25">
      <c r="A1282">
        <v>1281</v>
      </c>
      <c r="B1282">
        <v>127.97505000000001</v>
      </c>
      <c r="C1282" s="4">
        <v>1</v>
      </c>
      <c r="D1282">
        <v>123.28182800000002</v>
      </c>
      <c r="E1282" s="2">
        <v>2</v>
      </c>
      <c r="P1282">
        <v>2</v>
      </c>
      <c r="Q1282" t="str">
        <f t="shared" ref="Q1282:Q1345" si="21">CONCATENATE(C1282,E1282,G1282,I1282)</f>
        <v>12</v>
      </c>
    </row>
    <row r="1283" spans="1:17" x14ac:dyDescent="0.25">
      <c r="A1283">
        <v>1282</v>
      </c>
      <c r="B1283">
        <v>127.946741</v>
      </c>
      <c r="C1283" s="4">
        <v>1</v>
      </c>
      <c r="D1283">
        <v>123.26667600000002</v>
      </c>
      <c r="E1283" s="2">
        <v>2</v>
      </c>
      <c r="P1283">
        <v>2</v>
      </c>
      <c r="Q1283" t="str">
        <f t="shared" si="21"/>
        <v>12</v>
      </c>
    </row>
    <row r="1284" spans="1:17" x14ac:dyDescent="0.25">
      <c r="A1284">
        <v>1283</v>
      </c>
      <c r="B1284">
        <v>127.98096700000001</v>
      </c>
      <c r="C1284" s="4">
        <v>1</v>
      </c>
      <c r="D1284">
        <v>123.26667600000002</v>
      </c>
      <c r="E1284" s="2">
        <v>2</v>
      </c>
      <c r="P1284">
        <v>2</v>
      </c>
      <c r="Q1284" t="str">
        <f t="shared" si="21"/>
        <v>12</v>
      </c>
    </row>
    <row r="1285" spans="1:17" x14ac:dyDescent="0.25">
      <c r="A1285">
        <v>1284</v>
      </c>
      <c r="B1285">
        <v>127.96943900000001</v>
      </c>
      <c r="C1285" s="4">
        <v>1</v>
      </c>
      <c r="P1285">
        <v>1</v>
      </c>
      <c r="Q1285" t="str">
        <f t="shared" si="21"/>
        <v>1</v>
      </c>
    </row>
    <row r="1286" spans="1:17" x14ac:dyDescent="0.25">
      <c r="A1286">
        <v>1285</v>
      </c>
      <c r="B1286">
        <v>128.01836600000001</v>
      </c>
      <c r="C1286" s="4">
        <v>1</v>
      </c>
      <c r="P1286">
        <v>1</v>
      </c>
      <c r="Q1286" t="str">
        <f t="shared" si="21"/>
        <v>1</v>
      </c>
    </row>
    <row r="1287" spans="1:17" x14ac:dyDescent="0.25">
      <c r="A1287">
        <v>1286</v>
      </c>
      <c r="B1287">
        <v>127.99785800000001</v>
      </c>
      <c r="C1287" s="4">
        <v>1</v>
      </c>
      <c r="P1287">
        <v>1</v>
      </c>
      <c r="Q1287" t="str">
        <f t="shared" si="21"/>
        <v>1</v>
      </c>
    </row>
    <row r="1288" spans="1:17" x14ac:dyDescent="0.25">
      <c r="A1288">
        <v>1287</v>
      </c>
      <c r="F1288">
        <v>128.64470900000001</v>
      </c>
      <c r="G1288" s="3">
        <v>3</v>
      </c>
      <c r="H1288">
        <v>127.533804</v>
      </c>
      <c r="I1288" s="5">
        <v>4</v>
      </c>
      <c r="P1288">
        <v>2</v>
      </c>
      <c r="Q1288" t="str">
        <f t="shared" si="21"/>
        <v>34</v>
      </c>
    </row>
    <row r="1289" spans="1:17" x14ac:dyDescent="0.25">
      <c r="A1289">
        <v>1288</v>
      </c>
      <c r="F1289">
        <v>128.65114400000002</v>
      </c>
      <c r="G1289" s="3">
        <v>3</v>
      </c>
      <c r="H1289">
        <v>127.52212</v>
      </c>
      <c r="I1289" s="5">
        <v>4</v>
      </c>
      <c r="P1289">
        <v>2</v>
      </c>
      <c r="Q1289" t="str">
        <f t="shared" si="21"/>
        <v>34</v>
      </c>
    </row>
    <row r="1290" spans="1:17" x14ac:dyDescent="0.25">
      <c r="A1290">
        <v>1289</v>
      </c>
      <c r="F1290">
        <v>128.66976400000001</v>
      </c>
      <c r="G1290" s="3">
        <v>3</v>
      </c>
      <c r="H1290">
        <v>127.52221900000001</v>
      </c>
      <c r="I1290" s="5">
        <v>4</v>
      </c>
      <c r="P1290">
        <v>2</v>
      </c>
      <c r="Q1290" t="str">
        <f t="shared" si="21"/>
        <v>34</v>
      </c>
    </row>
    <row r="1291" spans="1:17" x14ac:dyDescent="0.25">
      <c r="A1291">
        <v>1290</v>
      </c>
      <c r="F1291">
        <v>128.661856</v>
      </c>
      <c r="G1291" s="3">
        <v>3</v>
      </c>
      <c r="H1291">
        <v>127.58941100000001</v>
      </c>
      <c r="I1291" s="5">
        <v>4</v>
      </c>
      <c r="P1291">
        <v>2</v>
      </c>
      <c r="Q1291" t="str">
        <f t="shared" si="21"/>
        <v>34</v>
      </c>
    </row>
    <row r="1292" spans="1:17" x14ac:dyDescent="0.25">
      <c r="A1292">
        <v>1291</v>
      </c>
      <c r="F1292">
        <v>128.67573000000002</v>
      </c>
      <c r="G1292" s="3">
        <v>3</v>
      </c>
      <c r="H1292">
        <v>127.50502200000001</v>
      </c>
      <c r="I1292" s="5">
        <v>4</v>
      </c>
      <c r="P1292">
        <v>2</v>
      </c>
      <c r="Q1292" t="str">
        <f t="shared" si="21"/>
        <v>34</v>
      </c>
    </row>
    <row r="1293" spans="1:17" x14ac:dyDescent="0.25">
      <c r="A1293">
        <v>1292</v>
      </c>
      <c r="F1293">
        <v>128.70537400000001</v>
      </c>
      <c r="G1293" s="3">
        <v>3</v>
      </c>
      <c r="H1293">
        <v>127.533804</v>
      </c>
      <c r="I1293" s="5">
        <v>4</v>
      </c>
      <c r="P1293">
        <v>2</v>
      </c>
      <c r="Q1293" t="str">
        <f t="shared" si="21"/>
        <v>34</v>
      </c>
    </row>
    <row r="1294" spans="1:17" x14ac:dyDescent="0.25">
      <c r="A1294">
        <v>1293</v>
      </c>
      <c r="F1294">
        <v>128.706594</v>
      </c>
      <c r="G1294" s="3">
        <v>3</v>
      </c>
      <c r="H1294">
        <v>127.533804</v>
      </c>
      <c r="I1294" s="5">
        <v>4</v>
      </c>
      <c r="P1294">
        <v>2</v>
      </c>
      <c r="Q1294" t="str">
        <f t="shared" si="21"/>
        <v>34</v>
      </c>
    </row>
    <row r="1295" spans="1:17" x14ac:dyDescent="0.25">
      <c r="A1295">
        <v>1294</v>
      </c>
      <c r="F1295">
        <v>128.64470900000001</v>
      </c>
      <c r="G1295" s="3">
        <v>3</v>
      </c>
      <c r="P1295">
        <v>1</v>
      </c>
      <c r="Q1295" t="str">
        <f t="shared" si="21"/>
        <v>3</v>
      </c>
    </row>
    <row r="1296" spans="1:17" x14ac:dyDescent="0.25">
      <c r="A1296">
        <v>1295</v>
      </c>
      <c r="P1296">
        <v>0</v>
      </c>
      <c r="Q1296" t="str">
        <f t="shared" si="21"/>
        <v/>
      </c>
    </row>
    <row r="1297" spans="1:17" x14ac:dyDescent="0.25">
      <c r="A1297">
        <v>1296</v>
      </c>
      <c r="D1297">
        <v>156.758298</v>
      </c>
      <c r="E1297" s="2">
        <v>2</v>
      </c>
      <c r="P1297">
        <v>1</v>
      </c>
      <c r="Q1297" t="str">
        <f t="shared" si="21"/>
        <v>2</v>
      </c>
    </row>
    <row r="1298" spans="1:17" x14ac:dyDescent="0.25">
      <c r="A1298">
        <v>1297</v>
      </c>
      <c r="D1298">
        <v>156.62061800000001</v>
      </c>
      <c r="E1298" s="2">
        <v>2</v>
      </c>
      <c r="P1298">
        <v>1</v>
      </c>
      <c r="Q1298" t="str">
        <f t="shared" si="21"/>
        <v>2</v>
      </c>
    </row>
    <row r="1299" spans="1:17" x14ac:dyDescent="0.25">
      <c r="A1299">
        <v>1298</v>
      </c>
      <c r="D1299">
        <v>156.77170000000001</v>
      </c>
      <c r="E1299" s="2">
        <v>2</v>
      </c>
      <c r="P1299">
        <v>1</v>
      </c>
      <c r="Q1299" t="str">
        <f t="shared" si="21"/>
        <v>2</v>
      </c>
    </row>
    <row r="1300" spans="1:17" x14ac:dyDescent="0.25">
      <c r="A1300">
        <v>1299</v>
      </c>
      <c r="D1300">
        <v>156.834329</v>
      </c>
      <c r="E1300" s="2">
        <v>2</v>
      </c>
      <c r="P1300">
        <v>1</v>
      </c>
      <c r="Q1300" t="str">
        <f t="shared" si="21"/>
        <v>2</v>
      </c>
    </row>
    <row r="1301" spans="1:17" x14ac:dyDescent="0.25">
      <c r="A1301">
        <v>1300</v>
      </c>
      <c r="B1301">
        <v>160.69922600000001</v>
      </c>
      <c r="C1301" s="4">
        <v>1</v>
      </c>
      <c r="D1301">
        <v>156.87309199999999</v>
      </c>
      <c r="E1301" s="2">
        <v>2</v>
      </c>
      <c r="P1301">
        <v>2</v>
      </c>
      <c r="Q1301" t="str">
        <f t="shared" si="21"/>
        <v>12</v>
      </c>
    </row>
    <row r="1302" spans="1:17" x14ac:dyDescent="0.25">
      <c r="A1302">
        <v>1301</v>
      </c>
      <c r="B1302">
        <v>160.71072100000001</v>
      </c>
      <c r="C1302" s="4">
        <v>1</v>
      </c>
      <c r="D1302">
        <v>156.86365900000001</v>
      </c>
      <c r="E1302" s="2">
        <v>2</v>
      </c>
      <c r="P1302">
        <v>2</v>
      </c>
      <c r="Q1302" t="str">
        <f t="shared" si="21"/>
        <v>12</v>
      </c>
    </row>
    <row r="1303" spans="1:17" x14ac:dyDescent="0.25">
      <c r="A1303">
        <v>1302</v>
      </c>
      <c r="B1303">
        <v>160.64551499999999</v>
      </c>
      <c r="C1303" s="4">
        <v>1</v>
      </c>
      <c r="D1303">
        <v>156.758298</v>
      </c>
      <c r="E1303" s="2">
        <v>2</v>
      </c>
      <c r="P1303">
        <v>2</v>
      </c>
      <c r="Q1303" t="str">
        <f t="shared" si="21"/>
        <v>12</v>
      </c>
    </row>
    <row r="1304" spans="1:17" x14ac:dyDescent="0.25">
      <c r="A1304">
        <v>1303</v>
      </c>
      <c r="B1304">
        <v>160.725257</v>
      </c>
      <c r="C1304" s="4">
        <v>1</v>
      </c>
      <c r="P1304">
        <v>1</v>
      </c>
      <c r="Q1304" t="str">
        <f t="shared" si="21"/>
        <v>1</v>
      </c>
    </row>
    <row r="1305" spans="1:17" x14ac:dyDescent="0.25">
      <c r="A1305">
        <v>1304</v>
      </c>
      <c r="B1305">
        <v>160.69922600000001</v>
      </c>
      <c r="C1305" s="4">
        <v>1</v>
      </c>
      <c r="P1305">
        <v>1</v>
      </c>
      <c r="Q1305" t="str">
        <f t="shared" si="21"/>
        <v>1</v>
      </c>
    </row>
    <row r="1306" spans="1:17" x14ac:dyDescent="0.25">
      <c r="A1306">
        <v>1305</v>
      </c>
      <c r="B1306">
        <v>160.69922600000001</v>
      </c>
      <c r="C1306" s="4">
        <v>1</v>
      </c>
      <c r="P1306">
        <v>1</v>
      </c>
      <c r="Q1306" t="str">
        <f t="shared" si="21"/>
        <v>1</v>
      </c>
    </row>
    <row r="1307" spans="1:17" x14ac:dyDescent="0.25">
      <c r="A1307">
        <v>1306</v>
      </c>
      <c r="B1307">
        <v>160.69922600000001</v>
      </c>
      <c r="C1307" s="4">
        <v>1</v>
      </c>
      <c r="P1307">
        <v>1</v>
      </c>
      <c r="Q1307" t="str">
        <f t="shared" si="21"/>
        <v>1</v>
      </c>
    </row>
    <row r="1308" spans="1:17" x14ac:dyDescent="0.25">
      <c r="A1308">
        <v>1307</v>
      </c>
      <c r="F1308">
        <v>162.39103</v>
      </c>
      <c r="G1308" s="3">
        <v>3</v>
      </c>
      <c r="H1308">
        <v>161.12345300000001</v>
      </c>
      <c r="I1308" s="5">
        <v>4</v>
      </c>
      <c r="P1308">
        <v>2</v>
      </c>
      <c r="Q1308" t="str">
        <f t="shared" si="21"/>
        <v>34</v>
      </c>
    </row>
    <row r="1309" spans="1:17" x14ac:dyDescent="0.25">
      <c r="A1309">
        <v>1308</v>
      </c>
      <c r="F1309">
        <v>162.350514</v>
      </c>
      <c r="G1309" s="3">
        <v>3</v>
      </c>
      <c r="H1309">
        <v>161.12345300000001</v>
      </c>
      <c r="I1309" s="5">
        <v>4</v>
      </c>
      <c r="P1309">
        <v>2</v>
      </c>
      <c r="Q1309" t="str">
        <f t="shared" si="21"/>
        <v>34</v>
      </c>
    </row>
    <row r="1310" spans="1:17" x14ac:dyDescent="0.25">
      <c r="A1310">
        <v>1309</v>
      </c>
      <c r="F1310">
        <v>162.33577300000002</v>
      </c>
      <c r="G1310" s="3">
        <v>3</v>
      </c>
      <c r="H1310">
        <v>161.12345300000001</v>
      </c>
      <c r="I1310" s="5">
        <v>4</v>
      </c>
      <c r="P1310">
        <v>2</v>
      </c>
      <c r="Q1310" t="str">
        <f t="shared" si="21"/>
        <v>34</v>
      </c>
    </row>
    <row r="1311" spans="1:17" x14ac:dyDescent="0.25">
      <c r="A1311">
        <v>1310</v>
      </c>
      <c r="F1311">
        <v>162.39231799999999</v>
      </c>
      <c r="G1311" s="3">
        <v>3</v>
      </c>
      <c r="H1311">
        <v>161.12345300000001</v>
      </c>
      <c r="I1311" s="5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162.35597899999999</v>
      </c>
      <c r="G1312" s="3">
        <v>3</v>
      </c>
      <c r="H1312">
        <v>161.12345300000001</v>
      </c>
      <c r="I1312" s="5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162.31350500000002</v>
      </c>
      <c r="G1313" s="3">
        <v>3</v>
      </c>
      <c r="H1313">
        <v>161.12345300000001</v>
      </c>
      <c r="I1313" s="5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162.39103</v>
      </c>
      <c r="G1314" s="3">
        <v>3</v>
      </c>
      <c r="P1314">
        <v>1</v>
      </c>
      <c r="Q1314" t="str">
        <f t="shared" si="21"/>
        <v>3</v>
      </c>
    </row>
    <row r="1315" spans="1:17" x14ac:dyDescent="0.25">
      <c r="A1315">
        <v>1314</v>
      </c>
      <c r="P1315">
        <v>0</v>
      </c>
      <c r="Q1315" t="str">
        <f t="shared" si="21"/>
        <v/>
      </c>
    </row>
    <row r="1316" spans="1:17" x14ac:dyDescent="0.25">
      <c r="A1316">
        <v>1315</v>
      </c>
      <c r="P1316">
        <v>0</v>
      </c>
      <c r="Q1316" t="str">
        <f t="shared" si="21"/>
        <v/>
      </c>
    </row>
    <row r="1317" spans="1:17" x14ac:dyDescent="0.25">
      <c r="A1317">
        <v>1316</v>
      </c>
      <c r="D1317">
        <v>183.363451</v>
      </c>
      <c r="E1317" s="2">
        <v>2</v>
      </c>
      <c r="P1317">
        <v>1</v>
      </c>
      <c r="Q1317" t="str">
        <f t="shared" si="21"/>
        <v>2</v>
      </c>
    </row>
    <row r="1318" spans="1:17" x14ac:dyDescent="0.25">
      <c r="A1318">
        <v>1317</v>
      </c>
      <c r="D1318">
        <v>183.325568</v>
      </c>
      <c r="E1318" s="2">
        <v>2</v>
      </c>
      <c r="P1318">
        <v>1</v>
      </c>
      <c r="Q1318" t="str">
        <f t="shared" si="21"/>
        <v>2</v>
      </c>
    </row>
    <row r="1319" spans="1:17" x14ac:dyDescent="0.25">
      <c r="A1319">
        <v>1318</v>
      </c>
      <c r="D1319">
        <v>183.393553</v>
      </c>
      <c r="E1319" s="2">
        <v>2</v>
      </c>
      <c r="P1319">
        <v>1</v>
      </c>
      <c r="Q1319" t="str">
        <f t="shared" si="21"/>
        <v>2</v>
      </c>
    </row>
    <row r="1320" spans="1:17" x14ac:dyDescent="0.25">
      <c r="A1320">
        <v>1319</v>
      </c>
      <c r="D1320">
        <v>183.39139</v>
      </c>
      <c r="E1320" s="2">
        <v>2</v>
      </c>
      <c r="P1320">
        <v>1</v>
      </c>
      <c r="Q1320" t="str">
        <f t="shared" si="21"/>
        <v>2</v>
      </c>
    </row>
    <row r="1321" spans="1:17" x14ac:dyDescent="0.25">
      <c r="A1321">
        <v>1320</v>
      </c>
      <c r="B1321">
        <v>189.19273200000001</v>
      </c>
      <c r="C1321" s="4">
        <v>1</v>
      </c>
      <c r="D1321">
        <v>183.372164</v>
      </c>
      <c r="E1321" s="2">
        <v>2</v>
      </c>
      <c r="P1321">
        <v>2</v>
      </c>
      <c r="Q1321" t="str">
        <f t="shared" si="21"/>
        <v>12</v>
      </c>
    </row>
    <row r="1322" spans="1:17" x14ac:dyDescent="0.25">
      <c r="A1322">
        <v>1321</v>
      </c>
      <c r="B1322">
        <v>189.21164899999999</v>
      </c>
      <c r="C1322" s="4">
        <v>1</v>
      </c>
      <c r="D1322">
        <v>183.44051200000001</v>
      </c>
      <c r="E1322" s="2">
        <v>2</v>
      </c>
      <c r="P1322">
        <v>2</v>
      </c>
      <c r="Q1322" t="str">
        <f t="shared" si="21"/>
        <v>12</v>
      </c>
    </row>
    <row r="1323" spans="1:17" x14ac:dyDescent="0.25">
      <c r="A1323">
        <v>1322</v>
      </c>
      <c r="B1323">
        <v>189.18268</v>
      </c>
      <c r="C1323" s="4">
        <v>1</v>
      </c>
      <c r="D1323">
        <v>183.363451</v>
      </c>
      <c r="E1323" s="2">
        <v>2</v>
      </c>
      <c r="P1323">
        <v>2</v>
      </c>
      <c r="Q1323" t="str">
        <f t="shared" si="21"/>
        <v>12</v>
      </c>
    </row>
    <row r="1324" spans="1:17" x14ac:dyDescent="0.25">
      <c r="A1324">
        <v>1323</v>
      </c>
      <c r="B1324">
        <v>189.17128600000001</v>
      </c>
      <c r="C1324" s="4">
        <v>1</v>
      </c>
      <c r="P1324">
        <v>1</v>
      </c>
      <c r="Q1324" t="str">
        <f t="shared" si="21"/>
        <v>1</v>
      </c>
    </row>
    <row r="1325" spans="1:17" x14ac:dyDescent="0.25">
      <c r="A1325">
        <v>1324</v>
      </c>
      <c r="B1325">
        <v>189.187319</v>
      </c>
      <c r="C1325" s="4">
        <v>1</v>
      </c>
      <c r="P1325">
        <v>1</v>
      </c>
      <c r="Q1325" t="str">
        <f t="shared" si="21"/>
        <v>1</v>
      </c>
    </row>
    <row r="1326" spans="1:17" x14ac:dyDescent="0.25">
      <c r="A1326">
        <v>1325</v>
      </c>
      <c r="B1326">
        <v>189.19273200000001</v>
      </c>
      <c r="C1326" s="4">
        <v>1</v>
      </c>
      <c r="P1326">
        <v>1</v>
      </c>
      <c r="Q1326" t="str">
        <f t="shared" si="21"/>
        <v>1</v>
      </c>
    </row>
    <row r="1327" spans="1:17" x14ac:dyDescent="0.25">
      <c r="A1327">
        <v>1326</v>
      </c>
      <c r="P1327">
        <v>0</v>
      </c>
      <c r="Q1327" t="str">
        <f t="shared" si="21"/>
        <v/>
      </c>
    </row>
    <row r="1328" spans="1:17" x14ac:dyDescent="0.25">
      <c r="A1328">
        <v>1327</v>
      </c>
      <c r="F1328">
        <v>191.08711099999999</v>
      </c>
      <c r="G1328" s="3">
        <v>3</v>
      </c>
      <c r="H1328">
        <v>190.65097700000001</v>
      </c>
      <c r="I1328" s="5">
        <v>4</v>
      </c>
      <c r="P1328">
        <v>2</v>
      </c>
      <c r="Q1328" t="str">
        <f t="shared" si="21"/>
        <v>34</v>
      </c>
    </row>
    <row r="1329" spans="1:17" x14ac:dyDescent="0.25">
      <c r="A1329">
        <v>1328</v>
      </c>
      <c r="F1329">
        <v>191.06870900000001</v>
      </c>
      <c r="G1329" s="3">
        <v>3</v>
      </c>
      <c r="H1329">
        <v>190.67035900000002</v>
      </c>
      <c r="I1329" s="5">
        <v>4</v>
      </c>
      <c r="P1329">
        <v>2</v>
      </c>
      <c r="Q1329" t="str">
        <f t="shared" si="21"/>
        <v>34</v>
      </c>
    </row>
    <row r="1330" spans="1:17" x14ac:dyDescent="0.25">
      <c r="A1330">
        <v>1329</v>
      </c>
      <c r="F1330">
        <v>191.09701000000001</v>
      </c>
      <c r="G1330" s="3">
        <v>3</v>
      </c>
      <c r="H1330">
        <v>190.62185099999999</v>
      </c>
      <c r="I1330" s="5">
        <v>4</v>
      </c>
      <c r="P1330">
        <v>2</v>
      </c>
      <c r="Q1330" t="str">
        <f t="shared" si="21"/>
        <v>34</v>
      </c>
    </row>
    <row r="1331" spans="1:17" x14ac:dyDescent="0.25">
      <c r="A1331">
        <v>1330</v>
      </c>
      <c r="F1331">
        <v>191.083865</v>
      </c>
      <c r="G1331" s="3">
        <v>3</v>
      </c>
      <c r="H1331">
        <v>190.666132</v>
      </c>
      <c r="I1331" s="5">
        <v>4</v>
      </c>
      <c r="P1331">
        <v>2</v>
      </c>
      <c r="Q1331" t="str">
        <f t="shared" si="21"/>
        <v>34</v>
      </c>
    </row>
    <row r="1332" spans="1:17" x14ac:dyDescent="0.25">
      <c r="A1332">
        <v>1331</v>
      </c>
      <c r="F1332">
        <v>191.052527</v>
      </c>
      <c r="G1332" s="3">
        <v>3</v>
      </c>
      <c r="H1332">
        <v>190.658659</v>
      </c>
      <c r="I1332" s="5">
        <v>4</v>
      </c>
      <c r="P1332">
        <v>2</v>
      </c>
      <c r="Q1332" t="str">
        <f t="shared" si="21"/>
        <v>34</v>
      </c>
    </row>
    <row r="1333" spans="1:17" x14ac:dyDescent="0.25">
      <c r="A1333">
        <v>1332</v>
      </c>
      <c r="F1333">
        <v>191.12051200000002</v>
      </c>
      <c r="G1333" s="3">
        <v>3</v>
      </c>
      <c r="H1333">
        <v>190.66345100000001</v>
      </c>
      <c r="I1333" s="5">
        <v>4</v>
      </c>
      <c r="P1333">
        <v>2</v>
      </c>
      <c r="Q1333" t="str">
        <f t="shared" si="21"/>
        <v>34</v>
      </c>
    </row>
    <row r="1334" spans="1:17" x14ac:dyDescent="0.25">
      <c r="A1334">
        <v>1333</v>
      </c>
      <c r="F1334">
        <v>190.980513</v>
      </c>
      <c r="G1334" s="3">
        <v>3</v>
      </c>
      <c r="H1334">
        <v>190.67035900000002</v>
      </c>
      <c r="I1334" s="5">
        <v>4</v>
      </c>
      <c r="P1334">
        <v>2</v>
      </c>
      <c r="Q1334" t="str">
        <f t="shared" si="21"/>
        <v>34</v>
      </c>
    </row>
    <row r="1335" spans="1:17" x14ac:dyDescent="0.25">
      <c r="A1335">
        <v>1334</v>
      </c>
      <c r="F1335">
        <v>191.08711099999999</v>
      </c>
      <c r="G1335" s="3">
        <v>3</v>
      </c>
      <c r="P1335">
        <v>1</v>
      </c>
      <c r="Q1335" t="str">
        <f t="shared" si="21"/>
        <v>3</v>
      </c>
    </row>
    <row r="1336" spans="1:17" x14ac:dyDescent="0.25">
      <c r="A1336">
        <v>1335</v>
      </c>
      <c r="D1336">
        <v>210.04530600000001</v>
      </c>
      <c r="E1336" s="2">
        <v>2</v>
      </c>
      <c r="P1336">
        <v>1</v>
      </c>
      <c r="Q1336" t="str">
        <f t="shared" si="21"/>
        <v>2</v>
      </c>
    </row>
    <row r="1337" spans="1:17" x14ac:dyDescent="0.25">
      <c r="A1337">
        <v>1336</v>
      </c>
      <c r="D1337">
        <v>209.979018</v>
      </c>
      <c r="E1337" s="2">
        <v>2</v>
      </c>
      <c r="P1337">
        <v>1</v>
      </c>
      <c r="Q1337" t="str">
        <f t="shared" si="21"/>
        <v>2</v>
      </c>
    </row>
    <row r="1338" spans="1:17" x14ac:dyDescent="0.25">
      <c r="A1338">
        <v>1337</v>
      </c>
      <c r="D1338">
        <v>209.97051500000001</v>
      </c>
      <c r="E1338" s="2">
        <v>2</v>
      </c>
      <c r="P1338">
        <v>1</v>
      </c>
      <c r="Q1338" t="str">
        <f t="shared" si="21"/>
        <v>2</v>
      </c>
    </row>
    <row r="1339" spans="1:17" x14ac:dyDescent="0.25">
      <c r="A1339">
        <v>1338</v>
      </c>
      <c r="D1339">
        <v>210.01731699999999</v>
      </c>
      <c r="E1339" s="2">
        <v>2</v>
      </c>
      <c r="P1339">
        <v>1</v>
      </c>
      <c r="Q1339" t="str">
        <f t="shared" si="21"/>
        <v>2</v>
      </c>
    </row>
    <row r="1340" spans="1:17" x14ac:dyDescent="0.25">
      <c r="A1340">
        <v>1339</v>
      </c>
      <c r="B1340">
        <v>215.47101000000001</v>
      </c>
      <c r="C1340" s="4">
        <v>1</v>
      </c>
      <c r="D1340">
        <v>210.023245</v>
      </c>
      <c r="E1340" s="2">
        <v>2</v>
      </c>
      <c r="P1340">
        <v>2</v>
      </c>
      <c r="Q1340" t="str">
        <f t="shared" si="21"/>
        <v>12</v>
      </c>
    </row>
    <row r="1341" spans="1:17" x14ac:dyDescent="0.25">
      <c r="A1341">
        <v>1340</v>
      </c>
      <c r="B1341">
        <v>215.461566</v>
      </c>
      <c r="C1341" s="4">
        <v>1</v>
      </c>
      <c r="D1341">
        <v>209.99015300000002</v>
      </c>
      <c r="E1341" s="2">
        <v>2</v>
      </c>
      <c r="P1341">
        <v>2</v>
      </c>
      <c r="Q1341" t="str">
        <f t="shared" si="21"/>
        <v>12</v>
      </c>
    </row>
    <row r="1342" spans="1:17" x14ac:dyDescent="0.25">
      <c r="A1342">
        <v>1341</v>
      </c>
      <c r="B1342">
        <v>215.43661599999999</v>
      </c>
      <c r="C1342" s="4">
        <v>1</v>
      </c>
      <c r="D1342">
        <v>210.04530600000001</v>
      </c>
      <c r="E1342" s="2">
        <v>2</v>
      </c>
      <c r="P1342">
        <v>2</v>
      </c>
      <c r="Q1342" t="str">
        <f t="shared" si="21"/>
        <v>12</v>
      </c>
    </row>
    <row r="1343" spans="1:17" x14ac:dyDescent="0.25">
      <c r="A1343">
        <v>1342</v>
      </c>
      <c r="B1343">
        <v>215.432828</v>
      </c>
      <c r="C1343" s="4">
        <v>1</v>
      </c>
      <c r="P1343">
        <v>1</v>
      </c>
      <c r="Q1343" t="str">
        <f t="shared" si="21"/>
        <v>1</v>
      </c>
    </row>
    <row r="1344" spans="1:17" x14ac:dyDescent="0.25">
      <c r="A1344">
        <v>1343</v>
      </c>
      <c r="B1344">
        <v>215.37217200000001</v>
      </c>
      <c r="C1344" s="4">
        <v>1</v>
      </c>
      <c r="P1344">
        <v>1</v>
      </c>
      <c r="Q1344" t="str">
        <f t="shared" si="21"/>
        <v>1</v>
      </c>
    </row>
    <row r="1345" spans="1:17" x14ac:dyDescent="0.25">
      <c r="A1345">
        <v>1344</v>
      </c>
      <c r="B1345">
        <v>215.374394</v>
      </c>
      <c r="C1345" s="4">
        <v>1</v>
      </c>
      <c r="P1345">
        <v>1</v>
      </c>
      <c r="Q1345" t="str">
        <f t="shared" si="21"/>
        <v>1</v>
      </c>
    </row>
    <row r="1346" spans="1:17" x14ac:dyDescent="0.25">
      <c r="A1346">
        <v>1345</v>
      </c>
      <c r="B1346">
        <v>215.45626200000001</v>
      </c>
      <c r="C1346" s="4">
        <v>1</v>
      </c>
      <c r="P1346">
        <v>1</v>
      </c>
      <c r="Q1346" t="str">
        <f t="shared" ref="Q1346:Q1409" si="22">CONCATENATE(C1346,E1346,G1346,I1346)</f>
        <v>1</v>
      </c>
    </row>
    <row r="1347" spans="1:17" x14ac:dyDescent="0.25">
      <c r="A1347">
        <v>1346</v>
      </c>
      <c r="H1347">
        <v>216.945707</v>
      </c>
      <c r="I1347" s="5">
        <v>4</v>
      </c>
      <c r="P1347">
        <v>1</v>
      </c>
      <c r="Q1347" t="str">
        <f t="shared" si="22"/>
        <v>4</v>
      </c>
    </row>
    <row r="1348" spans="1:17" x14ac:dyDescent="0.25">
      <c r="A1348">
        <v>1347</v>
      </c>
      <c r="F1348">
        <v>217.92717199999998</v>
      </c>
      <c r="G1348" s="3">
        <v>3</v>
      </c>
      <c r="H1348">
        <v>216.96333300000001</v>
      </c>
      <c r="I1348" s="5">
        <v>4</v>
      </c>
      <c r="P1348">
        <v>2</v>
      </c>
      <c r="Q1348" t="str">
        <f t="shared" si="22"/>
        <v>34</v>
      </c>
    </row>
    <row r="1349" spans="1:17" x14ac:dyDescent="0.25">
      <c r="A1349">
        <v>1348</v>
      </c>
      <c r="F1349">
        <v>217.92530299999999</v>
      </c>
      <c r="G1349" s="3">
        <v>3</v>
      </c>
      <c r="H1349">
        <v>216.92055500000001</v>
      </c>
      <c r="I1349" s="5">
        <v>4</v>
      </c>
      <c r="P1349">
        <v>2</v>
      </c>
      <c r="Q1349" t="str">
        <f t="shared" si="22"/>
        <v>34</v>
      </c>
    </row>
    <row r="1350" spans="1:17" x14ac:dyDescent="0.25">
      <c r="A1350">
        <v>1349</v>
      </c>
      <c r="F1350">
        <v>217.88343499999999</v>
      </c>
      <c r="G1350" s="3">
        <v>3</v>
      </c>
      <c r="H1350">
        <v>216.91585900000001</v>
      </c>
      <c r="I1350" s="5">
        <v>4</v>
      </c>
      <c r="P1350">
        <v>2</v>
      </c>
      <c r="Q1350" t="str">
        <f t="shared" si="22"/>
        <v>34</v>
      </c>
    </row>
    <row r="1351" spans="1:17" x14ac:dyDescent="0.25">
      <c r="A1351">
        <v>1350</v>
      </c>
      <c r="F1351">
        <v>217.865656</v>
      </c>
      <c r="G1351" s="3">
        <v>3</v>
      </c>
      <c r="H1351">
        <v>216.898031</v>
      </c>
      <c r="I1351" s="5">
        <v>4</v>
      </c>
      <c r="P1351">
        <v>2</v>
      </c>
      <c r="Q1351" t="str">
        <f t="shared" si="22"/>
        <v>34</v>
      </c>
    </row>
    <row r="1352" spans="1:17" x14ac:dyDescent="0.25">
      <c r="A1352">
        <v>1351</v>
      </c>
      <c r="F1352">
        <v>217.84671700000001</v>
      </c>
      <c r="G1352" s="3">
        <v>3</v>
      </c>
      <c r="H1352">
        <v>216.90398999999999</v>
      </c>
      <c r="I1352" s="5">
        <v>4</v>
      </c>
      <c r="P1352">
        <v>2</v>
      </c>
      <c r="Q1352" t="str">
        <f t="shared" si="22"/>
        <v>34</v>
      </c>
    </row>
    <row r="1353" spans="1:17" x14ac:dyDescent="0.25">
      <c r="A1353">
        <v>1352</v>
      </c>
      <c r="D1353">
        <v>233.13883899999999</v>
      </c>
      <c r="E1353" s="2">
        <v>2</v>
      </c>
      <c r="F1353">
        <v>217.82686899999999</v>
      </c>
      <c r="G1353" s="3">
        <v>3</v>
      </c>
      <c r="H1353">
        <v>216.94358600000001</v>
      </c>
      <c r="I1353" s="5">
        <v>4</v>
      </c>
      <c r="P1353">
        <v>3</v>
      </c>
      <c r="Q1353" t="str">
        <f t="shared" si="22"/>
        <v>234</v>
      </c>
    </row>
    <row r="1354" spans="1:17" x14ac:dyDescent="0.25">
      <c r="A1354">
        <v>1353</v>
      </c>
      <c r="D1354">
        <v>233.16696899999999</v>
      </c>
      <c r="E1354" s="2">
        <v>2</v>
      </c>
      <c r="F1354">
        <v>217.92717199999998</v>
      </c>
      <c r="G1354" s="3">
        <v>3</v>
      </c>
      <c r="H1354">
        <v>216.945707</v>
      </c>
      <c r="I1354" s="5">
        <v>4</v>
      </c>
      <c r="P1354">
        <v>3</v>
      </c>
      <c r="Q1354" t="str">
        <f t="shared" si="22"/>
        <v>234</v>
      </c>
    </row>
    <row r="1355" spans="1:17" x14ac:dyDescent="0.25">
      <c r="A1355">
        <v>1354</v>
      </c>
      <c r="D1355">
        <v>233.15797900000001</v>
      </c>
      <c r="E1355" s="2">
        <v>2</v>
      </c>
      <c r="P1355">
        <v>1</v>
      </c>
      <c r="Q1355" t="str">
        <f t="shared" si="22"/>
        <v>2</v>
      </c>
    </row>
    <row r="1356" spans="1:17" x14ac:dyDescent="0.25">
      <c r="A1356">
        <v>1355</v>
      </c>
      <c r="D1356">
        <v>233.15611000000001</v>
      </c>
      <c r="E1356" s="2">
        <v>2</v>
      </c>
      <c r="P1356">
        <v>1</v>
      </c>
      <c r="Q1356" t="str">
        <f t="shared" si="22"/>
        <v>2</v>
      </c>
    </row>
    <row r="1357" spans="1:17" x14ac:dyDescent="0.25">
      <c r="A1357">
        <v>1356</v>
      </c>
      <c r="D1357">
        <v>233.14530300000001</v>
      </c>
      <c r="E1357" s="2">
        <v>2</v>
      </c>
      <c r="P1357">
        <v>1</v>
      </c>
      <c r="Q1357" t="str">
        <f t="shared" si="22"/>
        <v>2</v>
      </c>
    </row>
    <row r="1358" spans="1:17" x14ac:dyDescent="0.25">
      <c r="A1358">
        <v>1357</v>
      </c>
      <c r="D1358">
        <v>233.16525200000001</v>
      </c>
      <c r="E1358" s="2">
        <v>2</v>
      </c>
      <c r="P1358">
        <v>1</v>
      </c>
      <c r="Q1358" t="str">
        <f t="shared" si="22"/>
        <v>2</v>
      </c>
    </row>
    <row r="1359" spans="1:17" x14ac:dyDescent="0.25">
      <c r="A1359">
        <v>1358</v>
      </c>
      <c r="B1359">
        <v>239.784898</v>
      </c>
      <c r="C1359" s="4">
        <v>1</v>
      </c>
      <c r="D1359">
        <v>233.17853500000001</v>
      </c>
      <c r="E1359" s="2">
        <v>2</v>
      </c>
      <c r="P1359">
        <v>2</v>
      </c>
      <c r="Q1359" t="str">
        <f t="shared" si="22"/>
        <v>12</v>
      </c>
    </row>
    <row r="1360" spans="1:17" x14ac:dyDescent="0.25">
      <c r="A1360">
        <v>1359</v>
      </c>
      <c r="B1360">
        <v>239.75686999999999</v>
      </c>
      <c r="C1360" s="4">
        <v>1</v>
      </c>
      <c r="D1360">
        <v>233.13883899999999</v>
      </c>
      <c r="E1360" s="2">
        <v>2</v>
      </c>
      <c r="P1360">
        <v>2</v>
      </c>
      <c r="Q1360" t="str">
        <f t="shared" si="22"/>
        <v>12</v>
      </c>
    </row>
    <row r="1361" spans="1:17" x14ac:dyDescent="0.25">
      <c r="A1361">
        <v>1360</v>
      </c>
      <c r="B1361">
        <v>239.77631099999999</v>
      </c>
      <c r="C1361" s="4">
        <v>1</v>
      </c>
      <c r="D1361">
        <v>233.13883899999999</v>
      </c>
      <c r="E1361" s="2">
        <v>2</v>
      </c>
      <c r="P1361">
        <v>2</v>
      </c>
      <c r="Q1361" t="str">
        <f t="shared" si="22"/>
        <v>12</v>
      </c>
    </row>
    <row r="1362" spans="1:17" x14ac:dyDescent="0.25">
      <c r="A1362">
        <v>1361</v>
      </c>
      <c r="B1362">
        <v>239.77671599999999</v>
      </c>
      <c r="C1362" s="4">
        <v>1</v>
      </c>
      <c r="P1362">
        <v>1</v>
      </c>
      <c r="Q1362" t="str">
        <f t="shared" si="22"/>
        <v>1</v>
      </c>
    </row>
    <row r="1363" spans="1:17" x14ac:dyDescent="0.25">
      <c r="A1363">
        <v>1362</v>
      </c>
      <c r="B1363">
        <v>239.778989</v>
      </c>
      <c r="C1363" s="4">
        <v>1</v>
      </c>
      <c r="P1363">
        <v>1</v>
      </c>
      <c r="Q1363" t="str">
        <f t="shared" si="22"/>
        <v>1</v>
      </c>
    </row>
    <row r="1364" spans="1:17" x14ac:dyDescent="0.25">
      <c r="A1364">
        <v>1363</v>
      </c>
      <c r="B1364">
        <v>239.782726</v>
      </c>
      <c r="C1364" s="4">
        <v>1</v>
      </c>
      <c r="P1364">
        <v>1</v>
      </c>
      <c r="Q1364" t="str">
        <f t="shared" si="22"/>
        <v>1</v>
      </c>
    </row>
    <row r="1365" spans="1:17" x14ac:dyDescent="0.25">
      <c r="A1365">
        <v>1364</v>
      </c>
      <c r="B1365">
        <v>239.784898</v>
      </c>
      <c r="C1365" s="4">
        <v>1</v>
      </c>
      <c r="P1365">
        <v>1</v>
      </c>
      <c r="Q1365" t="str">
        <f t="shared" si="22"/>
        <v>1</v>
      </c>
    </row>
    <row r="1366" spans="1:17" x14ac:dyDescent="0.25">
      <c r="A1366">
        <v>1365</v>
      </c>
      <c r="P1366">
        <v>0</v>
      </c>
      <c r="Q1366" t="str">
        <f t="shared" si="22"/>
        <v/>
      </c>
    </row>
    <row r="1367" spans="1:17" x14ac:dyDescent="0.25">
      <c r="A1367">
        <v>1366</v>
      </c>
      <c r="H1367">
        <v>240.003028</v>
      </c>
      <c r="I1367" s="5">
        <v>4</v>
      </c>
      <c r="P1367">
        <v>1</v>
      </c>
      <c r="Q1367" t="str">
        <f t="shared" si="22"/>
        <v>4</v>
      </c>
    </row>
    <row r="1368" spans="1:17" x14ac:dyDescent="0.25">
      <c r="A1368">
        <v>1367</v>
      </c>
      <c r="F1368">
        <v>242.675603</v>
      </c>
      <c r="G1368" s="3">
        <v>3</v>
      </c>
      <c r="H1368">
        <v>240.01676900000001</v>
      </c>
      <c r="I1368" s="5">
        <v>4</v>
      </c>
      <c r="P1368">
        <v>2</v>
      </c>
      <c r="Q1368" t="str">
        <f t="shared" si="22"/>
        <v>34</v>
      </c>
    </row>
    <row r="1369" spans="1:17" x14ac:dyDescent="0.25">
      <c r="A1369">
        <v>1368</v>
      </c>
      <c r="F1369">
        <v>242.675603</v>
      </c>
      <c r="G1369" s="3">
        <v>3</v>
      </c>
      <c r="H1369">
        <v>240.02126200000001</v>
      </c>
      <c r="I1369" s="5">
        <v>4</v>
      </c>
      <c r="P1369">
        <v>2</v>
      </c>
      <c r="Q1369" t="str">
        <f t="shared" si="22"/>
        <v>34</v>
      </c>
    </row>
    <row r="1370" spans="1:17" x14ac:dyDescent="0.25">
      <c r="A1370">
        <v>1369</v>
      </c>
      <c r="F1370">
        <v>242.697475</v>
      </c>
      <c r="G1370" s="3">
        <v>3</v>
      </c>
      <c r="H1370">
        <v>240.00267299999999</v>
      </c>
      <c r="I1370" s="5">
        <v>4</v>
      </c>
      <c r="P1370">
        <v>2</v>
      </c>
      <c r="Q1370" t="str">
        <f t="shared" si="22"/>
        <v>34</v>
      </c>
    </row>
    <row r="1371" spans="1:17" x14ac:dyDescent="0.25">
      <c r="A1371">
        <v>1370</v>
      </c>
      <c r="F1371">
        <v>242.70595900000001</v>
      </c>
      <c r="G1371" s="3">
        <v>3</v>
      </c>
      <c r="H1371">
        <v>239.957626</v>
      </c>
      <c r="I1371" s="5">
        <v>4</v>
      </c>
      <c r="P1371">
        <v>2</v>
      </c>
      <c r="Q1371" t="str">
        <f t="shared" si="22"/>
        <v>34</v>
      </c>
    </row>
    <row r="1372" spans="1:17" x14ac:dyDescent="0.25">
      <c r="A1372">
        <v>1371</v>
      </c>
      <c r="D1372">
        <v>258.29580599999997</v>
      </c>
      <c r="E1372" s="2">
        <v>2</v>
      </c>
      <c r="F1372">
        <v>242.70939200000001</v>
      </c>
      <c r="G1372" s="3">
        <v>3</v>
      </c>
      <c r="H1372">
        <v>240.014444</v>
      </c>
      <c r="I1372" s="5">
        <v>4</v>
      </c>
      <c r="P1372">
        <v>3</v>
      </c>
      <c r="Q1372" t="str">
        <f t="shared" si="22"/>
        <v>234</v>
      </c>
    </row>
    <row r="1373" spans="1:17" x14ac:dyDescent="0.25">
      <c r="A1373">
        <v>1372</v>
      </c>
      <c r="D1373">
        <v>258.31423899999999</v>
      </c>
      <c r="E1373" s="2">
        <v>2</v>
      </c>
      <c r="F1373">
        <v>242.790504</v>
      </c>
      <c r="G1373" s="3">
        <v>3</v>
      </c>
      <c r="H1373">
        <v>240.003028</v>
      </c>
      <c r="I1373" s="5">
        <v>4</v>
      </c>
      <c r="P1373">
        <v>3</v>
      </c>
      <c r="Q1373" t="str">
        <f t="shared" si="22"/>
        <v>234</v>
      </c>
    </row>
    <row r="1374" spans="1:17" x14ac:dyDescent="0.25">
      <c r="A1374">
        <v>1373</v>
      </c>
      <c r="D1374">
        <v>258.31610799999999</v>
      </c>
      <c r="E1374" s="2">
        <v>2</v>
      </c>
      <c r="F1374">
        <v>242.74292700000001</v>
      </c>
      <c r="G1374" s="3">
        <v>3</v>
      </c>
      <c r="P1374">
        <v>2</v>
      </c>
      <c r="Q1374" t="str">
        <f t="shared" si="22"/>
        <v>23</v>
      </c>
    </row>
    <row r="1375" spans="1:17" x14ac:dyDescent="0.25">
      <c r="A1375">
        <v>1374</v>
      </c>
      <c r="D1375">
        <v>258.321819</v>
      </c>
      <c r="E1375" s="2">
        <v>2</v>
      </c>
      <c r="F1375">
        <v>242.675603</v>
      </c>
      <c r="G1375" s="3">
        <v>3</v>
      </c>
      <c r="P1375">
        <v>2</v>
      </c>
      <c r="Q1375" t="str">
        <f t="shared" si="22"/>
        <v>23</v>
      </c>
    </row>
    <row r="1376" spans="1:17" x14ac:dyDescent="0.25">
      <c r="A1376">
        <v>1375</v>
      </c>
      <c r="D1376">
        <v>258.33110699999997</v>
      </c>
      <c r="E1376" s="2">
        <v>2</v>
      </c>
      <c r="F1376">
        <v>242.675603</v>
      </c>
      <c r="G1376" s="3">
        <v>3</v>
      </c>
      <c r="P1376">
        <v>2</v>
      </c>
      <c r="Q1376" t="str">
        <f t="shared" si="22"/>
        <v>23</v>
      </c>
    </row>
    <row r="1377" spans="1:17" x14ac:dyDescent="0.25">
      <c r="A1377">
        <v>1376</v>
      </c>
      <c r="D1377">
        <v>258.30722000000003</v>
      </c>
      <c r="E1377" s="2">
        <v>2</v>
      </c>
      <c r="P1377">
        <v>1</v>
      </c>
      <c r="Q1377" t="str">
        <f t="shared" si="22"/>
        <v>2</v>
      </c>
    </row>
    <row r="1378" spans="1:17" x14ac:dyDescent="0.25">
      <c r="A1378">
        <v>1377</v>
      </c>
      <c r="B1378">
        <v>264.42206899999996</v>
      </c>
      <c r="C1378" s="4">
        <v>1</v>
      </c>
      <c r="D1378">
        <v>258.33131300000002</v>
      </c>
      <c r="E1378" s="2">
        <v>2</v>
      </c>
      <c r="P1378">
        <v>2</v>
      </c>
      <c r="Q1378" t="str">
        <f t="shared" si="22"/>
        <v>12</v>
      </c>
    </row>
    <row r="1379" spans="1:17" x14ac:dyDescent="0.25">
      <c r="A1379">
        <v>1378</v>
      </c>
      <c r="B1379">
        <v>264.462673</v>
      </c>
      <c r="C1379" s="4">
        <v>1</v>
      </c>
      <c r="D1379">
        <v>258.36252100000002</v>
      </c>
      <c r="E1379" s="2">
        <v>2</v>
      </c>
      <c r="P1379">
        <v>2</v>
      </c>
      <c r="Q1379" t="str">
        <f t="shared" si="22"/>
        <v>12</v>
      </c>
    </row>
    <row r="1380" spans="1:17" x14ac:dyDescent="0.25">
      <c r="A1380">
        <v>1379</v>
      </c>
      <c r="B1380">
        <v>264.45448999999996</v>
      </c>
      <c r="C1380" s="4">
        <v>1</v>
      </c>
      <c r="D1380">
        <v>258.29580599999997</v>
      </c>
      <c r="E1380" s="2">
        <v>2</v>
      </c>
      <c r="P1380">
        <v>2</v>
      </c>
      <c r="Q1380" t="str">
        <f t="shared" si="22"/>
        <v>12</v>
      </c>
    </row>
    <row r="1381" spans="1:17" x14ac:dyDescent="0.25">
      <c r="A1381">
        <v>1380</v>
      </c>
      <c r="B1381">
        <v>264.42989699999998</v>
      </c>
      <c r="C1381" s="4">
        <v>1</v>
      </c>
      <c r="D1381">
        <v>258.29580599999997</v>
      </c>
      <c r="E1381" s="2">
        <v>2</v>
      </c>
      <c r="P1381">
        <v>2</v>
      </c>
      <c r="Q1381" t="str">
        <f t="shared" si="22"/>
        <v>12</v>
      </c>
    </row>
    <row r="1382" spans="1:17" x14ac:dyDescent="0.25">
      <c r="A1382">
        <v>1381</v>
      </c>
      <c r="B1382">
        <v>264.41772400000002</v>
      </c>
      <c r="C1382" s="4">
        <v>1</v>
      </c>
      <c r="P1382">
        <v>1</v>
      </c>
      <c r="Q1382" t="str">
        <f t="shared" si="22"/>
        <v>1</v>
      </c>
    </row>
    <row r="1383" spans="1:17" x14ac:dyDescent="0.25">
      <c r="A1383">
        <v>1382</v>
      </c>
      <c r="B1383">
        <v>264.43307800000002</v>
      </c>
      <c r="C1383" s="4">
        <v>1</v>
      </c>
      <c r="P1383">
        <v>1</v>
      </c>
      <c r="Q1383" t="str">
        <f t="shared" si="22"/>
        <v>1</v>
      </c>
    </row>
    <row r="1384" spans="1:17" x14ac:dyDescent="0.25">
      <c r="A1384">
        <v>1383</v>
      </c>
      <c r="B1384">
        <v>264.44085200000001</v>
      </c>
      <c r="C1384" s="4">
        <v>1</v>
      </c>
      <c r="P1384">
        <v>1</v>
      </c>
      <c r="Q1384" t="str">
        <f t="shared" si="22"/>
        <v>1</v>
      </c>
    </row>
    <row r="1385" spans="1:17" x14ac:dyDescent="0.25">
      <c r="A1385">
        <v>1384</v>
      </c>
      <c r="B1385">
        <v>264.473682</v>
      </c>
      <c r="C1385" s="4">
        <v>1</v>
      </c>
      <c r="P1385">
        <v>1</v>
      </c>
      <c r="Q1385" t="str">
        <f t="shared" si="22"/>
        <v>1</v>
      </c>
    </row>
    <row r="1386" spans="1:17" x14ac:dyDescent="0.25">
      <c r="A1386">
        <v>1385</v>
      </c>
      <c r="B1386">
        <v>264.45231899999999</v>
      </c>
      <c r="C1386" s="4">
        <v>1</v>
      </c>
      <c r="P1386">
        <v>1</v>
      </c>
      <c r="Q1386" t="str">
        <f t="shared" si="22"/>
        <v>1</v>
      </c>
    </row>
    <row r="1387" spans="1:17" x14ac:dyDescent="0.25">
      <c r="A1387">
        <v>1386</v>
      </c>
      <c r="B1387">
        <v>264.42206899999996</v>
      </c>
      <c r="C1387" s="4">
        <v>1</v>
      </c>
      <c r="H1387">
        <v>263.18353200000001</v>
      </c>
      <c r="I1387" s="5">
        <v>4</v>
      </c>
      <c r="P1387">
        <v>2</v>
      </c>
      <c r="Q1387" t="str">
        <f t="shared" si="22"/>
        <v>14</v>
      </c>
    </row>
    <row r="1388" spans="1:17" x14ac:dyDescent="0.25">
      <c r="A1388">
        <v>1387</v>
      </c>
      <c r="H1388">
        <v>263.18353200000001</v>
      </c>
      <c r="I1388" s="5">
        <v>4</v>
      </c>
      <c r="P1388">
        <v>1</v>
      </c>
      <c r="Q1388" t="str">
        <f t="shared" si="22"/>
        <v>4</v>
      </c>
    </row>
    <row r="1389" spans="1:17" x14ac:dyDescent="0.25">
      <c r="A1389">
        <v>1388</v>
      </c>
      <c r="H1389">
        <v>263.16812800000002</v>
      </c>
      <c r="I1389" s="5">
        <v>4</v>
      </c>
      <c r="J1389">
        <v>235.74111099999999</v>
      </c>
      <c r="K1389" t="s">
        <v>22</v>
      </c>
      <c r="Q1389" t="str">
        <f t="shared" si="22"/>
        <v>4</v>
      </c>
    </row>
    <row r="1390" spans="1:17" x14ac:dyDescent="0.25">
      <c r="A1390">
        <v>1389</v>
      </c>
      <c r="Q1390" t="str">
        <f t="shared" si="22"/>
        <v/>
      </c>
    </row>
    <row r="1391" spans="1:17" x14ac:dyDescent="0.25">
      <c r="A1391">
        <v>1390</v>
      </c>
      <c r="J1391">
        <v>235.627071</v>
      </c>
      <c r="K1391" t="s">
        <v>22</v>
      </c>
      <c r="Q1391" t="str">
        <f t="shared" si="22"/>
        <v/>
      </c>
    </row>
    <row r="1392" spans="1:17" x14ac:dyDescent="0.25">
      <c r="A1392">
        <v>1391</v>
      </c>
      <c r="D1392">
        <v>253.88292999999999</v>
      </c>
      <c r="E1392" s="2">
        <v>2</v>
      </c>
      <c r="P1392">
        <v>1</v>
      </c>
      <c r="Q1392" t="str">
        <f t="shared" si="22"/>
        <v>2</v>
      </c>
    </row>
    <row r="1393" spans="1:17" x14ac:dyDescent="0.25">
      <c r="A1393">
        <v>1392</v>
      </c>
      <c r="D1393">
        <v>253.85934</v>
      </c>
      <c r="E1393" s="2">
        <v>2</v>
      </c>
      <c r="P1393">
        <v>1</v>
      </c>
      <c r="Q1393" t="str">
        <f t="shared" si="22"/>
        <v>2</v>
      </c>
    </row>
    <row r="1394" spans="1:17" x14ac:dyDescent="0.25">
      <c r="A1394">
        <v>1393</v>
      </c>
      <c r="D1394">
        <v>253.829139</v>
      </c>
      <c r="E1394" s="2">
        <v>2</v>
      </c>
      <c r="P1394">
        <v>1</v>
      </c>
      <c r="Q1394" t="str">
        <f t="shared" si="22"/>
        <v>2</v>
      </c>
    </row>
    <row r="1395" spans="1:17" x14ac:dyDescent="0.25">
      <c r="A1395">
        <v>1394</v>
      </c>
      <c r="D1395">
        <v>253.80560600000001</v>
      </c>
      <c r="E1395" s="2">
        <v>2</v>
      </c>
      <c r="P1395">
        <v>1</v>
      </c>
      <c r="Q1395" t="str">
        <f t="shared" si="22"/>
        <v>2</v>
      </c>
    </row>
    <row r="1396" spans="1:17" x14ac:dyDescent="0.25">
      <c r="A1396">
        <v>1395</v>
      </c>
      <c r="D1396">
        <v>253.803787</v>
      </c>
      <c r="E1396" s="2">
        <v>2</v>
      </c>
      <c r="F1396">
        <v>262.50030099999998</v>
      </c>
      <c r="G1396" s="3">
        <v>3</v>
      </c>
      <c r="P1396">
        <v>2</v>
      </c>
      <c r="Q1396" t="str">
        <f t="shared" si="22"/>
        <v>23</v>
      </c>
    </row>
    <row r="1397" spans="1:17" x14ac:dyDescent="0.25">
      <c r="A1397">
        <v>1396</v>
      </c>
      <c r="D1397">
        <v>253.80661700000002</v>
      </c>
      <c r="E1397" s="2">
        <v>2</v>
      </c>
      <c r="F1397">
        <v>262.48711700000001</v>
      </c>
      <c r="G1397" s="3">
        <v>3</v>
      </c>
      <c r="P1397">
        <v>2</v>
      </c>
      <c r="Q1397" t="str">
        <f t="shared" si="22"/>
        <v>23</v>
      </c>
    </row>
    <row r="1398" spans="1:17" x14ac:dyDescent="0.25">
      <c r="A1398">
        <v>1397</v>
      </c>
      <c r="D1398">
        <v>253.806918</v>
      </c>
      <c r="E1398" s="2">
        <v>2</v>
      </c>
      <c r="F1398">
        <v>262.49635999999998</v>
      </c>
      <c r="G1398" s="3">
        <v>3</v>
      </c>
      <c r="P1398">
        <v>2</v>
      </c>
      <c r="Q1398" t="str">
        <f t="shared" si="22"/>
        <v>23</v>
      </c>
    </row>
    <row r="1399" spans="1:17" x14ac:dyDescent="0.25">
      <c r="A1399">
        <v>1398</v>
      </c>
      <c r="D1399">
        <v>253.808029</v>
      </c>
      <c r="E1399" s="2">
        <v>2</v>
      </c>
      <c r="F1399">
        <v>262.48226899999997</v>
      </c>
      <c r="G1399" s="3">
        <v>3</v>
      </c>
      <c r="P1399">
        <v>2</v>
      </c>
      <c r="Q1399" t="str">
        <f t="shared" si="22"/>
        <v>23</v>
      </c>
    </row>
    <row r="1400" spans="1:17" x14ac:dyDescent="0.25">
      <c r="A1400">
        <v>1399</v>
      </c>
      <c r="D1400">
        <v>253.81990000000002</v>
      </c>
      <c r="E1400" s="2">
        <v>2</v>
      </c>
      <c r="F1400">
        <v>262.47590600000001</v>
      </c>
      <c r="G1400" s="3">
        <v>3</v>
      </c>
      <c r="P1400">
        <v>2</v>
      </c>
      <c r="Q1400" t="str">
        <f t="shared" si="22"/>
        <v>23</v>
      </c>
    </row>
    <row r="1401" spans="1:17" x14ac:dyDescent="0.25">
      <c r="A1401">
        <v>1400</v>
      </c>
      <c r="D1401">
        <v>253.777625</v>
      </c>
      <c r="E1401" s="2">
        <v>2</v>
      </c>
      <c r="F1401">
        <v>262.48181499999998</v>
      </c>
      <c r="G1401" s="3">
        <v>3</v>
      </c>
      <c r="P1401">
        <v>2</v>
      </c>
      <c r="Q1401" t="str">
        <f t="shared" si="22"/>
        <v>23</v>
      </c>
    </row>
    <row r="1402" spans="1:17" x14ac:dyDescent="0.25">
      <c r="A1402">
        <v>1401</v>
      </c>
      <c r="D1402">
        <v>253.803382</v>
      </c>
      <c r="E1402" s="2">
        <v>2</v>
      </c>
      <c r="F1402">
        <v>262.511867</v>
      </c>
      <c r="G1402" s="3">
        <v>3</v>
      </c>
      <c r="P1402">
        <v>2</v>
      </c>
      <c r="Q1402" t="str">
        <f t="shared" si="22"/>
        <v>23</v>
      </c>
    </row>
    <row r="1403" spans="1:17" x14ac:dyDescent="0.25">
      <c r="A1403">
        <v>1402</v>
      </c>
      <c r="D1403">
        <v>253.79939200000001</v>
      </c>
      <c r="E1403" s="2">
        <v>2</v>
      </c>
      <c r="F1403">
        <v>262.51444200000003</v>
      </c>
      <c r="G1403" s="3">
        <v>3</v>
      </c>
      <c r="P1403">
        <v>2</v>
      </c>
      <c r="Q1403" t="str">
        <f t="shared" si="22"/>
        <v>23</v>
      </c>
    </row>
    <row r="1404" spans="1:17" x14ac:dyDescent="0.25">
      <c r="A1404">
        <v>1403</v>
      </c>
      <c r="D1404">
        <v>253.88292999999999</v>
      </c>
      <c r="E1404" s="2">
        <v>2</v>
      </c>
      <c r="F1404">
        <v>262.57898999999998</v>
      </c>
      <c r="G1404" s="3">
        <v>3</v>
      </c>
      <c r="P1404">
        <v>2</v>
      </c>
      <c r="Q1404" t="str">
        <f t="shared" si="22"/>
        <v>23</v>
      </c>
    </row>
    <row r="1405" spans="1:17" x14ac:dyDescent="0.25">
      <c r="A1405">
        <v>1404</v>
      </c>
      <c r="F1405">
        <v>262.53211899999997</v>
      </c>
      <c r="G1405" s="3">
        <v>3</v>
      </c>
      <c r="H1405">
        <v>254.28954199999998</v>
      </c>
      <c r="I1405" s="5">
        <v>4</v>
      </c>
      <c r="P1405">
        <v>2</v>
      </c>
      <c r="Q1405" t="str">
        <f t="shared" si="22"/>
        <v>34</v>
      </c>
    </row>
    <row r="1406" spans="1:17" x14ac:dyDescent="0.25">
      <c r="A1406">
        <v>1405</v>
      </c>
      <c r="H1406">
        <v>254.23318</v>
      </c>
      <c r="I1406" s="5">
        <v>4</v>
      </c>
      <c r="P1406">
        <v>1</v>
      </c>
      <c r="Q1406" t="str">
        <f t="shared" si="22"/>
        <v>4</v>
      </c>
    </row>
    <row r="1407" spans="1:17" x14ac:dyDescent="0.25">
      <c r="A1407">
        <v>1406</v>
      </c>
      <c r="B1407">
        <v>242.972827</v>
      </c>
      <c r="C1407" s="4">
        <v>1</v>
      </c>
      <c r="H1407">
        <v>254.22070600000001</v>
      </c>
      <c r="I1407" s="5">
        <v>4</v>
      </c>
      <c r="P1407">
        <v>2</v>
      </c>
      <c r="Q1407" t="str">
        <f t="shared" si="22"/>
        <v>14</v>
      </c>
    </row>
    <row r="1408" spans="1:17" x14ac:dyDescent="0.25">
      <c r="A1408">
        <v>1407</v>
      </c>
      <c r="B1408">
        <v>242.993686</v>
      </c>
      <c r="C1408" s="4">
        <v>1</v>
      </c>
      <c r="H1408">
        <v>254.22297600000002</v>
      </c>
      <c r="I1408" s="5">
        <v>4</v>
      </c>
      <c r="P1408">
        <v>2</v>
      </c>
      <c r="Q1408" t="str">
        <f t="shared" si="22"/>
        <v>14</v>
      </c>
    </row>
    <row r="1409" spans="1:17" x14ac:dyDescent="0.25">
      <c r="A1409">
        <v>1408</v>
      </c>
      <c r="B1409">
        <v>243.00070500000001</v>
      </c>
      <c r="C1409" s="4">
        <v>1</v>
      </c>
      <c r="H1409">
        <v>254.256767</v>
      </c>
      <c r="I1409" s="5">
        <v>4</v>
      </c>
      <c r="P1409">
        <v>2</v>
      </c>
      <c r="Q1409" t="str">
        <f t="shared" si="22"/>
        <v>14</v>
      </c>
    </row>
    <row r="1410" spans="1:17" x14ac:dyDescent="0.25">
      <c r="A1410">
        <v>1409</v>
      </c>
      <c r="B1410">
        <v>243.00227100000001</v>
      </c>
      <c r="C1410" s="4">
        <v>1</v>
      </c>
      <c r="H1410">
        <v>254.28767299999998</v>
      </c>
      <c r="I1410" s="5">
        <v>4</v>
      </c>
      <c r="P1410">
        <v>2</v>
      </c>
      <c r="Q1410" t="str">
        <f t="shared" ref="Q1410:Q1473" si="23">CONCATENATE(C1410,E1410,G1410,I1410)</f>
        <v>14</v>
      </c>
    </row>
    <row r="1411" spans="1:17" x14ac:dyDescent="0.25">
      <c r="A1411">
        <v>1410</v>
      </c>
      <c r="B1411">
        <v>242.98393899999999</v>
      </c>
      <c r="C1411" s="4">
        <v>1</v>
      </c>
      <c r="H1411">
        <v>254.309089</v>
      </c>
      <c r="I1411" s="5">
        <v>4</v>
      </c>
      <c r="P1411">
        <v>2</v>
      </c>
      <c r="Q1411" t="str">
        <f t="shared" si="23"/>
        <v>14</v>
      </c>
    </row>
    <row r="1412" spans="1:17" x14ac:dyDescent="0.25">
      <c r="A1412">
        <v>1411</v>
      </c>
      <c r="B1412">
        <v>242.956615</v>
      </c>
      <c r="C1412" s="4">
        <v>1</v>
      </c>
      <c r="H1412">
        <v>254.319896</v>
      </c>
      <c r="I1412" s="5">
        <v>4</v>
      </c>
      <c r="P1412">
        <v>2</v>
      </c>
      <c r="Q1412" t="str">
        <f t="shared" si="23"/>
        <v>14</v>
      </c>
    </row>
    <row r="1413" spans="1:17" x14ac:dyDescent="0.25">
      <c r="A1413">
        <v>1412</v>
      </c>
      <c r="B1413">
        <v>242.94651300000001</v>
      </c>
      <c r="C1413" s="4">
        <v>1</v>
      </c>
      <c r="H1413">
        <v>254.30509899999998</v>
      </c>
      <c r="I1413" s="5">
        <v>4</v>
      </c>
      <c r="P1413">
        <v>2</v>
      </c>
      <c r="Q1413" t="str">
        <f t="shared" si="23"/>
        <v>14</v>
      </c>
    </row>
    <row r="1414" spans="1:17" x14ac:dyDescent="0.25">
      <c r="A1414">
        <v>1413</v>
      </c>
      <c r="B1414">
        <v>242.946212</v>
      </c>
      <c r="C1414" s="4">
        <v>1</v>
      </c>
      <c r="H1414">
        <v>254.305656</v>
      </c>
      <c r="I1414" s="5">
        <v>4</v>
      </c>
      <c r="P1414">
        <v>2</v>
      </c>
      <c r="Q1414" t="str">
        <f t="shared" si="23"/>
        <v>14</v>
      </c>
    </row>
    <row r="1415" spans="1:17" x14ac:dyDescent="0.25">
      <c r="A1415">
        <v>1414</v>
      </c>
      <c r="B1415">
        <v>242.952977</v>
      </c>
      <c r="C1415" s="4">
        <v>1</v>
      </c>
      <c r="H1415">
        <v>254.35449199999999</v>
      </c>
      <c r="I1415" s="5">
        <v>4</v>
      </c>
      <c r="P1415">
        <v>2</v>
      </c>
      <c r="Q1415" t="str">
        <f t="shared" si="23"/>
        <v>14</v>
      </c>
    </row>
    <row r="1416" spans="1:17" x14ac:dyDescent="0.25">
      <c r="A1416">
        <v>1415</v>
      </c>
      <c r="B1416">
        <v>242.972827</v>
      </c>
      <c r="C1416" s="4">
        <v>1</v>
      </c>
      <c r="H1416">
        <v>254.3604</v>
      </c>
      <c r="I1416" s="5">
        <v>4</v>
      </c>
      <c r="P1416">
        <v>2</v>
      </c>
      <c r="Q1416" t="str">
        <f t="shared" si="23"/>
        <v>14</v>
      </c>
    </row>
    <row r="1417" spans="1:17" x14ac:dyDescent="0.25">
      <c r="A1417">
        <v>1416</v>
      </c>
      <c r="B1417">
        <v>242.972827</v>
      </c>
      <c r="C1417" s="4">
        <v>1</v>
      </c>
      <c r="H1417">
        <v>254.05828</v>
      </c>
      <c r="I1417" s="5">
        <v>4</v>
      </c>
      <c r="P1417">
        <v>2</v>
      </c>
      <c r="Q1417" t="str">
        <f t="shared" si="23"/>
        <v>14</v>
      </c>
    </row>
    <row r="1418" spans="1:17" x14ac:dyDescent="0.25">
      <c r="A1418">
        <v>1417</v>
      </c>
      <c r="P1418">
        <v>0</v>
      </c>
      <c r="Q1418" t="str">
        <f t="shared" si="23"/>
        <v/>
      </c>
    </row>
    <row r="1419" spans="1:17" x14ac:dyDescent="0.25">
      <c r="A1419">
        <v>1418</v>
      </c>
      <c r="D1419">
        <v>233.04363599999999</v>
      </c>
      <c r="E1419" s="2">
        <v>2</v>
      </c>
      <c r="P1419">
        <v>1</v>
      </c>
      <c r="Q1419" t="str">
        <f t="shared" si="23"/>
        <v>2</v>
      </c>
    </row>
    <row r="1420" spans="1:17" x14ac:dyDescent="0.25">
      <c r="A1420">
        <v>1419</v>
      </c>
      <c r="D1420">
        <v>233.06202099999999</v>
      </c>
      <c r="E1420" s="2">
        <v>2</v>
      </c>
      <c r="F1420">
        <v>242.22651400000001</v>
      </c>
      <c r="G1420" s="3">
        <v>3</v>
      </c>
      <c r="P1420">
        <v>2</v>
      </c>
      <c r="Q1420" t="str">
        <f t="shared" si="23"/>
        <v>23</v>
      </c>
    </row>
    <row r="1421" spans="1:17" x14ac:dyDescent="0.25">
      <c r="A1421">
        <v>1420</v>
      </c>
      <c r="D1421">
        <v>233.06929099999999</v>
      </c>
      <c r="E1421" s="2">
        <v>2</v>
      </c>
      <c r="F1421">
        <v>242.24469500000001</v>
      </c>
      <c r="G1421" s="3">
        <v>3</v>
      </c>
      <c r="P1421">
        <v>2</v>
      </c>
      <c r="Q1421" t="str">
        <f t="shared" si="23"/>
        <v>23</v>
      </c>
    </row>
    <row r="1422" spans="1:17" x14ac:dyDescent="0.25">
      <c r="A1422">
        <v>1421</v>
      </c>
      <c r="D1422">
        <v>233.02489800000001</v>
      </c>
      <c r="E1422" s="2">
        <v>2</v>
      </c>
      <c r="F1422">
        <v>242.175859</v>
      </c>
      <c r="G1422" s="3">
        <v>3</v>
      </c>
      <c r="P1422">
        <v>2</v>
      </c>
      <c r="Q1422" t="str">
        <f t="shared" si="23"/>
        <v>23</v>
      </c>
    </row>
    <row r="1423" spans="1:17" x14ac:dyDescent="0.25">
      <c r="A1423">
        <v>1422</v>
      </c>
      <c r="D1423">
        <v>233.042877</v>
      </c>
      <c r="E1423" s="2">
        <v>2</v>
      </c>
      <c r="F1423">
        <v>242.22484700000001</v>
      </c>
      <c r="G1423" s="3">
        <v>3</v>
      </c>
      <c r="P1423">
        <v>2</v>
      </c>
      <c r="Q1423" t="str">
        <f t="shared" si="23"/>
        <v>23</v>
      </c>
    </row>
    <row r="1424" spans="1:17" x14ac:dyDescent="0.25">
      <c r="A1424">
        <v>1423</v>
      </c>
      <c r="D1424">
        <v>233.05111099999999</v>
      </c>
      <c r="E1424" s="2">
        <v>2</v>
      </c>
      <c r="F1424">
        <v>242.21828199999999</v>
      </c>
      <c r="G1424" s="3">
        <v>3</v>
      </c>
      <c r="P1424">
        <v>2</v>
      </c>
      <c r="Q1424" t="str">
        <f t="shared" si="23"/>
        <v>23</v>
      </c>
    </row>
    <row r="1425" spans="1:17" x14ac:dyDescent="0.25">
      <c r="A1425">
        <v>1424</v>
      </c>
      <c r="D1425">
        <v>233.009139</v>
      </c>
      <c r="E1425" s="2">
        <v>2</v>
      </c>
      <c r="F1425">
        <v>242.221666</v>
      </c>
      <c r="G1425" s="3">
        <v>3</v>
      </c>
      <c r="P1425">
        <v>2</v>
      </c>
      <c r="Q1425" t="str">
        <f t="shared" si="23"/>
        <v>23</v>
      </c>
    </row>
    <row r="1426" spans="1:17" x14ac:dyDescent="0.25">
      <c r="A1426">
        <v>1425</v>
      </c>
      <c r="D1426">
        <v>232.98752500000001</v>
      </c>
      <c r="E1426" s="2">
        <v>2</v>
      </c>
      <c r="F1426">
        <v>242.187017</v>
      </c>
      <c r="G1426" s="3">
        <v>3</v>
      </c>
      <c r="P1426">
        <v>2</v>
      </c>
      <c r="Q1426" t="str">
        <f t="shared" si="23"/>
        <v>23</v>
      </c>
    </row>
    <row r="1427" spans="1:17" x14ac:dyDescent="0.25">
      <c r="A1427">
        <v>1426</v>
      </c>
      <c r="D1427">
        <v>233.06101000000001</v>
      </c>
      <c r="E1427" s="2">
        <v>2</v>
      </c>
      <c r="F1427">
        <v>242.18929199999999</v>
      </c>
      <c r="G1427" s="3">
        <v>3</v>
      </c>
      <c r="P1427">
        <v>2</v>
      </c>
      <c r="Q1427" t="str">
        <f t="shared" si="23"/>
        <v>23</v>
      </c>
    </row>
    <row r="1428" spans="1:17" x14ac:dyDescent="0.25">
      <c r="A1428">
        <v>1427</v>
      </c>
      <c r="D1428">
        <v>233.04363599999999</v>
      </c>
      <c r="E1428" s="2">
        <v>2</v>
      </c>
      <c r="F1428">
        <v>242.21373700000001</v>
      </c>
      <c r="G1428" s="3">
        <v>3</v>
      </c>
      <c r="P1428">
        <v>2</v>
      </c>
      <c r="Q1428" t="str">
        <f t="shared" si="23"/>
        <v>23</v>
      </c>
    </row>
    <row r="1429" spans="1:17" x14ac:dyDescent="0.25">
      <c r="A1429">
        <v>1428</v>
      </c>
      <c r="F1429">
        <v>242.22651400000001</v>
      </c>
      <c r="G1429" s="3">
        <v>3</v>
      </c>
      <c r="H1429">
        <v>232.93186700000001</v>
      </c>
      <c r="I1429" s="5">
        <v>4</v>
      </c>
      <c r="P1429">
        <v>2</v>
      </c>
      <c r="Q1429" t="str">
        <f t="shared" si="23"/>
        <v>34</v>
      </c>
    </row>
    <row r="1430" spans="1:17" x14ac:dyDescent="0.25">
      <c r="A1430">
        <v>1429</v>
      </c>
      <c r="H1430">
        <v>232.56661500000001</v>
      </c>
      <c r="I1430" s="5">
        <v>4</v>
      </c>
      <c r="P1430">
        <v>1</v>
      </c>
      <c r="Q1430" t="str">
        <f t="shared" si="23"/>
        <v>4</v>
      </c>
    </row>
    <row r="1431" spans="1:17" x14ac:dyDescent="0.25">
      <c r="A1431">
        <v>1430</v>
      </c>
      <c r="B1431">
        <v>222.90176700000001</v>
      </c>
      <c r="C1431" s="4">
        <v>1</v>
      </c>
      <c r="H1431">
        <v>232.60171600000001</v>
      </c>
      <c r="I1431" s="5">
        <v>4</v>
      </c>
      <c r="P1431">
        <v>2</v>
      </c>
      <c r="Q1431" t="str">
        <f t="shared" si="23"/>
        <v>14</v>
      </c>
    </row>
    <row r="1432" spans="1:17" x14ac:dyDescent="0.25">
      <c r="A1432">
        <v>1431</v>
      </c>
      <c r="B1432">
        <v>222.942474</v>
      </c>
      <c r="C1432" s="4">
        <v>1</v>
      </c>
      <c r="H1432">
        <v>232.587827</v>
      </c>
      <c r="I1432" s="5">
        <v>4</v>
      </c>
      <c r="P1432">
        <v>2</v>
      </c>
      <c r="Q1432" t="str">
        <f t="shared" si="23"/>
        <v>14</v>
      </c>
    </row>
    <row r="1433" spans="1:17" x14ac:dyDescent="0.25">
      <c r="A1433">
        <v>1432</v>
      </c>
      <c r="B1433">
        <v>222.94409099999999</v>
      </c>
      <c r="C1433" s="4">
        <v>1</v>
      </c>
      <c r="H1433">
        <v>232.58282800000001</v>
      </c>
      <c r="I1433" s="5">
        <v>4</v>
      </c>
      <c r="P1433">
        <v>2</v>
      </c>
      <c r="Q1433" t="str">
        <f t="shared" si="23"/>
        <v>14</v>
      </c>
    </row>
    <row r="1434" spans="1:17" x14ac:dyDescent="0.25">
      <c r="A1434">
        <v>1433</v>
      </c>
      <c r="B1434">
        <v>222.939899</v>
      </c>
      <c r="C1434" s="4">
        <v>1</v>
      </c>
      <c r="H1434">
        <v>232.62858499999999</v>
      </c>
      <c r="I1434" s="5">
        <v>4</v>
      </c>
      <c r="P1434">
        <v>2</v>
      </c>
      <c r="Q1434" t="str">
        <f t="shared" si="23"/>
        <v>14</v>
      </c>
    </row>
    <row r="1435" spans="1:17" x14ac:dyDescent="0.25">
      <c r="A1435">
        <v>1434</v>
      </c>
      <c r="B1435">
        <v>222.876767</v>
      </c>
      <c r="C1435" s="4">
        <v>1</v>
      </c>
      <c r="H1435">
        <v>232.67060599999999</v>
      </c>
      <c r="I1435" s="5">
        <v>4</v>
      </c>
      <c r="P1435">
        <v>2</v>
      </c>
      <c r="Q1435" t="str">
        <f t="shared" si="23"/>
        <v>14</v>
      </c>
    </row>
    <row r="1436" spans="1:17" x14ac:dyDescent="0.25">
      <c r="A1436">
        <v>1435</v>
      </c>
      <c r="B1436">
        <v>222.92126200000001</v>
      </c>
      <c r="C1436" s="4">
        <v>1</v>
      </c>
      <c r="H1436">
        <v>232.65050400000001</v>
      </c>
      <c r="I1436" s="5">
        <v>4</v>
      </c>
      <c r="P1436">
        <v>2</v>
      </c>
      <c r="Q1436" t="str">
        <f t="shared" si="23"/>
        <v>14</v>
      </c>
    </row>
    <row r="1437" spans="1:17" x14ac:dyDescent="0.25">
      <c r="A1437">
        <v>1436</v>
      </c>
      <c r="B1437">
        <v>222.83343400000001</v>
      </c>
      <c r="C1437" s="4">
        <v>1</v>
      </c>
      <c r="H1437">
        <v>232.68216999999999</v>
      </c>
      <c r="I1437" s="5">
        <v>4</v>
      </c>
      <c r="P1437">
        <v>2</v>
      </c>
      <c r="Q1437" t="str">
        <f t="shared" si="23"/>
        <v>14</v>
      </c>
    </row>
    <row r="1438" spans="1:17" x14ac:dyDescent="0.25">
      <c r="A1438">
        <v>1437</v>
      </c>
      <c r="B1438">
        <v>222.90176700000001</v>
      </c>
      <c r="C1438" s="4">
        <v>1</v>
      </c>
      <c r="H1438">
        <v>232.63358600000001</v>
      </c>
      <c r="I1438" s="5">
        <v>4</v>
      </c>
      <c r="P1438">
        <v>2</v>
      </c>
      <c r="Q1438" t="str">
        <f t="shared" si="23"/>
        <v>14</v>
      </c>
    </row>
    <row r="1439" spans="1:17" x14ac:dyDescent="0.25">
      <c r="A1439">
        <v>1438</v>
      </c>
      <c r="B1439">
        <v>222.90176700000001</v>
      </c>
      <c r="C1439" s="4">
        <v>1</v>
      </c>
      <c r="H1439">
        <v>232.621261</v>
      </c>
      <c r="I1439" s="5">
        <v>4</v>
      </c>
      <c r="P1439">
        <v>2</v>
      </c>
      <c r="Q1439" t="str">
        <f t="shared" si="23"/>
        <v>14</v>
      </c>
    </row>
    <row r="1440" spans="1:17" x14ac:dyDescent="0.25">
      <c r="A1440">
        <v>1439</v>
      </c>
      <c r="P1440">
        <v>0</v>
      </c>
      <c r="Q1440" t="str">
        <f t="shared" si="23"/>
        <v/>
      </c>
    </row>
    <row r="1441" spans="1:17" x14ac:dyDescent="0.25">
      <c r="A1441">
        <v>1440</v>
      </c>
      <c r="D1441">
        <v>212.786902</v>
      </c>
      <c r="E1441" s="2">
        <v>2</v>
      </c>
      <c r="P1441">
        <v>1</v>
      </c>
      <c r="Q1441" t="str">
        <f t="shared" si="23"/>
        <v>2</v>
      </c>
    </row>
    <row r="1442" spans="1:17" x14ac:dyDescent="0.25">
      <c r="A1442">
        <v>1441</v>
      </c>
      <c r="D1442">
        <v>213.800253</v>
      </c>
      <c r="E1442" s="2">
        <v>2</v>
      </c>
      <c r="F1442">
        <v>220.71202</v>
      </c>
      <c r="G1442" s="3">
        <v>3</v>
      </c>
      <c r="P1442">
        <v>2</v>
      </c>
      <c r="Q1442" t="str">
        <f t="shared" si="23"/>
        <v>23</v>
      </c>
    </row>
    <row r="1443" spans="1:17" x14ac:dyDescent="0.25">
      <c r="A1443">
        <v>1442</v>
      </c>
      <c r="D1443">
        <v>213.796616</v>
      </c>
      <c r="E1443" s="2">
        <v>2</v>
      </c>
      <c r="F1443">
        <v>220.68540400000001</v>
      </c>
      <c r="G1443" s="3">
        <v>3</v>
      </c>
      <c r="P1443">
        <v>2</v>
      </c>
      <c r="Q1443" t="str">
        <f t="shared" si="23"/>
        <v>23</v>
      </c>
    </row>
    <row r="1444" spans="1:17" x14ac:dyDescent="0.25">
      <c r="A1444">
        <v>1443</v>
      </c>
      <c r="D1444">
        <v>213.85944499999999</v>
      </c>
      <c r="E1444" s="2">
        <v>2</v>
      </c>
      <c r="F1444">
        <v>220.66702000000001</v>
      </c>
      <c r="G1444" s="3">
        <v>3</v>
      </c>
      <c r="P1444">
        <v>2</v>
      </c>
      <c r="Q1444" t="str">
        <f t="shared" si="23"/>
        <v>23</v>
      </c>
    </row>
    <row r="1445" spans="1:17" x14ac:dyDescent="0.25">
      <c r="A1445">
        <v>1444</v>
      </c>
      <c r="D1445">
        <v>213.808333</v>
      </c>
      <c r="E1445" s="2">
        <v>2</v>
      </c>
      <c r="F1445">
        <v>220.66929300000001</v>
      </c>
      <c r="G1445" s="3">
        <v>3</v>
      </c>
      <c r="P1445">
        <v>2</v>
      </c>
      <c r="Q1445" t="str">
        <f t="shared" si="23"/>
        <v>23</v>
      </c>
    </row>
    <row r="1446" spans="1:17" x14ac:dyDescent="0.25">
      <c r="A1446">
        <v>1445</v>
      </c>
      <c r="D1446">
        <v>213.81868700000001</v>
      </c>
      <c r="E1446" s="2">
        <v>2</v>
      </c>
      <c r="F1446">
        <v>220.75782799999999</v>
      </c>
      <c r="G1446" s="3">
        <v>3</v>
      </c>
      <c r="P1446">
        <v>2</v>
      </c>
      <c r="Q1446" t="str">
        <f t="shared" si="23"/>
        <v>23</v>
      </c>
    </row>
    <row r="1447" spans="1:17" x14ac:dyDescent="0.25">
      <c r="A1447">
        <v>1446</v>
      </c>
      <c r="D1447">
        <v>213.837525</v>
      </c>
      <c r="E1447" s="2">
        <v>2</v>
      </c>
      <c r="F1447">
        <v>220.794949</v>
      </c>
      <c r="G1447" s="3">
        <v>3</v>
      </c>
      <c r="P1447">
        <v>2</v>
      </c>
      <c r="Q1447" t="str">
        <f t="shared" si="23"/>
        <v>23</v>
      </c>
    </row>
    <row r="1448" spans="1:17" x14ac:dyDescent="0.25">
      <c r="A1448">
        <v>1447</v>
      </c>
      <c r="D1448">
        <v>213.80292900000001</v>
      </c>
      <c r="E1448" s="2">
        <v>2</v>
      </c>
      <c r="F1448">
        <v>220.69848500000001</v>
      </c>
      <c r="G1448" s="3">
        <v>3</v>
      </c>
      <c r="P1448">
        <v>2</v>
      </c>
      <c r="Q1448" t="str">
        <f t="shared" si="23"/>
        <v>23</v>
      </c>
    </row>
    <row r="1449" spans="1:17" x14ac:dyDescent="0.25">
      <c r="A1449">
        <v>1448</v>
      </c>
      <c r="D1449">
        <v>213.843535</v>
      </c>
      <c r="E1449" s="2">
        <v>2</v>
      </c>
      <c r="F1449">
        <v>220.68934300000001</v>
      </c>
      <c r="G1449" s="3">
        <v>3</v>
      </c>
      <c r="P1449">
        <v>2</v>
      </c>
      <c r="Q1449" t="str">
        <f t="shared" si="23"/>
        <v>23</v>
      </c>
    </row>
    <row r="1450" spans="1:17" x14ac:dyDescent="0.25">
      <c r="A1450">
        <v>1449</v>
      </c>
      <c r="D1450">
        <v>213.800253</v>
      </c>
      <c r="E1450" s="2">
        <v>2</v>
      </c>
      <c r="F1450">
        <v>220.71202</v>
      </c>
      <c r="G1450" s="3">
        <v>3</v>
      </c>
      <c r="P1450">
        <v>2</v>
      </c>
      <c r="Q1450" t="str">
        <f t="shared" si="23"/>
        <v>23</v>
      </c>
    </row>
    <row r="1451" spans="1:17" x14ac:dyDescent="0.25">
      <c r="A1451">
        <v>1450</v>
      </c>
      <c r="H1451">
        <v>212.47412</v>
      </c>
      <c r="I1451" s="5">
        <v>4</v>
      </c>
      <c r="P1451">
        <v>1</v>
      </c>
      <c r="Q1451" t="str">
        <f t="shared" si="23"/>
        <v>4</v>
      </c>
    </row>
    <row r="1452" spans="1:17" x14ac:dyDescent="0.25">
      <c r="A1452">
        <v>1451</v>
      </c>
      <c r="B1452">
        <v>203.17907200000002</v>
      </c>
      <c r="C1452" s="4">
        <v>1</v>
      </c>
      <c r="H1452">
        <v>213.21020200000001</v>
      </c>
      <c r="I1452" s="5">
        <v>4</v>
      </c>
      <c r="P1452">
        <v>2</v>
      </c>
      <c r="Q1452" t="str">
        <f t="shared" si="23"/>
        <v>14</v>
      </c>
    </row>
    <row r="1453" spans="1:17" x14ac:dyDescent="0.25">
      <c r="A1453">
        <v>1452</v>
      </c>
      <c r="B1453">
        <v>203.150927</v>
      </c>
      <c r="C1453" s="4">
        <v>1</v>
      </c>
      <c r="H1453">
        <v>213.18247500000001</v>
      </c>
      <c r="I1453" s="5">
        <v>4</v>
      </c>
      <c r="P1453">
        <v>2</v>
      </c>
      <c r="Q1453" t="str">
        <f t="shared" si="23"/>
        <v>14</v>
      </c>
    </row>
    <row r="1454" spans="1:17" x14ac:dyDescent="0.25">
      <c r="A1454">
        <v>1453</v>
      </c>
      <c r="B1454">
        <v>203.158659</v>
      </c>
      <c r="C1454" s="4">
        <v>1</v>
      </c>
      <c r="H1454">
        <v>213.153536</v>
      </c>
      <c r="I1454" s="5">
        <v>4</v>
      </c>
      <c r="P1454">
        <v>2</v>
      </c>
      <c r="Q1454" t="str">
        <f t="shared" si="23"/>
        <v>14</v>
      </c>
    </row>
    <row r="1455" spans="1:17" x14ac:dyDescent="0.25">
      <c r="A1455">
        <v>1454</v>
      </c>
      <c r="B1455">
        <v>203.15726699999999</v>
      </c>
      <c r="C1455" s="4">
        <v>1</v>
      </c>
      <c r="H1455">
        <v>213.15111099999999</v>
      </c>
      <c r="I1455" s="5">
        <v>4</v>
      </c>
      <c r="P1455">
        <v>2</v>
      </c>
      <c r="Q1455" t="str">
        <f t="shared" si="23"/>
        <v>14</v>
      </c>
    </row>
    <row r="1456" spans="1:17" x14ac:dyDescent="0.25">
      <c r="A1456">
        <v>1455</v>
      </c>
      <c r="B1456">
        <v>203.162058</v>
      </c>
      <c r="C1456" s="4">
        <v>1</v>
      </c>
      <c r="H1456">
        <v>213.20186899999999</v>
      </c>
      <c r="I1456" s="5">
        <v>4</v>
      </c>
      <c r="P1456">
        <v>2</v>
      </c>
      <c r="Q1456" t="str">
        <f t="shared" si="23"/>
        <v>14</v>
      </c>
    </row>
    <row r="1457" spans="1:17" x14ac:dyDescent="0.25">
      <c r="A1457">
        <v>1456</v>
      </c>
      <c r="B1457">
        <v>203.177008</v>
      </c>
      <c r="C1457" s="4">
        <v>1</v>
      </c>
      <c r="H1457">
        <v>213.21995000000001</v>
      </c>
      <c r="I1457" s="5">
        <v>4</v>
      </c>
      <c r="P1457">
        <v>2</v>
      </c>
      <c r="Q1457" t="str">
        <f t="shared" si="23"/>
        <v>14</v>
      </c>
    </row>
    <row r="1458" spans="1:17" x14ac:dyDescent="0.25">
      <c r="A1458">
        <v>1457</v>
      </c>
      <c r="B1458">
        <v>203.20268100000001</v>
      </c>
      <c r="C1458" s="4">
        <v>1</v>
      </c>
      <c r="H1458">
        <v>213.21924300000001</v>
      </c>
      <c r="I1458" s="5">
        <v>4</v>
      </c>
      <c r="P1458">
        <v>2</v>
      </c>
      <c r="Q1458" t="str">
        <f t="shared" si="23"/>
        <v>14</v>
      </c>
    </row>
    <row r="1459" spans="1:17" x14ac:dyDescent="0.25">
      <c r="A1459">
        <v>1458</v>
      </c>
      <c r="B1459">
        <v>203.303866</v>
      </c>
      <c r="C1459" s="4">
        <v>1</v>
      </c>
      <c r="H1459">
        <v>213.19843499999999</v>
      </c>
      <c r="I1459" s="5">
        <v>4</v>
      </c>
      <c r="P1459">
        <v>2</v>
      </c>
      <c r="Q1459" t="str">
        <f t="shared" si="23"/>
        <v>14</v>
      </c>
    </row>
    <row r="1460" spans="1:17" x14ac:dyDescent="0.25">
      <c r="A1460">
        <v>1459</v>
      </c>
      <c r="B1460">
        <v>203.16701</v>
      </c>
      <c r="C1460" s="4">
        <v>1</v>
      </c>
      <c r="H1460">
        <v>213.15590900000001</v>
      </c>
      <c r="I1460" s="5">
        <v>4</v>
      </c>
      <c r="P1460">
        <v>2</v>
      </c>
      <c r="Q1460" t="str">
        <f t="shared" si="23"/>
        <v>14</v>
      </c>
    </row>
    <row r="1461" spans="1:17" x14ac:dyDescent="0.25">
      <c r="A1461">
        <v>1460</v>
      </c>
      <c r="B1461">
        <v>203.17907200000002</v>
      </c>
      <c r="C1461" s="4">
        <v>1</v>
      </c>
      <c r="P1461">
        <v>1</v>
      </c>
      <c r="Q1461" t="str">
        <f t="shared" si="23"/>
        <v>1</v>
      </c>
    </row>
    <row r="1462" spans="1:17" x14ac:dyDescent="0.25">
      <c r="A1462">
        <v>1461</v>
      </c>
      <c r="P1462">
        <v>0</v>
      </c>
      <c r="Q1462" t="str">
        <f t="shared" si="23"/>
        <v/>
      </c>
    </row>
    <row r="1463" spans="1:17" x14ac:dyDescent="0.25">
      <c r="A1463">
        <v>1462</v>
      </c>
      <c r="D1463">
        <v>192.319277</v>
      </c>
      <c r="E1463" s="2">
        <v>2</v>
      </c>
      <c r="P1463">
        <v>1</v>
      </c>
      <c r="Q1463" t="str">
        <f t="shared" si="23"/>
        <v>2</v>
      </c>
    </row>
    <row r="1464" spans="1:17" x14ac:dyDescent="0.25">
      <c r="A1464">
        <v>1463</v>
      </c>
      <c r="D1464">
        <v>192.40334899999999</v>
      </c>
      <c r="E1464" s="2">
        <v>2</v>
      </c>
      <c r="F1464">
        <v>201.63706000000002</v>
      </c>
      <c r="G1464" s="3">
        <v>3</v>
      </c>
      <c r="P1464">
        <v>2</v>
      </c>
      <c r="Q1464" t="str">
        <f t="shared" si="23"/>
        <v>23</v>
      </c>
    </row>
    <row r="1465" spans="1:17" x14ac:dyDescent="0.25">
      <c r="A1465">
        <v>1464</v>
      </c>
      <c r="D1465">
        <v>192.378298</v>
      </c>
      <c r="E1465" s="2">
        <v>2</v>
      </c>
      <c r="F1465">
        <v>201.64561700000002</v>
      </c>
      <c r="G1465" s="3">
        <v>3</v>
      </c>
      <c r="P1465">
        <v>2</v>
      </c>
      <c r="Q1465" t="str">
        <f t="shared" si="23"/>
        <v>23</v>
      </c>
    </row>
    <row r="1466" spans="1:17" x14ac:dyDescent="0.25">
      <c r="A1466">
        <v>1465</v>
      </c>
      <c r="D1466">
        <v>192.38716299999999</v>
      </c>
      <c r="E1466" s="2">
        <v>2</v>
      </c>
      <c r="F1466">
        <v>201.637316</v>
      </c>
      <c r="G1466" s="3">
        <v>3</v>
      </c>
      <c r="P1466">
        <v>2</v>
      </c>
      <c r="Q1466" t="str">
        <f t="shared" si="23"/>
        <v>23</v>
      </c>
    </row>
    <row r="1467" spans="1:17" x14ac:dyDescent="0.25">
      <c r="A1467">
        <v>1466</v>
      </c>
      <c r="D1467">
        <v>192.349997</v>
      </c>
      <c r="E1467" s="2">
        <v>2</v>
      </c>
      <c r="F1467">
        <v>201.63087300000001</v>
      </c>
      <c r="G1467" s="3">
        <v>3</v>
      </c>
      <c r="P1467">
        <v>2</v>
      </c>
      <c r="Q1467" t="str">
        <f t="shared" si="23"/>
        <v>23</v>
      </c>
    </row>
    <row r="1468" spans="1:17" x14ac:dyDescent="0.25">
      <c r="A1468">
        <v>1467</v>
      </c>
      <c r="D1468">
        <v>192.360308</v>
      </c>
      <c r="E1468" s="2">
        <v>2</v>
      </c>
      <c r="F1468">
        <v>201.64639099999999</v>
      </c>
      <c r="G1468" s="3">
        <v>3</v>
      </c>
      <c r="P1468">
        <v>2</v>
      </c>
      <c r="Q1468" t="str">
        <f t="shared" si="23"/>
        <v>23</v>
      </c>
    </row>
    <row r="1469" spans="1:17" x14ac:dyDescent="0.25">
      <c r="A1469">
        <v>1468</v>
      </c>
      <c r="D1469">
        <v>192.36061699999999</v>
      </c>
      <c r="E1469" s="2">
        <v>2</v>
      </c>
      <c r="F1469">
        <v>201.653143</v>
      </c>
      <c r="G1469" s="3">
        <v>3</v>
      </c>
      <c r="P1469">
        <v>2</v>
      </c>
      <c r="Q1469" t="str">
        <f t="shared" si="23"/>
        <v>23</v>
      </c>
    </row>
    <row r="1470" spans="1:17" x14ac:dyDescent="0.25">
      <c r="A1470">
        <v>1469</v>
      </c>
      <c r="D1470">
        <v>192.39133699999999</v>
      </c>
      <c r="E1470" s="2">
        <v>2</v>
      </c>
      <c r="F1470">
        <v>201.656496</v>
      </c>
      <c r="G1470" s="3">
        <v>3</v>
      </c>
      <c r="P1470">
        <v>2</v>
      </c>
      <c r="Q1470" t="str">
        <f t="shared" si="23"/>
        <v>23</v>
      </c>
    </row>
    <row r="1471" spans="1:17" x14ac:dyDescent="0.25">
      <c r="A1471">
        <v>1470</v>
      </c>
      <c r="D1471">
        <v>192.319277</v>
      </c>
      <c r="E1471" s="2">
        <v>2</v>
      </c>
      <c r="F1471">
        <v>201.63706000000002</v>
      </c>
      <c r="G1471" s="3">
        <v>3</v>
      </c>
      <c r="P1471">
        <v>2</v>
      </c>
      <c r="Q1471" t="str">
        <f t="shared" si="23"/>
        <v>23</v>
      </c>
    </row>
    <row r="1472" spans="1:17" x14ac:dyDescent="0.25">
      <c r="A1472">
        <v>1471</v>
      </c>
      <c r="P1472">
        <v>0</v>
      </c>
      <c r="Q1472" t="str">
        <f t="shared" si="23"/>
        <v/>
      </c>
    </row>
    <row r="1473" spans="1:17" x14ac:dyDescent="0.25">
      <c r="A1473">
        <v>1472</v>
      </c>
      <c r="P1473">
        <v>0</v>
      </c>
      <c r="Q1473" t="str">
        <f t="shared" si="23"/>
        <v/>
      </c>
    </row>
    <row r="1474" spans="1:17" x14ac:dyDescent="0.25">
      <c r="A1474">
        <v>1473</v>
      </c>
      <c r="H1474">
        <v>191.56195700000001</v>
      </c>
      <c r="I1474" s="5">
        <v>4</v>
      </c>
      <c r="P1474">
        <v>1</v>
      </c>
      <c r="Q1474" t="str">
        <f t="shared" ref="Q1474:Q1537" si="24">CONCATENATE(C1474,E1474,G1474,I1474)</f>
        <v>4</v>
      </c>
    </row>
    <row r="1475" spans="1:17" x14ac:dyDescent="0.25">
      <c r="A1475">
        <v>1474</v>
      </c>
      <c r="B1475">
        <v>180.65133900000001</v>
      </c>
      <c r="C1475" s="4">
        <v>1</v>
      </c>
      <c r="H1475">
        <v>191.62180599999999</v>
      </c>
      <c r="I1475" s="5">
        <v>4</v>
      </c>
      <c r="P1475">
        <v>2</v>
      </c>
      <c r="Q1475" t="str">
        <f t="shared" si="24"/>
        <v>14</v>
      </c>
    </row>
    <row r="1476" spans="1:17" x14ac:dyDescent="0.25">
      <c r="A1476">
        <v>1475</v>
      </c>
      <c r="B1476">
        <v>180.66654399999999</v>
      </c>
      <c r="C1476" s="4">
        <v>1</v>
      </c>
      <c r="H1476">
        <v>191.60262900000001</v>
      </c>
      <c r="I1476" s="5">
        <v>4</v>
      </c>
      <c r="P1476">
        <v>2</v>
      </c>
      <c r="Q1476" t="str">
        <f t="shared" si="24"/>
        <v>14</v>
      </c>
    </row>
    <row r="1477" spans="1:17" x14ac:dyDescent="0.25">
      <c r="A1477">
        <v>1476</v>
      </c>
      <c r="B1477">
        <v>180.67159900000001</v>
      </c>
      <c r="C1477" s="4">
        <v>1</v>
      </c>
      <c r="H1477">
        <v>191.67025599999999</v>
      </c>
      <c r="I1477" s="5">
        <v>4</v>
      </c>
      <c r="P1477">
        <v>2</v>
      </c>
      <c r="Q1477" t="str">
        <f t="shared" si="24"/>
        <v>14</v>
      </c>
    </row>
    <row r="1478" spans="1:17" x14ac:dyDescent="0.25">
      <c r="A1478">
        <v>1477</v>
      </c>
      <c r="B1478">
        <v>180.70829600000002</v>
      </c>
      <c r="C1478" s="4">
        <v>1</v>
      </c>
      <c r="H1478">
        <v>191.66334800000001</v>
      </c>
      <c r="I1478" s="5">
        <v>4</v>
      </c>
      <c r="P1478">
        <v>2</v>
      </c>
      <c r="Q1478" t="str">
        <f t="shared" si="24"/>
        <v>14</v>
      </c>
    </row>
    <row r="1479" spans="1:17" x14ac:dyDescent="0.25">
      <c r="A1479">
        <v>1478</v>
      </c>
      <c r="B1479">
        <v>180.672011</v>
      </c>
      <c r="C1479" s="4">
        <v>1</v>
      </c>
      <c r="H1479">
        <v>191.63458500000002</v>
      </c>
      <c r="I1479" s="5">
        <v>4</v>
      </c>
      <c r="P1479">
        <v>2</v>
      </c>
      <c r="Q1479" t="str">
        <f t="shared" si="24"/>
        <v>14</v>
      </c>
    </row>
    <row r="1480" spans="1:17" x14ac:dyDescent="0.25">
      <c r="A1480">
        <v>1479</v>
      </c>
      <c r="B1480">
        <v>180.65964</v>
      </c>
      <c r="C1480" s="4">
        <v>1</v>
      </c>
      <c r="H1480">
        <v>191.66015100000001</v>
      </c>
      <c r="I1480" s="5">
        <v>4</v>
      </c>
      <c r="P1480">
        <v>2</v>
      </c>
      <c r="Q1480" t="str">
        <f t="shared" si="24"/>
        <v>14</v>
      </c>
    </row>
    <row r="1481" spans="1:17" x14ac:dyDescent="0.25">
      <c r="A1481">
        <v>1480</v>
      </c>
      <c r="B1481">
        <v>180.69700800000001</v>
      </c>
      <c r="C1481" s="4">
        <v>1</v>
      </c>
      <c r="H1481">
        <v>191.640051</v>
      </c>
      <c r="I1481" s="5">
        <v>4</v>
      </c>
      <c r="P1481">
        <v>2</v>
      </c>
      <c r="Q1481" t="str">
        <f t="shared" si="24"/>
        <v>14</v>
      </c>
    </row>
    <row r="1482" spans="1:17" x14ac:dyDescent="0.25">
      <c r="A1482">
        <v>1481</v>
      </c>
      <c r="B1482">
        <v>180.67737</v>
      </c>
      <c r="C1482" s="4">
        <v>1</v>
      </c>
      <c r="H1482">
        <v>191.769533</v>
      </c>
      <c r="I1482" s="5">
        <v>4</v>
      </c>
      <c r="P1482">
        <v>2</v>
      </c>
      <c r="Q1482" t="str">
        <f t="shared" si="24"/>
        <v>14</v>
      </c>
    </row>
    <row r="1483" spans="1:17" x14ac:dyDescent="0.25">
      <c r="A1483">
        <v>1482</v>
      </c>
      <c r="B1483">
        <v>180.65133900000001</v>
      </c>
      <c r="C1483" s="4">
        <v>1</v>
      </c>
      <c r="H1483">
        <v>191.765772</v>
      </c>
      <c r="I1483" s="5">
        <v>4</v>
      </c>
      <c r="P1483">
        <v>2</v>
      </c>
      <c r="Q1483" t="str">
        <f t="shared" si="24"/>
        <v>14</v>
      </c>
    </row>
    <row r="1484" spans="1:17" x14ac:dyDescent="0.25">
      <c r="A1484">
        <v>1483</v>
      </c>
      <c r="P1484">
        <v>0</v>
      </c>
      <c r="Q1484" t="str">
        <f t="shared" si="24"/>
        <v/>
      </c>
    </row>
    <row r="1485" spans="1:17" x14ac:dyDescent="0.25">
      <c r="A1485">
        <v>1484</v>
      </c>
      <c r="D1485">
        <v>169.35536000000002</v>
      </c>
      <c r="E1485" s="2">
        <v>2</v>
      </c>
      <c r="F1485">
        <v>178.68871000000001</v>
      </c>
      <c r="G1485" s="3">
        <v>3</v>
      </c>
      <c r="P1485">
        <v>2</v>
      </c>
      <c r="Q1485" t="str">
        <f t="shared" si="24"/>
        <v>23</v>
      </c>
    </row>
    <row r="1486" spans="1:17" x14ac:dyDescent="0.25">
      <c r="A1486">
        <v>1485</v>
      </c>
      <c r="D1486">
        <v>169.33551399999999</v>
      </c>
      <c r="E1486" s="2">
        <v>2</v>
      </c>
      <c r="F1486">
        <v>178.70237</v>
      </c>
      <c r="G1486" s="3">
        <v>3</v>
      </c>
      <c r="P1486">
        <v>2</v>
      </c>
      <c r="Q1486" t="str">
        <f t="shared" si="24"/>
        <v>23</v>
      </c>
    </row>
    <row r="1487" spans="1:17" x14ac:dyDescent="0.25">
      <c r="A1487">
        <v>1486</v>
      </c>
      <c r="D1487">
        <v>169.320052</v>
      </c>
      <c r="E1487" s="2">
        <v>2</v>
      </c>
      <c r="F1487">
        <v>178.69298800000001</v>
      </c>
      <c r="G1487" s="3">
        <v>3</v>
      </c>
      <c r="P1487">
        <v>2</v>
      </c>
      <c r="Q1487" t="str">
        <f t="shared" si="24"/>
        <v>23</v>
      </c>
    </row>
    <row r="1488" spans="1:17" x14ac:dyDescent="0.25">
      <c r="A1488">
        <v>1487</v>
      </c>
      <c r="D1488">
        <v>169.33015499999999</v>
      </c>
      <c r="E1488" s="2">
        <v>2</v>
      </c>
      <c r="F1488">
        <v>178.74701199999998</v>
      </c>
      <c r="G1488" s="3">
        <v>3</v>
      </c>
      <c r="P1488">
        <v>2</v>
      </c>
      <c r="Q1488" t="str">
        <f t="shared" si="24"/>
        <v>23</v>
      </c>
    </row>
    <row r="1489" spans="1:17" x14ac:dyDescent="0.25">
      <c r="A1489">
        <v>1488</v>
      </c>
      <c r="D1489">
        <v>169.30896799999999</v>
      </c>
      <c r="E1489" s="2">
        <v>2</v>
      </c>
      <c r="F1489">
        <v>178.76520400000001</v>
      </c>
      <c r="G1489" s="3">
        <v>3</v>
      </c>
      <c r="P1489">
        <v>2</v>
      </c>
      <c r="Q1489" t="str">
        <f t="shared" si="24"/>
        <v>23</v>
      </c>
    </row>
    <row r="1490" spans="1:17" x14ac:dyDescent="0.25">
      <c r="A1490">
        <v>1489</v>
      </c>
      <c r="D1490">
        <v>169.30046300000001</v>
      </c>
      <c r="E1490" s="2">
        <v>2</v>
      </c>
      <c r="F1490">
        <v>178.746804</v>
      </c>
      <c r="G1490" s="3">
        <v>3</v>
      </c>
      <c r="P1490">
        <v>2</v>
      </c>
      <c r="Q1490" t="str">
        <f t="shared" si="24"/>
        <v>23</v>
      </c>
    </row>
    <row r="1491" spans="1:17" x14ac:dyDescent="0.25">
      <c r="A1491">
        <v>1490</v>
      </c>
      <c r="D1491">
        <v>169.26793900000001</v>
      </c>
      <c r="E1491" s="2">
        <v>2</v>
      </c>
      <c r="F1491">
        <v>178.74572000000001</v>
      </c>
      <c r="G1491" s="3">
        <v>3</v>
      </c>
      <c r="P1491">
        <v>2</v>
      </c>
      <c r="Q1491" t="str">
        <f t="shared" si="24"/>
        <v>23</v>
      </c>
    </row>
    <row r="1492" spans="1:17" x14ac:dyDescent="0.25">
      <c r="A1492">
        <v>1491</v>
      </c>
      <c r="D1492">
        <v>169.29731800000002</v>
      </c>
      <c r="E1492" s="2">
        <v>2</v>
      </c>
      <c r="F1492">
        <v>178.66716400000001</v>
      </c>
      <c r="G1492" s="3">
        <v>3</v>
      </c>
      <c r="P1492">
        <v>2</v>
      </c>
      <c r="Q1492" t="str">
        <f t="shared" si="24"/>
        <v>23</v>
      </c>
    </row>
    <row r="1493" spans="1:17" x14ac:dyDescent="0.25">
      <c r="A1493">
        <v>1492</v>
      </c>
      <c r="D1493">
        <v>169.35536000000002</v>
      </c>
      <c r="E1493" s="2">
        <v>2</v>
      </c>
      <c r="F1493">
        <v>178.68871000000001</v>
      </c>
      <c r="G1493" s="3">
        <v>3</v>
      </c>
      <c r="P1493">
        <v>2</v>
      </c>
      <c r="Q1493" t="str">
        <f t="shared" si="24"/>
        <v>23</v>
      </c>
    </row>
    <row r="1494" spans="1:17" x14ac:dyDescent="0.25">
      <c r="A1494">
        <v>1493</v>
      </c>
      <c r="D1494">
        <v>169.35536000000002</v>
      </c>
      <c r="E1494" s="2">
        <v>2</v>
      </c>
      <c r="F1494">
        <v>178.68871000000001</v>
      </c>
      <c r="G1494" s="3">
        <v>3</v>
      </c>
      <c r="P1494">
        <v>2</v>
      </c>
      <c r="Q1494" t="str">
        <f t="shared" si="24"/>
        <v>23</v>
      </c>
    </row>
    <row r="1495" spans="1:17" x14ac:dyDescent="0.25">
      <c r="A1495">
        <v>1494</v>
      </c>
      <c r="P1495">
        <v>0</v>
      </c>
      <c r="Q1495" t="str">
        <f t="shared" si="24"/>
        <v/>
      </c>
    </row>
    <row r="1496" spans="1:17" x14ac:dyDescent="0.25">
      <c r="A1496">
        <v>1495</v>
      </c>
      <c r="B1496">
        <v>159.87283500000001</v>
      </c>
      <c r="C1496" s="4">
        <v>1</v>
      </c>
      <c r="P1496">
        <v>1</v>
      </c>
      <c r="Q1496" t="str">
        <f t="shared" si="24"/>
        <v>1</v>
      </c>
    </row>
    <row r="1497" spans="1:17" x14ac:dyDescent="0.25">
      <c r="A1497">
        <v>1496</v>
      </c>
      <c r="B1497">
        <v>159.87283500000001</v>
      </c>
      <c r="C1497" s="4">
        <v>1</v>
      </c>
      <c r="P1497">
        <v>1</v>
      </c>
      <c r="Q1497" t="str">
        <f t="shared" si="24"/>
        <v>1</v>
      </c>
    </row>
    <row r="1498" spans="1:17" x14ac:dyDescent="0.25">
      <c r="A1498">
        <v>1497</v>
      </c>
      <c r="B1498">
        <v>159.87283500000001</v>
      </c>
      <c r="C1498" s="4">
        <v>1</v>
      </c>
      <c r="H1498">
        <v>166.37195800000001</v>
      </c>
      <c r="I1498" s="5">
        <v>4</v>
      </c>
      <c r="P1498">
        <v>2</v>
      </c>
      <c r="Q1498" t="str">
        <f t="shared" si="24"/>
        <v>14</v>
      </c>
    </row>
    <row r="1499" spans="1:17" x14ac:dyDescent="0.25">
      <c r="A1499">
        <v>1498</v>
      </c>
      <c r="B1499">
        <v>159.87283500000001</v>
      </c>
      <c r="C1499" s="4">
        <v>1</v>
      </c>
      <c r="H1499">
        <v>166.28860700000001</v>
      </c>
      <c r="I1499" s="5">
        <v>4</v>
      </c>
      <c r="P1499">
        <v>2</v>
      </c>
      <c r="Q1499" t="str">
        <f t="shared" si="24"/>
        <v>14</v>
      </c>
    </row>
    <row r="1500" spans="1:17" x14ac:dyDescent="0.25">
      <c r="A1500">
        <v>1499</v>
      </c>
      <c r="B1500">
        <v>159.87283500000001</v>
      </c>
      <c r="C1500" s="4">
        <v>1</v>
      </c>
      <c r="H1500">
        <v>166.30932999999999</v>
      </c>
      <c r="I1500" s="5">
        <v>4</v>
      </c>
      <c r="P1500">
        <v>2</v>
      </c>
      <c r="Q1500" t="str">
        <f t="shared" si="24"/>
        <v>14</v>
      </c>
    </row>
    <row r="1501" spans="1:17" x14ac:dyDescent="0.25">
      <c r="A1501">
        <v>1500</v>
      </c>
      <c r="B1501">
        <v>159.87283500000001</v>
      </c>
      <c r="C1501" s="4">
        <v>1</v>
      </c>
      <c r="H1501">
        <v>166.314638</v>
      </c>
      <c r="I1501" s="5">
        <v>4</v>
      </c>
      <c r="P1501">
        <v>2</v>
      </c>
      <c r="Q1501" t="str">
        <f t="shared" si="24"/>
        <v>14</v>
      </c>
    </row>
    <row r="1502" spans="1:17" x14ac:dyDescent="0.25">
      <c r="A1502">
        <v>1501</v>
      </c>
      <c r="B1502">
        <v>159.87283500000001</v>
      </c>
      <c r="C1502" s="4">
        <v>1</v>
      </c>
      <c r="H1502">
        <v>166.34969000000001</v>
      </c>
      <c r="I1502" s="5">
        <v>4</v>
      </c>
      <c r="P1502">
        <v>2</v>
      </c>
      <c r="Q1502" t="str">
        <f t="shared" si="24"/>
        <v>14</v>
      </c>
    </row>
    <row r="1503" spans="1:17" x14ac:dyDescent="0.25">
      <c r="A1503">
        <v>1502</v>
      </c>
      <c r="B1503">
        <v>159.87283500000001</v>
      </c>
      <c r="C1503" s="4">
        <v>1</v>
      </c>
      <c r="H1503">
        <v>166.41582299999999</v>
      </c>
      <c r="I1503" s="5">
        <v>4</v>
      </c>
      <c r="P1503">
        <v>2</v>
      </c>
      <c r="Q1503" t="str">
        <f t="shared" si="24"/>
        <v>14</v>
      </c>
    </row>
    <row r="1504" spans="1:17" x14ac:dyDescent="0.25">
      <c r="A1504">
        <v>1503</v>
      </c>
      <c r="B1504">
        <v>159.87283500000001</v>
      </c>
      <c r="C1504" s="4">
        <v>1</v>
      </c>
      <c r="H1504">
        <v>166.38164900000001</v>
      </c>
      <c r="I1504" s="5">
        <v>4</v>
      </c>
      <c r="P1504">
        <v>2</v>
      </c>
      <c r="Q1504" t="str">
        <f t="shared" si="24"/>
        <v>14</v>
      </c>
    </row>
    <row r="1505" spans="1:17" x14ac:dyDescent="0.25">
      <c r="A1505">
        <v>1504</v>
      </c>
      <c r="H1505">
        <v>166.37546400000002</v>
      </c>
      <c r="I1505" s="5">
        <v>4</v>
      </c>
      <c r="P1505">
        <v>1</v>
      </c>
      <c r="Q1505" t="str">
        <f t="shared" si="24"/>
        <v>4</v>
      </c>
    </row>
    <row r="1506" spans="1:17" x14ac:dyDescent="0.25">
      <c r="A1506">
        <v>1505</v>
      </c>
      <c r="H1506">
        <v>166.377163</v>
      </c>
      <c r="I1506" s="5">
        <v>4</v>
      </c>
      <c r="P1506">
        <v>1</v>
      </c>
      <c r="Q1506" t="str">
        <f t="shared" si="24"/>
        <v>4</v>
      </c>
    </row>
    <row r="1507" spans="1:17" x14ac:dyDescent="0.25">
      <c r="A1507">
        <v>1506</v>
      </c>
      <c r="F1507">
        <v>159.06041199999999</v>
      </c>
      <c r="G1507" s="3">
        <v>3</v>
      </c>
      <c r="H1507">
        <v>166.249844</v>
      </c>
      <c r="I1507" s="5">
        <v>4</v>
      </c>
      <c r="P1507">
        <v>2</v>
      </c>
      <c r="Q1507" t="str">
        <f t="shared" si="24"/>
        <v>34</v>
      </c>
    </row>
    <row r="1508" spans="1:17" x14ac:dyDescent="0.25">
      <c r="A1508">
        <v>1507</v>
      </c>
      <c r="D1508">
        <v>151.064536</v>
      </c>
      <c r="E1508" s="2">
        <v>2</v>
      </c>
      <c r="F1508">
        <v>159.06041199999999</v>
      </c>
      <c r="G1508" s="3">
        <v>3</v>
      </c>
      <c r="P1508">
        <v>2</v>
      </c>
      <c r="Q1508" t="str">
        <f t="shared" si="24"/>
        <v>23</v>
      </c>
    </row>
    <row r="1509" spans="1:17" x14ac:dyDescent="0.25">
      <c r="A1509">
        <v>1508</v>
      </c>
      <c r="D1509">
        <v>151.03634</v>
      </c>
      <c r="E1509" s="2">
        <v>2</v>
      </c>
      <c r="F1509">
        <v>158.983712</v>
      </c>
      <c r="G1509" s="3">
        <v>3</v>
      </c>
      <c r="P1509">
        <v>2</v>
      </c>
      <c r="Q1509" t="str">
        <f t="shared" si="24"/>
        <v>23</v>
      </c>
    </row>
    <row r="1510" spans="1:17" x14ac:dyDescent="0.25">
      <c r="A1510">
        <v>1509</v>
      </c>
      <c r="D1510">
        <v>151.10876300000001</v>
      </c>
      <c r="E1510" s="2">
        <v>2</v>
      </c>
      <c r="F1510">
        <v>158.988711</v>
      </c>
      <c r="G1510" s="3">
        <v>3</v>
      </c>
      <c r="P1510">
        <v>2</v>
      </c>
      <c r="Q1510" t="str">
        <f t="shared" si="24"/>
        <v>23</v>
      </c>
    </row>
    <row r="1511" spans="1:17" x14ac:dyDescent="0.25">
      <c r="A1511">
        <v>1510</v>
      </c>
      <c r="D1511">
        <v>151.07695899999999</v>
      </c>
      <c r="E1511" s="2">
        <v>2</v>
      </c>
      <c r="F1511">
        <v>159.01061799999999</v>
      </c>
      <c r="G1511" s="3">
        <v>3</v>
      </c>
      <c r="P1511">
        <v>2</v>
      </c>
      <c r="Q1511" t="str">
        <f t="shared" si="24"/>
        <v>23</v>
      </c>
    </row>
    <row r="1512" spans="1:17" x14ac:dyDescent="0.25">
      <c r="A1512">
        <v>1511</v>
      </c>
      <c r="D1512">
        <v>151.064536</v>
      </c>
      <c r="E1512" s="2">
        <v>2</v>
      </c>
      <c r="F1512">
        <v>159.06041199999999</v>
      </c>
      <c r="G1512" s="3">
        <v>3</v>
      </c>
      <c r="P1512">
        <v>2</v>
      </c>
      <c r="Q1512" t="str">
        <f t="shared" si="24"/>
        <v>23</v>
      </c>
    </row>
    <row r="1513" spans="1:17" x14ac:dyDescent="0.25">
      <c r="A1513">
        <v>1512</v>
      </c>
      <c r="D1513">
        <v>151.08443299999999</v>
      </c>
      <c r="E1513" s="2">
        <v>2</v>
      </c>
      <c r="F1513">
        <v>159.06041199999999</v>
      </c>
      <c r="G1513" s="3">
        <v>3</v>
      </c>
      <c r="P1513">
        <v>2</v>
      </c>
      <c r="Q1513" t="str">
        <f t="shared" si="24"/>
        <v>23</v>
      </c>
    </row>
    <row r="1514" spans="1:17" x14ac:dyDescent="0.25">
      <c r="A1514">
        <v>1513</v>
      </c>
      <c r="D1514">
        <v>151.064536</v>
      </c>
      <c r="E1514" s="2">
        <v>2</v>
      </c>
      <c r="F1514">
        <v>159.06041199999999</v>
      </c>
      <c r="G1514" s="3">
        <v>3</v>
      </c>
      <c r="P1514">
        <v>2</v>
      </c>
      <c r="Q1514" t="str">
        <f t="shared" si="24"/>
        <v>23</v>
      </c>
    </row>
    <row r="1515" spans="1:17" x14ac:dyDescent="0.25">
      <c r="A1515">
        <v>1514</v>
      </c>
      <c r="D1515">
        <v>151.064536</v>
      </c>
      <c r="E1515" s="2">
        <v>2</v>
      </c>
      <c r="F1515">
        <v>159.06041199999999</v>
      </c>
      <c r="G1515" s="3">
        <v>3</v>
      </c>
      <c r="P1515">
        <v>2</v>
      </c>
      <c r="Q1515" t="str">
        <f t="shared" si="24"/>
        <v>23</v>
      </c>
    </row>
    <row r="1516" spans="1:17" x14ac:dyDescent="0.25">
      <c r="A1516">
        <v>1515</v>
      </c>
      <c r="B1516">
        <v>133.13192900000001</v>
      </c>
      <c r="C1516" s="4">
        <v>1</v>
      </c>
      <c r="D1516">
        <v>151.09912300000002</v>
      </c>
      <c r="E1516" s="2">
        <v>2</v>
      </c>
      <c r="P1516">
        <v>2</v>
      </c>
      <c r="Q1516" t="str">
        <f t="shared" si="24"/>
        <v>12</v>
      </c>
    </row>
    <row r="1517" spans="1:17" x14ac:dyDescent="0.25">
      <c r="A1517">
        <v>1516</v>
      </c>
      <c r="B1517">
        <v>133.13192900000001</v>
      </c>
      <c r="C1517" s="4">
        <v>1</v>
      </c>
      <c r="D1517">
        <v>151.064536</v>
      </c>
      <c r="E1517" s="2">
        <v>2</v>
      </c>
      <c r="P1517">
        <v>2</v>
      </c>
      <c r="Q1517" t="str">
        <f t="shared" si="24"/>
        <v>12</v>
      </c>
    </row>
    <row r="1518" spans="1:17" x14ac:dyDescent="0.25">
      <c r="A1518">
        <v>1517</v>
      </c>
      <c r="B1518">
        <v>133.152388</v>
      </c>
      <c r="C1518" s="4">
        <v>1</v>
      </c>
      <c r="D1518">
        <v>151.064536</v>
      </c>
      <c r="E1518" s="2">
        <v>2</v>
      </c>
      <c r="P1518">
        <v>2</v>
      </c>
      <c r="Q1518" t="str">
        <f t="shared" si="24"/>
        <v>12</v>
      </c>
    </row>
    <row r="1519" spans="1:17" x14ac:dyDescent="0.25">
      <c r="A1519">
        <v>1518</v>
      </c>
      <c r="B1519">
        <v>133.19610800000001</v>
      </c>
      <c r="C1519" s="4">
        <v>1</v>
      </c>
      <c r="P1519">
        <v>1</v>
      </c>
      <c r="Q1519" t="str">
        <f t="shared" si="24"/>
        <v>1</v>
      </c>
    </row>
    <row r="1520" spans="1:17" x14ac:dyDescent="0.25">
      <c r="A1520">
        <v>1519</v>
      </c>
      <c r="B1520">
        <v>133.16641000000001</v>
      </c>
      <c r="C1520" s="4">
        <v>1</v>
      </c>
      <c r="P1520">
        <v>1</v>
      </c>
      <c r="Q1520" t="str">
        <f t="shared" si="24"/>
        <v>1</v>
      </c>
    </row>
    <row r="1521" spans="1:17" x14ac:dyDescent="0.25">
      <c r="A1521">
        <v>1520</v>
      </c>
      <c r="B1521">
        <v>133.218096</v>
      </c>
      <c r="C1521" s="4">
        <v>1</v>
      </c>
      <c r="P1521">
        <v>1</v>
      </c>
      <c r="Q1521" t="str">
        <f t="shared" si="24"/>
        <v>1</v>
      </c>
    </row>
    <row r="1522" spans="1:17" x14ac:dyDescent="0.25">
      <c r="A1522">
        <v>1521</v>
      </c>
      <c r="B1522">
        <v>133.21207200000001</v>
      </c>
      <c r="C1522" s="4">
        <v>1</v>
      </c>
      <c r="P1522">
        <v>1</v>
      </c>
      <c r="Q1522" t="str">
        <f t="shared" si="24"/>
        <v>1</v>
      </c>
    </row>
    <row r="1523" spans="1:17" x14ac:dyDescent="0.25">
      <c r="A1523">
        <v>1522</v>
      </c>
      <c r="B1523">
        <v>133.12376600000002</v>
      </c>
      <c r="C1523" s="4">
        <v>1</v>
      </c>
      <c r="P1523">
        <v>1</v>
      </c>
      <c r="Q1523" t="str">
        <f t="shared" si="24"/>
        <v>1</v>
      </c>
    </row>
    <row r="1524" spans="1:17" x14ac:dyDescent="0.25">
      <c r="A1524">
        <v>1523</v>
      </c>
      <c r="B1524">
        <v>133.261618</v>
      </c>
      <c r="C1524" s="4">
        <v>1</v>
      </c>
      <c r="P1524">
        <v>1</v>
      </c>
      <c r="Q1524" t="str">
        <f t="shared" si="24"/>
        <v>1</v>
      </c>
    </row>
    <row r="1525" spans="1:17" x14ac:dyDescent="0.25">
      <c r="A1525">
        <v>1524</v>
      </c>
      <c r="B1525">
        <v>133.13192900000001</v>
      </c>
      <c r="C1525" s="4">
        <v>1</v>
      </c>
      <c r="P1525">
        <v>1</v>
      </c>
      <c r="Q1525" t="str">
        <f t="shared" si="24"/>
        <v>1</v>
      </c>
    </row>
    <row r="1526" spans="1:17" x14ac:dyDescent="0.25">
      <c r="A1526">
        <v>1525</v>
      </c>
      <c r="B1526">
        <v>133.13192900000001</v>
      </c>
      <c r="C1526" s="4">
        <v>1</v>
      </c>
      <c r="P1526">
        <v>1</v>
      </c>
      <c r="Q1526" t="str">
        <f t="shared" si="24"/>
        <v>1</v>
      </c>
    </row>
    <row r="1527" spans="1:17" x14ac:dyDescent="0.25">
      <c r="A1527">
        <v>1526</v>
      </c>
      <c r="F1527">
        <v>133.40048400000001</v>
      </c>
      <c r="G1527" s="3">
        <v>3</v>
      </c>
      <c r="P1527">
        <v>1</v>
      </c>
      <c r="Q1527" t="str">
        <f t="shared" si="24"/>
        <v>3</v>
      </c>
    </row>
    <row r="1528" spans="1:17" x14ac:dyDescent="0.25">
      <c r="A1528">
        <v>1527</v>
      </c>
      <c r="F1528">
        <v>133.40048400000001</v>
      </c>
      <c r="G1528" s="3">
        <v>3</v>
      </c>
      <c r="P1528">
        <v>1</v>
      </c>
      <c r="Q1528" t="str">
        <f t="shared" si="24"/>
        <v>3</v>
      </c>
    </row>
    <row r="1529" spans="1:17" x14ac:dyDescent="0.25">
      <c r="A1529">
        <v>1528</v>
      </c>
      <c r="F1529">
        <v>133.44700800000001</v>
      </c>
      <c r="G1529" s="3">
        <v>3</v>
      </c>
      <c r="P1529">
        <v>1</v>
      </c>
      <c r="Q1529" t="str">
        <f t="shared" si="24"/>
        <v>3</v>
      </c>
    </row>
    <row r="1530" spans="1:17" x14ac:dyDescent="0.25">
      <c r="A1530">
        <v>1529</v>
      </c>
      <c r="F1530">
        <v>133.44889599999999</v>
      </c>
      <c r="G1530" s="3">
        <v>3</v>
      </c>
      <c r="P1530">
        <v>1</v>
      </c>
      <c r="Q1530" t="str">
        <f t="shared" si="24"/>
        <v>3</v>
      </c>
    </row>
    <row r="1531" spans="1:17" x14ac:dyDescent="0.25">
      <c r="A1531">
        <v>1530</v>
      </c>
      <c r="D1531">
        <v>121.481256</v>
      </c>
      <c r="E1531" s="2">
        <v>2</v>
      </c>
      <c r="F1531">
        <v>133.382677</v>
      </c>
      <c r="G1531" s="3">
        <v>3</v>
      </c>
      <c r="P1531">
        <v>2</v>
      </c>
      <c r="Q1531" t="str">
        <f t="shared" si="24"/>
        <v>23</v>
      </c>
    </row>
    <row r="1532" spans="1:17" x14ac:dyDescent="0.25">
      <c r="A1532">
        <v>1531</v>
      </c>
      <c r="D1532">
        <v>121.481256</v>
      </c>
      <c r="E1532" s="2">
        <v>2</v>
      </c>
      <c r="F1532">
        <v>133.37222100000002</v>
      </c>
      <c r="G1532" s="3">
        <v>3</v>
      </c>
      <c r="P1532">
        <v>2</v>
      </c>
      <c r="Q1532" t="str">
        <f t="shared" si="24"/>
        <v>23</v>
      </c>
    </row>
    <row r="1533" spans="1:17" x14ac:dyDescent="0.25">
      <c r="A1533">
        <v>1532</v>
      </c>
      <c r="D1533">
        <v>121.48610500000001</v>
      </c>
      <c r="E1533" s="2">
        <v>2</v>
      </c>
      <c r="F1533">
        <v>133.45221500000002</v>
      </c>
      <c r="G1533" s="3">
        <v>3</v>
      </c>
      <c r="P1533">
        <v>2</v>
      </c>
      <c r="Q1533" t="str">
        <f t="shared" si="24"/>
        <v>23</v>
      </c>
    </row>
    <row r="1534" spans="1:17" x14ac:dyDescent="0.25">
      <c r="A1534">
        <v>1533</v>
      </c>
      <c r="D1534">
        <v>121.460138</v>
      </c>
      <c r="E1534" s="2">
        <v>2</v>
      </c>
      <c r="F1534">
        <v>133.40048400000001</v>
      </c>
      <c r="G1534" s="3">
        <v>3</v>
      </c>
      <c r="P1534">
        <v>2</v>
      </c>
      <c r="Q1534" t="str">
        <f t="shared" si="24"/>
        <v>23</v>
      </c>
    </row>
    <row r="1535" spans="1:17" x14ac:dyDescent="0.25">
      <c r="A1535">
        <v>1534</v>
      </c>
      <c r="D1535">
        <v>121.48972900000001</v>
      </c>
      <c r="E1535" s="2">
        <v>2</v>
      </c>
      <c r="F1535">
        <v>133.40048400000001</v>
      </c>
      <c r="G1535" s="3">
        <v>3</v>
      </c>
      <c r="P1535">
        <v>2</v>
      </c>
      <c r="Q1535" t="str">
        <f t="shared" si="24"/>
        <v>23</v>
      </c>
    </row>
    <row r="1536" spans="1:17" x14ac:dyDescent="0.25">
      <c r="A1536">
        <v>1535</v>
      </c>
      <c r="D1536">
        <v>121.500135</v>
      </c>
      <c r="E1536" s="2">
        <v>2</v>
      </c>
      <c r="F1536">
        <v>133.40048400000001</v>
      </c>
      <c r="G1536" s="3">
        <v>3</v>
      </c>
      <c r="P1536">
        <v>2</v>
      </c>
      <c r="Q1536" t="str">
        <f t="shared" si="24"/>
        <v>23</v>
      </c>
    </row>
    <row r="1537" spans="1:17" x14ac:dyDescent="0.25">
      <c r="A1537">
        <v>1536</v>
      </c>
      <c r="D1537">
        <v>121.53610400000001</v>
      </c>
      <c r="E1537" s="2">
        <v>2</v>
      </c>
      <c r="P1537">
        <v>1</v>
      </c>
      <c r="Q1537" t="str">
        <f t="shared" si="24"/>
        <v>2</v>
      </c>
    </row>
    <row r="1538" spans="1:17" x14ac:dyDescent="0.25">
      <c r="A1538">
        <v>1537</v>
      </c>
      <c r="D1538">
        <v>121.51191900000001</v>
      </c>
      <c r="E1538" s="2">
        <v>2</v>
      </c>
      <c r="P1538">
        <v>1</v>
      </c>
      <c r="Q1538" t="str">
        <f t="shared" ref="Q1538:Q1601" si="25">CONCATENATE(C1538,E1538,G1538,I1538)</f>
        <v>2</v>
      </c>
    </row>
    <row r="1539" spans="1:17" x14ac:dyDescent="0.25">
      <c r="A1539">
        <v>1538</v>
      </c>
      <c r="B1539">
        <v>115.12602800000001</v>
      </c>
      <c r="C1539" s="4">
        <v>1</v>
      </c>
      <c r="D1539">
        <v>121.512888</v>
      </c>
      <c r="E1539" s="2">
        <v>2</v>
      </c>
      <c r="P1539">
        <v>2</v>
      </c>
      <c r="Q1539" t="str">
        <f t="shared" si="25"/>
        <v>12</v>
      </c>
    </row>
    <row r="1540" spans="1:17" x14ac:dyDescent="0.25">
      <c r="A1540">
        <v>1539</v>
      </c>
      <c r="B1540">
        <v>115.12602800000001</v>
      </c>
      <c r="C1540" s="4">
        <v>1</v>
      </c>
      <c r="D1540">
        <v>121.59717000000001</v>
      </c>
      <c r="E1540" s="2">
        <v>2</v>
      </c>
      <c r="P1540">
        <v>2</v>
      </c>
      <c r="Q1540" t="str">
        <f t="shared" si="25"/>
        <v>12</v>
      </c>
    </row>
    <row r="1541" spans="1:17" x14ac:dyDescent="0.25">
      <c r="A1541">
        <v>1540</v>
      </c>
      <c r="B1541">
        <v>115.09261100000001</v>
      </c>
      <c r="C1541" s="4">
        <v>1</v>
      </c>
      <c r="D1541">
        <v>121.481256</v>
      </c>
      <c r="E1541" s="2">
        <v>2</v>
      </c>
      <c r="P1541">
        <v>2</v>
      </c>
      <c r="Q1541" t="str">
        <f t="shared" si="25"/>
        <v>12</v>
      </c>
    </row>
    <row r="1542" spans="1:17" x14ac:dyDescent="0.25">
      <c r="A1542">
        <v>1541</v>
      </c>
      <c r="B1542">
        <v>115.09710100000001</v>
      </c>
      <c r="C1542" s="4">
        <v>1</v>
      </c>
      <c r="D1542">
        <v>121.481256</v>
      </c>
      <c r="E1542" s="2">
        <v>2</v>
      </c>
      <c r="P1542">
        <v>2</v>
      </c>
      <c r="Q1542" t="str">
        <f t="shared" si="25"/>
        <v>12</v>
      </c>
    </row>
    <row r="1543" spans="1:17" x14ac:dyDescent="0.25">
      <c r="A1543">
        <v>1542</v>
      </c>
      <c r="B1543">
        <v>115.07445000000001</v>
      </c>
      <c r="C1543" s="4">
        <v>1</v>
      </c>
      <c r="P1543">
        <v>1</v>
      </c>
      <c r="Q1543" t="str">
        <f t="shared" si="25"/>
        <v>1</v>
      </c>
    </row>
    <row r="1544" spans="1:17" x14ac:dyDescent="0.25">
      <c r="A1544">
        <v>1543</v>
      </c>
      <c r="B1544">
        <v>115.08480600000001</v>
      </c>
      <c r="C1544" s="4">
        <v>1</v>
      </c>
      <c r="P1544">
        <v>1</v>
      </c>
      <c r="Q1544" t="str">
        <f t="shared" si="25"/>
        <v>1</v>
      </c>
    </row>
    <row r="1545" spans="1:17" x14ac:dyDescent="0.25">
      <c r="A1545">
        <v>1544</v>
      </c>
      <c r="B1545">
        <v>115.08991</v>
      </c>
      <c r="C1545" s="4">
        <v>1</v>
      </c>
      <c r="P1545">
        <v>1</v>
      </c>
      <c r="Q1545" t="str">
        <f t="shared" si="25"/>
        <v>1</v>
      </c>
    </row>
    <row r="1546" spans="1:17" x14ac:dyDescent="0.25">
      <c r="A1546">
        <v>1545</v>
      </c>
      <c r="B1546">
        <v>115.12873300000001</v>
      </c>
      <c r="C1546" s="4">
        <v>1</v>
      </c>
      <c r="H1546">
        <v>117.63543900000001</v>
      </c>
      <c r="I1546" s="5">
        <v>4</v>
      </c>
      <c r="P1546">
        <v>2</v>
      </c>
      <c r="Q1546" t="str">
        <f t="shared" si="25"/>
        <v>14</v>
      </c>
    </row>
    <row r="1547" spans="1:17" x14ac:dyDescent="0.25">
      <c r="A1547">
        <v>1546</v>
      </c>
      <c r="B1547">
        <v>115.12602800000001</v>
      </c>
      <c r="C1547" s="4">
        <v>1</v>
      </c>
      <c r="F1547">
        <v>115.80568500000001</v>
      </c>
      <c r="G1547" s="3">
        <v>3</v>
      </c>
      <c r="H1547">
        <v>117.66712000000001</v>
      </c>
      <c r="I1547" s="5">
        <v>4</v>
      </c>
      <c r="P1547">
        <v>3</v>
      </c>
      <c r="Q1547" t="str">
        <f t="shared" si="25"/>
        <v>134</v>
      </c>
    </row>
    <row r="1548" spans="1:17" x14ac:dyDescent="0.25">
      <c r="A1548">
        <v>1547</v>
      </c>
      <c r="B1548">
        <v>115.12602800000001</v>
      </c>
      <c r="C1548" s="4">
        <v>1</v>
      </c>
      <c r="F1548">
        <v>115.80568500000001</v>
      </c>
      <c r="G1548" s="3">
        <v>3</v>
      </c>
      <c r="H1548">
        <v>117.69140400000001</v>
      </c>
      <c r="I1548" s="5">
        <v>4</v>
      </c>
      <c r="P1548">
        <v>3</v>
      </c>
      <c r="Q1548" t="str">
        <f t="shared" si="25"/>
        <v>134</v>
      </c>
    </row>
    <row r="1549" spans="1:17" x14ac:dyDescent="0.25">
      <c r="A1549">
        <v>1548</v>
      </c>
      <c r="F1549">
        <v>115.80390400000002</v>
      </c>
      <c r="G1549" s="3">
        <v>3</v>
      </c>
      <c r="H1549">
        <v>117.71829000000001</v>
      </c>
      <c r="I1549" s="5">
        <v>4</v>
      </c>
      <c r="P1549">
        <v>2</v>
      </c>
      <c r="Q1549" t="str">
        <f t="shared" si="25"/>
        <v>34</v>
      </c>
    </row>
    <row r="1550" spans="1:17" x14ac:dyDescent="0.25">
      <c r="A1550">
        <v>1549</v>
      </c>
      <c r="F1550">
        <v>115.785177</v>
      </c>
      <c r="G1550" s="3">
        <v>3</v>
      </c>
      <c r="H1550">
        <v>117.77803200000001</v>
      </c>
      <c r="I1550" s="5">
        <v>4</v>
      </c>
      <c r="P1550">
        <v>2</v>
      </c>
      <c r="Q1550" t="str">
        <f t="shared" si="25"/>
        <v>34</v>
      </c>
    </row>
    <row r="1551" spans="1:17" x14ac:dyDescent="0.25">
      <c r="A1551">
        <v>1550</v>
      </c>
      <c r="F1551">
        <v>115.811655</v>
      </c>
      <c r="G1551" s="3">
        <v>3</v>
      </c>
      <c r="H1551">
        <v>117.758745</v>
      </c>
      <c r="I1551" s="5">
        <v>4</v>
      </c>
      <c r="P1551">
        <v>2</v>
      </c>
      <c r="Q1551" t="str">
        <f t="shared" si="25"/>
        <v>34</v>
      </c>
    </row>
    <row r="1552" spans="1:17" x14ac:dyDescent="0.25">
      <c r="A1552">
        <v>1551</v>
      </c>
      <c r="F1552">
        <v>115.771353</v>
      </c>
      <c r="G1552" s="3">
        <v>3</v>
      </c>
      <c r="H1552">
        <v>117.75390100000001</v>
      </c>
      <c r="I1552" s="5">
        <v>4</v>
      </c>
      <c r="P1552">
        <v>2</v>
      </c>
      <c r="Q1552" t="str">
        <f t="shared" si="25"/>
        <v>34</v>
      </c>
    </row>
    <row r="1553" spans="1:17" x14ac:dyDescent="0.25">
      <c r="A1553">
        <v>1552</v>
      </c>
      <c r="F1553">
        <v>115.76314000000001</v>
      </c>
      <c r="G1553" s="3">
        <v>3</v>
      </c>
      <c r="H1553">
        <v>117.804815</v>
      </c>
      <c r="I1553" s="5">
        <v>4</v>
      </c>
      <c r="P1553">
        <v>2</v>
      </c>
      <c r="Q1553" t="str">
        <f t="shared" si="25"/>
        <v>34</v>
      </c>
    </row>
    <row r="1554" spans="1:17" x14ac:dyDescent="0.25">
      <c r="A1554">
        <v>1553</v>
      </c>
      <c r="F1554">
        <v>115.78522700000001</v>
      </c>
      <c r="G1554" s="3">
        <v>3</v>
      </c>
      <c r="H1554">
        <v>117.78940800000001</v>
      </c>
      <c r="I1554" s="5">
        <v>4</v>
      </c>
      <c r="P1554">
        <v>2</v>
      </c>
      <c r="Q1554" t="str">
        <f t="shared" si="25"/>
        <v>34</v>
      </c>
    </row>
    <row r="1555" spans="1:17" x14ac:dyDescent="0.25">
      <c r="A1555">
        <v>1554</v>
      </c>
      <c r="F1555">
        <v>115.80568500000001</v>
      </c>
      <c r="G1555" s="3">
        <v>3</v>
      </c>
      <c r="H1555">
        <v>117.75272900000002</v>
      </c>
      <c r="I1555" s="5">
        <v>4</v>
      </c>
      <c r="P1555">
        <v>2</v>
      </c>
      <c r="Q1555" t="str">
        <f t="shared" si="25"/>
        <v>34</v>
      </c>
    </row>
    <row r="1556" spans="1:17" x14ac:dyDescent="0.25">
      <c r="A1556">
        <v>1555</v>
      </c>
      <c r="F1556">
        <v>115.80568500000001</v>
      </c>
      <c r="G1556" s="3">
        <v>3</v>
      </c>
      <c r="H1556">
        <v>117.77104400000002</v>
      </c>
      <c r="I1556" s="5">
        <v>4</v>
      </c>
      <c r="P1556">
        <v>2</v>
      </c>
      <c r="Q1556" t="str">
        <f t="shared" si="25"/>
        <v>34</v>
      </c>
    </row>
    <row r="1557" spans="1:17" x14ac:dyDescent="0.25">
      <c r="A1557">
        <v>1556</v>
      </c>
      <c r="D1557">
        <v>97.095285000000004</v>
      </c>
      <c r="E1557" s="2">
        <v>2</v>
      </c>
      <c r="F1557">
        <v>115.80568500000001</v>
      </c>
      <c r="G1557" s="3">
        <v>3</v>
      </c>
      <c r="P1557">
        <v>2</v>
      </c>
      <c r="Q1557" t="str">
        <f t="shared" si="25"/>
        <v>23</v>
      </c>
    </row>
    <row r="1558" spans="1:17" x14ac:dyDescent="0.25">
      <c r="A1558">
        <v>1557</v>
      </c>
      <c r="D1558">
        <v>97.141047000000015</v>
      </c>
      <c r="E1558" s="2">
        <v>2</v>
      </c>
      <c r="P1558">
        <v>1</v>
      </c>
      <c r="Q1558" t="str">
        <f t="shared" si="25"/>
        <v>2</v>
      </c>
    </row>
    <row r="1559" spans="1:17" x14ac:dyDescent="0.25">
      <c r="A1559">
        <v>1558</v>
      </c>
      <c r="D1559">
        <v>97.143650000000008</v>
      </c>
      <c r="E1559" s="2">
        <v>2</v>
      </c>
      <c r="P1559">
        <v>1</v>
      </c>
      <c r="Q1559" t="str">
        <f t="shared" si="25"/>
        <v>2</v>
      </c>
    </row>
    <row r="1560" spans="1:17" x14ac:dyDescent="0.25">
      <c r="A1560">
        <v>1559</v>
      </c>
      <c r="D1560">
        <v>97.167320000000004</v>
      </c>
      <c r="E1560" s="2">
        <v>2</v>
      </c>
      <c r="P1560">
        <v>1</v>
      </c>
      <c r="Q1560" t="str">
        <f t="shared" si="25"/>
        <v>2</v>
      </c>
    </row>
    <row r="1561" spans="1:17" x14ac:dyDescent="0.25">
      <c r="A1561">
        <v>1560</v>
      </c>
      <c r="D1561">
        <v>97.181402000000006</v>
      </c>
      <c r="E1561" s="2">
        <v>2</v>
      </c>
      <c r="P1561">
        <v>1</v>
      </c>
      <c r="Q1561" t="str">
        <f t="shared" si="25"/>
        <v>2</v>
      </c>
    </row>
    <row r="1562" spans="1:17" x14ac:dyDescent="0.25">
      <c r="A1562">
        <v>1561</v>
      </c>
      <c r="D1562">
        <v>97.133240000000001</v>
      </c>
      <c r="E1562" s="2">
        <v>2</v>
      </c>
      <c r="P1562">
        <v>1</v>
      </c>
      <c r="Q1562" t="str">
        <f t="shared" si="25"/>
        <v>2</v>
      </c>
    </row>
    <row r="1563" spans="1:17" x14ac:dyDescent="0.25">
      <c r="A1563">
        <v>1562</v>
      </c>
      <c r="B1563">
        <v>92.303595000000001</v>
      </c>
      <c r="C1563" s="4">
        <v>1</v>
      </c>
      <c r="D1563">
        <v>97.166300000000007</v>
      </c>
      <c r="E1563" s="2">
        <v>2</v>
      </c>
      <c r="P1563">
        <v>2</v>
      </c>
      <c r="Q1563" t="str">
        <f t="shared" si="25"/>
        <v>12</v>
      </c>
    </row>
    <row r="1564" spans="1:17" x14ac:dyDescent="0.25">
      <c r="A1564">
        <v>1563</v>
      </c>
      <c r="B1564">
        <v>92.278799000000006</v>
      </c>
      <c r="C1564" s="4">
        <v>1</v>
      </c>
      <c r="D1564">
        <v>97.158749</v>
      </c>
      <c r="E1564" s="2">
        <v>2</v>
      </c>
      <c r="P1564">
        <v>2</v>
      </c>
      <c r="Q1564" t="str">
        <f t="shared" si="25"/>
        <v>12</v>
      </c>
    </row>
    <row r="1565" spans="1:17" x14ac:dyDescent="0.25">
      <c r="A1565">
        <v>1564</v>
      </c>
      <c r="B1565">
        <v>92.303698000000011</v>
      </c>
      <c r="C1565" s="4">
        <v>1</v>
      </c>
      <c r="D1565">
        <v>97.095285000000004</v>
      </c>
      <c r="E1565" s="2">
        <v>2</v>
      </c>
      <c r="P1565">
        <v>2</v>
      </c>
      <c r="Q1565" t="str">
        <f t="shared" si="25"/>
        <v>12</v>
      </c>
    </row>
    <row r="1566" spans="1:17" x14ac:dyDescent="0.25">
      <c r="A1566">
        <v>1565</v>
      </c>
      <c r="B1566">
        <v>92.290127000000012</v>
      </c>
      <c r="C1566" s="4">
        <v>1</v>
      </c>
      <c r="D1566">
        <v>97.095285000000004</v>
      </c>
      <c r="E1566" s="2">
        <v>2</v>
      </c>
      <c r="P1566">
        <v>2</v>
      </c>
      <c r="Q1566" t="str">
        <f t="shared" si="25"/>
        <v>12</v>
      </c>
    </row>
    <row r="1567" spans="1:17" x14ac:dyDescent="0.25">
      <c r="A1567">
        <v>1566</v>
      </c>
      <c r="B1567">
        <v>92.289820000000006</v>
      </c>
      <c r="C1567" s="4">
        <v>1</v>
      </c>
      <c r="P1567">
        <v>1</v>
      </c>
      <c r="Q1567" t="str">
        <f t="shared" si="25"/>
        <v>1</v>
      </c>
    </row>
    <row r="1568" spans="1:17" x14ac:dyDescent="0.25">
      <c r="A1568">
        <v>1567</v>
      </c>
      <c r="B1568">
        <v>92.253954000000007</v>
      </c>
      <c r="C1568" s="4">
        <v>1</v>
      </c>
      <c r="P1568">
        <v>1</v>
      </c>
      <c r="Q1568" t="str">
        <f t="shared" si="25"/>
        <v>1</v>
      </c>
    </row>
    <row r="1569" spans="1:17" x14ac:dyDescent="0.25">
      <c r="A1569">
        <v>1568</v>
      </c>
      <c r="B1569">
        <v>92.303595000000001</v>
      </c>
      <c r="C1569" s="4">
        <v>1</v>
      </c>
      <c r="H1569">
        <v>93.242271000000017</v>
      </c>
      <c r="I1569" s="5">
        <v>4</v>
      </c>
      <c r="P1569">
        <v>2</v>
      </c>
      <c r="Q1569" t="str">
        <f t="shared" si="25"/>
        <v>14</v>
      </c>
    </row>
    <row r="1570" spans="1:17" x14ac:dyDescent="0.25">
      <c r="A1570">
        <v>1569</v>
      </c>
      <c r="B1570">
        <v>92.303595000000001</v>
      </c>
      <c r="C1570" s="4">
        <v>1</v>
      </c>
      <c r="F1570">
        <v>92.378948000000008</v>
      </c>
      <c r="G1570" s="3">
        <v>3</v>
      </c>
      <c r="H1570">
        <v>93.210232000000005</v>
      </c>
      <c r="I1570" s="5">
        <v>4</v>
      </c>
      <c r="P1570">
        <v>3</v>
      </c>
      <c r="Q1570" t="str">
        <f t="shared" si="25"/>
        <v>134</v>
      </c>
    </row>
    <row r="1571" spans="1:17" x14ac:dyDescent="0.25">
      <c r="A1571">
        <v>1570</v>
      </c>
      <c r="F1571">
        <v>92.333797000000004</v>
      </c>
      <c r="G1571" s="3">
        <v>3</v>
      </c>
      <c r="H1571">
        <v>93.232933000000003</v>
      </c>
      <c r="I1571" s="5">
        <v>4</v>
      </c>
      <c r="P1571">
        <v>2</v>
      </c>
      <c r="Q1571" t="str">
        <f t="shared" si="25"/>
        <v>34</v>
      </c>
    </row>
    <row r="1572" spans="1:17" x14ac:dyDescent="0.25">
      <c r="A1572">
        <v>1571</v>
      </c>
      <c r="F1572">
        <v>92.294258000000013</v>
      </c>
      <c r="G1572" s="3">
        <v>3</v>
      </c>
      <c r="H1572">
        <v>93.215332000000004</v>
      </c>
      <c r="I1572" s="5">
        <v>4</v>
      </c>
      <c r="P1572">
        <v>2</v>
      </c>
      <c r="Q1572" t="str">
        <f t="shared" si="25"/>
        <v>34</v>
      </c>
    </row>
    <row r="1573" spans="1:17" x14ac:dyDescent="0.25">
      <c r="A1573">
        <v>1572</v>
      </c>
      <c r="F1573">
        <v>92.286350000000013</v>
      </c>
      <c r="G1573" s="3">
        <v>3</v>
      </c>
      <c r="H1573">
        <v>93.234415000000013</v>
      </c>
      <c r="I1573" s="5">
        <v>4</v>
      </c>
      <c r="P1573">
        <v>2</v>
      </c>
      <c r="Q1573" t="str">
        <f t="shared" si="25"/>
        <v>34</v>
      </c>
    </row>
    <row r="1574" spans="1:17" x14ac:dyDescent="0.25">
      <c r="A1574">
        <v>1573</v>
      </c>
      <c r="F1574">
        <v>92.329868000000005</v>
      </c>
      <c r="G1574" s="3">
        <v>3</v>
      </c>
      <c r="H1574">
        <v>93.22609700000001</v>
      </c>
      <c r="I1574" s="5">
        <v>4</v>
      </c>
      <c r="P1574">
        <v>2</v>
      </c>
      <c r="Q1574" t="str">
        <f t="shared" si="25"/>
        <v>34</v>
      </c>
    </row>
    <row r="1575" spans="1:17" x14ac:dyDescent="0.25">
      <c r="A1575">
        <v>1574</v>
      </c>
      <c r="F1575">
        <v>92.351295000000007</v>
      </c>
      <c r="G1575" s="3">
        <v>3</v>
      </c>
      <c r="H1575">
        <v>93.228905000000012</v>
      </c>
      <c r="I1575" s="5">
        <v>4</v>
      </c>
      <c r="P1575">
        <v>2</v>
      </c>
      <c r="Q1575" t="str">
        <f t="shared" si="25"/>
        <v>34</v>
      </c>
    </row>
    <row r="1576" spans="1:17" x14ac:dyDescent="0.25">
      <c r="A1576">
        <v>1575</v>
      </c>
      <c r="F1576">
        <v>92.363592000000011</v>
      </c>
      <c r="G1576" s="3">
        <v>3</v>
      </c>
      <c r="H1576">
        <v>93.220282000000012</v>
      </c>
      <c r="I1576" s="5">
        <v>4</v>
      </c>
      <c r="P1576">
        <v>2</v>
      </c>
      <c r="Q1576" t="str">
        <f t="shared" si="25"/>
        <v>34</v>
      </c>
    </row>
    <row r="1577" spans="1:17" x14ac:dyDescent="0.25">
      <c r="A1577">
        <v>1576</v>
      </c>
      <c r="F1577">
        <v>92.301352000000009</v>
      </c>
      <c r="G1577" s="3">
        <v>3</v>
      </c>
      <c r="H1577">
        <v>93.204212000000012</v>
      </c>
      <c r="I1577" s="5">
        <v>4</v>
      </c>
      <c r="P1577">
        <v>2</v>
      </c>
      <c r="Q1577" t="str">
        <f t="shared" si="25"/>
        <v>34</v>
      </c>
    </row>
    <row r="1578" spans="1:17" x14ac:dyDescent="0.25">
      <c r="A1578">
        <v>1577</v>
      </c>
      <c r="F1578">
        <v>92.378948000000008</v>
      </c>
      <c r="G1578" s="3">
        <v>3</v>
      </c>
      <c r="H1578">
        <v>93.290840000000003</v>
      </c>
      <c r="I1578" s="5">
        <v>4</v>
      </c>
      <c r="P1578">
        <v>2</v>
      </c>
      <c r="Q1578" t="str">
        <f t="shared" si="25"/>
        <v>34</v>
      </c>
    </row>
    <row r="1579" spans="1:17" x14ac:dyDescent="0.25">
      <c r="A1579">
        <v>1578</v>
      </c>
      <c r="P1579">
        <v>0</v>
      </c>
      <c r="Q1579" t="str">
        <f t="shared" si="25"/>
        <v/>
      </c>
    </row>
    <row r="1580" spans="1:17" x14ac:dyDescent="0.25">
      <c r="A1580">
        <v>1579</v>
      </c>
      <c r="D1580">
        <v>76.143774000000008</v>
      </c>
      <c r="E1580" s="2">
        <v>2</v>
      </c>
      <c r="P1580">
        <v>1</v>
      </c>
      <c r="Q1580" t="str">
        <f t="shared" si="25"/>
        <v>2</v>
      </c>
    </row>
    <row r="1581" spans="1:17" x14ac:dyDescent="0.25">
      <c r="A1581">
        <v>1580</v>
      </c>
      <c r="D1581">
        <v>76.093113000000002</v>
      </c>
      <c r="E1581" s="2">
        <v>2</v>
      </c>
      <c r="P1581">
        <v>1</v>
      </c>
      <c r="Q1581" t="str">
        <f t="shared" si="25"/>
        <v>2</v>
      </c>
    </row>
    <row r="1582" spans="1:17" x14ac:dyDescent="0.25">
      <c r="A1582">
        <v>1581</v>
      </c>
      <c r="D1582">
        <v>76.144029000000003</v>
      </c>
      <c r="E1582" s="2">
        <v>2</v>
      </c>
      <c r="P1582">
        <v>1</v>
      </c>
      <c r="Q1582" t="str">
        <f t="shared" si="25"/>
        <v>2</v>
      </c>
    </row>
    <row r="1583" spans="1:17" x14ac:dyDescent="0.25">
      <c r="A1583">
        <v>1582</v>
      </c>
      <c r="D1583">
        <v>76.136784000000006</v>
      </c>
      <c r="E1583" s="2">
        <v>2</v>
      </c>
      <c r="P1583">
        <v>1</v>
      </c>
      <c r="Q1583" t="str">
        <f t="shared" si="25"/>
        <v>2</v>
      </c>
    </row>
    <row r="1584" spans="1:17" x14ac:dyDescent="0.25">
      <c r="A1584">
        <v>1583</v>
      </c>
      <c r="D1584">
        <v>76.125917000000001</v>
      </c>
      <c r="E1584" s="2">
        <v>2</v>
      </c>
      <c r="P1584">
        <v>1</v>
      </c>
      <c r="Q1584" t="str">
        <f t="shared" si="25"/>
        <v>2</v>
      </c>
    </row>
    <row r="1585" spans="1:17" x14ac:dyDescent="0.25">
      <c r="A1585">
        <v>1584</v>
      </c>
      <c r="D1585">
        <v>76.116326000000001</v>
      </c>
      <c r="E1585" s="2">
        <v>2</v>
      </c>
      <c r="P1585">
        <v>1</v>
      </c>
      <c r="Q1585" t="str">
        <f t="shared" si="25"/>
        <v>2</v>
      </c>
    </row>
    <row r="1586" spans="1:17" x14ac:dyDescent="0.25">
      <c r="A1586">
        <v>1585</v>
      </c>
      <c r="B1586">
        <v>71.925779000000006</v>
      </c>
      <c r="C1586" s="4">
        <v>1</v>
      </c>
      <c r="D1586">
        <v>76.107959000000008</v>
      </c>
      <c r="E1586" s="2">
        <v>2</v>
      </c>
      <c r="P1586">
        <v>2</v>
      </c>
      <c r="Q1586" t="str">
        <f t="shared" si="25"/>
        <v>12</v>
      </c>
    </row>
    <row r="1587" spans="1:17" x14ac:dyDescent="0.25">
      <c r="A1587">
        <v>1586</v>
      </c>
      <c r="B1587">
        <v>71.844304000000008</v>
      </c>
      <c r="C1587" s="4">
        <v>1</v>
      </c>
      <c r="D1587">
        <v>76.143774000000008</v>
      </c>
      <c r="E1587" s="2">
        <v>2</v>
      </c>
      <c r="P1587">
        <v>2</v>
      </c>
      <c r="Q1587" t="str">
        <f t="shared" si="25"/>
        <v>12</v>
      </c>
    </row>
    <row r="1588" spans="1:17" x14ac:dyDescent="0.25">
      <c r="A1588">
        <v>1587</v>
      </c>
      <c r="B1588">
        <v>71.873435000000001</v>
      </c>
      <c r="C1588" s="4">
        <v>1</v>
      </c>
      <c r="D1588">
        <v>76.143774000000008</v>
      </c>
      <c r="E1588" s="2">
        <v>2</v>
      </c>
      <c r="P1588">
        <v>2</v>
      </c>
      <c r="Q1588" t="str">
        <f t="shared" si="25"/>
        <v>12</v>
      </c>
    </row>
    <row r="1589" spans="1:17" x14ac:dyDescent="0.25">
      <c r="A1589">
        <v>1588</v>
      </c>
      <c r="B1589">
        <v>71.880322000000007</v>
      </c>
      <c r="C1589" s="4">
        <v>1</v>
      </c>
      <c r="P1589">
        <v>1</v>
      </c>
      <c r="Q1589" t="str">
        <f t="shared" si="25"/>
        <v>1</v>
      </c>
    </row>
    <row r="1590" spans="1:17" x14ac:dyDescent="0.25">
      <c r="A1590">
        <v>1589</v>
      </c>
      <c r="B1590">
        <v>71.867670000000004</v>
      </c>
      <c r="C1590" s="4">
        <v>1</v>
      </c>
      <c r="P1590">
        <v>1</v>
      </c>
      <c r="Q1590" t="str">
        <f t="shared" si="25"/>
        <v>1</v>
      </c>
    </row>
    <row r="1591" spans="1:17" x14ac:dyDescent="0.25">
      <c r="A1591">
        <v>1590</v>
      </c>
      <c r="B1591">
        <v>71.825478000000004</v>
      </c>
      <c r="C1591" s="4">
        <v>1</v>
      </c>
      <c r="H1591">
        <v>72.807978000000006</v>
      </c>
      <c r="I1591" s="5">
        <v>4</v>
      </c>
      <c r="P1591">
        <v>2</v>
      </c>
      <c r="Q1591" t="str">
        <f t="shared" si="25"/>
        <v>14</v>
      </c>
    </row>
    <row r="1592" spans="1:17" x14ac:dyDescent="0.25">
      <c r="A1592">
        <v>1591</v>
      </c>
      <c r="B1592">
        <v>71.925779000000006</v>
      </c>
      <c r="C1592" s="4">
        <v>1</v>
      </c>
      <c r="F1592">
        <v>71.187144000000004</v>
      </c>
      <c r="G1592" s="3">
        <v>3</v>
      </c>
      <c r="H1592">
        <v>72.797111000000001</v>
      </c>
      <c r="I1592" s="5">
        <v>4</v>
      </c>
      <c r="P1592">
        <v>3</v>
      </c>
      <c r="Q1592" t="str">
        <f t="shared" si="25"/>
        <v>134</v>
      </c>
    </row>
    <row r="1593" spans="1:17" x14ac:dyDescent="0.25">
      <c r="A1593">
        <v>1592</v>
      </c>
      <c r="F1593">
        <v>71.286629000000005</v>
      </c>
      <c r="G1593" s="3">
        <v>3</v>
      </c>
      <c r="H1593">
        <v>72.802825000000013</v>
      </c>
      <c r="I1593" s="5">
        <v>4</v>
      </c>
      <c r="P1593">
        <v>2</v>
      </c>
      <c r="Q1593" t="str">
        <f t="shared" si="25"/>
        <v>34</v>
      </c>
    </row>
    <row r="1594" spans="1:17" x14ac:dyDescent="0.25">
      <c r="A1594">
        <v>1593</v>
      </c>
      <c r="F1594">
        <v>71.260406000000003</v>
      </c>
      <c r="G1594" s="3">
        <v>3</v>
      </c>
      <c r="H1594">
        <v>72.783285000000006</v>
      </c>
      <c r="I1594" s="5">
        <v>4</v>
      </c>
      <c r="P1594">
        <v>2</v>
      </c>
      <c r="Q1594" t="str">
        <f t="shared" si="25"/>
        <v>34</v>
      </c>
    </row>
    <row r="1595" spans="1:17" x14ac:dyDescent="0.25">
      <c r="A1595">
        <v>1594</v>
      </c>
      <c r="F1595">
        <v>71.19872500000001</v>
      </c>
      <c r="G1595" s="3">
        <v>3</v>
      </c>
      <c r="H1595">
        <v>72.774663000000004</v>
      </c>
      <c r="I1595" s="5">
        <v>4</v>
      </c>
      <c r="P1595">
        <v>2</v>
      </c>
      <c r="Q1595" t="str">
        <f t="shared" si="25"/>
        <v>34</v>
      </c>
    </row>
    <row r="1596" spans="1:17" x14ac:dyDescent="0.25">
      <c r="A1596">
        <v>1595</v>
      </c>
      <c r="F1596">
        <v>71.178930000000008</v>
      </c>
      <c r="G1596" s="3">
        <v>3</v>
      </c>
      <c r="H1596">
        <v>72.807825000000008</v>
      </c>
      <c r="I1596" s="5">
        <v>4</v>
      </c>
      <c r="P1596">
        <v>2</v>
      </c>
      <c r="Q1596" t="str">
        <f t="shared" si="25"/>
        <v>34</v>
      </c>
    </row>
    <row r="1597" spans="1:17" x14ac:dyDescent="0.25">
      <c r="A1597">
        <v>1596</v>
      </c>
      <c r="F1597">
        <v>71.094445000000007</v>
      </c>
      <c r="G1597" s="3">
        <v>3</v>
      </c>
      <c r="H1597">
        <v>72.812774000000005</v>
      </c>
      <c r="I1597" s="5">
        <v>4</v>
      </c>
      <c r="P1597">
        <v>2</v>
      </c>
      <c r="Q1597" t="str">
        <f t="shared" si="25"/>
        <v>34</v>
      </c>
    </row>
    <row r="1598" spans="1:17" x14ac:dyDescent="0.25">
      <c r="A1598">
        <v>1597</v>
      </c>
      <c r="F1598">
        <v>71.286629000000005</v>
      </c>
      <c r="G1598" s="3">
        <v>3</v>
      </c>
      <c r="H1598">
        <v>72.835834000000006</v>
      </c>
      <c r="I1598" s="5">
        <v>4</v>
      </c>
      <c r="P1598">
        <v>2</v>
      </c>
      <c r="Q1598" t="str">
        <f t="shared" si="25"/>
        <v>34</v>
      </c>
    </row>
    <row r="1599" spans="1:17" x14ac:dyDescent="0.25">
      <c r="A1599">
        <v>1598</v>
      </c>
      <c r="F1599">
        <v>71.286629000000005</v>
      </c>
      <c r="G1599" s="3">
        <v>3</v>
      </c>
      <c r="H1599">
        <v>72.845833000000013</v>
      </c>
      <c r="I1599" s="5">
        <v>4</v>
      </c>
      <c r="P1599">
        <v>2</v>
      </c>
      <c r="Q1599" t="str">
        <f t="shared" si="25"/>
        <v>34</v>
      </c>
    </row>
    <row r="1600" spans="1:17" x14ac:dyDescent="0.25">
      <c r="A1600">
        <v>1599</v>
      </c>
      <c r="D1600">
        <v>53.541609999999999</v>
      </c>
      <c r="E1600" s="2">
        <v>2</v>
      </c>
      <c r="F1600">
        <v>71.286629000000005</v>
      </c>
      <c r="G1600" s="3">
        <v>3</v>
      </c>
      <c r="P1600">
        <v>2</v>
      </c>
      <c r="Q1600" t="str">
        <f t="shared" si="25"/>
        <v>23</v>
      </c>
    </row>
    <row r="1601" spans="1:17" x14ac:dyDescent="0.25">
      <c r="A1601">
        <v>1600</v>
      </c>
      <c r="D1601">
        <v>53.539478000000003</v>
      </c>
      <c r="E1601" s="2">
        <v>2</v>
      </c>
      <c r="P1601">
        <v>1</v>
      </c>
      <c r="Q1601" t="str">
        <f t="shared" si="25"/>
        <v>2</v>
      </c>
    </row>
    <row r="1602" spans="1:17" x14ac:dyDescent="0.25">
      <c r="A1602">
        <v>1601</v>
      </c>
      <c r="D1602">
        <v>53.535518000000003</v>
      </c>
      <c r="E1602" s="2">
        <v>2</v>
      </c>
      <c r="P1602">
        <v>1</v>
      </c>
      <c r="Q1602" t="str">
        <f t="shared" ref="Q1602:Q1665" si="26">CONCATENATE(C1602,E1602,G1602,I1602)</f>
        <v>2</v>
      </c>
    </row>
    <row r="1603" spans="1:17" x14ac:dyDescent="0.25">
      <c r="A1603">
        <v>1602</v>
      </c>
      <c r="D1603">
        <v>53.531455999999999</v>
      </c>
      <c r="E1603" s="2">
        <v>2</v>
      </c>
      <c r="P1603">
        <v>1</v>
      </c>
      <c r="Q1603" t="str">
        <f t="shared" si="26"/>
        <v>2</v>
      </c>
    </row>
    <row r="1604" spans="1:17" x14ac:dyDescent="0.25">
      <c r="A1604">
        <v>1603</v>
      </c>
      <c r="D1604">
        <v>53.534008</v>
      </c>
      <c r="E1604" s="2">
        <v>2</v>
      </c>
      <c r="P1604">
        <v>1</v>
      </c>
      <c r="Q1604" t="str">
        <f t="shared" si="26"/>
        <v>2</v>
      </c>
    </row>
    <row r="1605" spans="1:17" x14ac:dyDescent="0.25">
      <c r="A1605">
        <v>1604</v>
      </c>
      <c r="D1605">
        <v>53.548694000000005</v>
      </c>
      <c r="E1605" s="2">
        <v>2</v>
      </c>
      <c r="P1605">
        <v>1</v>
      </c>
      <c r="Q1605" t="str">
        <f t="shared" si="26"/>
        <v>2</v>
      </c>
    </row>
    <row r="1606" spans="1:17" x14ac:dyDescent="0.25">
      <c r="A1606">
        <v>1605</v>
      </c>
      <c r="B1606">
        <v>48.256610000000002</v>
      </c>
      <c r="C1606" s="4">
        <v>1</v>
      </c>
      <c r="D1606">
        <v>53.526248000000002</v>
      </c>
      <c r="E1606" s="2">
        <v>2</v>
      </c>
      <c r="P1606">
        <v>2</v>
      </c>
      <c r="Q1606" t="str">
        <f t="shared" si="26"/>
        <v>12</v>
      </c>
    </row>
    <row r="1607" spans="1:17" x14ac:dyDescent="0.25">
      <c r="A1607">
        <v>1606</v>
      </c>
      <c r="B1607">
        <v>48.232756999999999</v>
      </c>
      <c r="C1607" s="4">
        <v>1</v>
      </c>
      <c r="D1607">
        <v>53.662601000000002</v>
      </c>
      <c r="E1607" s="2">
        <v>2</v>
      </c>
      <c r="P1607">
        <v>2</v>
      </c>
      <c r="Q1607" t="str">
        <f t="shared" si="26"/>
        <v>12</v>
      </c>
    </row>
    <row r="1608" spans="1:17" x14ac:dyDescent="0.25">
      <c r="A1608">
        <v>1607</v>
      </c>
      <c r="B1608">
        <v>48.248592000000002</v>
      </c>
      <c r="C1608" s="4">
        <v>1</v>
      </c>
      <c r="D1608">
        <v>53.541609999999999</v>
      </c>
      <c r="E1608" s="2">
        <v>2</v>
      </c>
      <c r="P1608">
        <v>2</v>
      </c>
      <c r="Q1608" t="str">
        <f t="shared" si="26"/>
        <v>12</v>
      </c>
    </row>
    <row r="1609" spans="1:17" x14ac:dyDescent="0.25">
      <c r="A1609">
        <v>1608</v>
      </c>
      <c r="B1609">
        <v>48.214580000000005</v>
      </c>
      <c r="C1609" s="4">
        <v>1</v>
      </c>
      <c r="P1609">
        <v>1</v>
      </c>
      <c r="Q1609" t="str">
        <f t="shared" si="26"/>
        <v>1</v>
      </c>
    </row>
    <row r="1610" spans="1:17" x14ac:dyDescent="0.25">
      <c r="A1610">
        <v>1609</v>
      </c>
      <c r="B1610">
        <v>48.21302</v>
      </c>
      <c r="C1610" s="4">
        <v>1</v>
      </c>
      <c r="P1610">
        <v>1</v>
      </c>
      <c r="Q1610" t="str">
        <f t="shared" si="26"/>
        <v>1</v>
      </c>
    </row>
    <row r="1611" spans="1:17" x14ac:dyDescent="0.25">
      <c r="A1611">
        <v>1610</v>
      </c>
      <c r="B1611">
        <v>48.245100999999998</v>
      </c>
      <c r="C1611" s="4">
        <v>1</v>
      </c>
      <c r="P1611">
        <v>1</v>
      </c>
      <c r="Q1611" t="str">
        <f t="shared" si="26"/>
        <v>1</v>
      </c>
    </row>
    <row r="1612" spans="1:17" x14ac:dyDescent="0.25">
      <c r="A1612">
        <v>1611</v>
      </c>
      <c r="B1612">
        <v>48.256610000000002</v>
      </c>
      <c r="C1612" s="4">
        <v>1</v>
      </c>
      <c r="H1612">
        <v>48.183692000000001</v>
      </c>
      <c r="I1612" s="5">
        <v>4</v>
      </c>
      <c r="P1612">
        <v>2</v>
      </c>
      <c r="Q1612" t="str">
        <f t="shared" si="26"/>
        <v>14</v>
      </c>
    </row>
    <row r="1613" spans="1:17" x14ac:dyDescent="0.25">
      <c r="A1613">
        <v>1612</v>
      </c>
      <c r="H1613">
        <v>48.071662000000003</v>
      </c>
      <c r="I1613" s="5">
        <v>4</v>
      </c>
      <c r="P1613">
        <v>1</v>
      </c>
      <c r="Q1613" t="str">
        <f t="shared" si="26"/>
        <v>4</v>
      </c>
    </row>
    <row r="1614" spans="1:17" x14ac:dyDescent="0.25">
      <c r="A1614">
        <v>1613</v>
      </c>
      <c r="F1614">
        <v>47.173328000000005</v>
      </c>
      <c r="G1614" s="3">
        <v>3</v>
      </c>
      <c r="H1614">
        <v>48.055152</v>
      </c>
      <c r="I1614" s="5">
        <v>4</v>
      </c>
      <c r="P1614">
        <v>2</v>
      </c>
      <c r="Q1614" t="str">
        <f t="shared" si="26"/>
        <v>34</v>
      </c>
    </row>
    <row r="1615" spans="1:17" x14ac:dyDescent="0.25">
      <c r="A1615">
        <v>1614</v>
      </c>
      <c r="F1615">
        <v>47.139110000000002</v>
      </c>
      <c r="G1615" s="3">
        <v>3</v>
      </c>
      <c r="H1615">
        <v>48.049423000000004</v>
      </c>
      <c r="I1615" s="5">
        <v>4</v>
      </c>
      <c r="P1615">
        <v>2</v>
      </c>
      <c r="Q1615" t="str">
        <f t="shared" si="26"/>
        <v>34</v>
      </c>
    </row>
    <row r="1616" spans="1:17" x14ac:dyDescent="0.25">
      <c r="A1616">
        <v>1615</v>
      </c>
      <c r="F1616">
        <v>47.124369999999999</v>
      </c>
      <c r="G1616" s="3">
        <v>3</v>
      </c>
      <c r="H1616">
        <v>48.066665</v>
      </c>
      <c r="I1616" s="5">
        <v>4</v>
      </c>
      <c r="P1616">
        <v>2</v>
      </c>
      <c r="Q1616" t="str">
        <f t="shared" si="26"/>
        <v>34</v>
      </c>
    </row>
    <row r="1617" spans="1:17" x14ac:dyDescent="0.25">
      <c r="A1617">
        <v>1616</v>
      </c>
      <c r="F1617">
        <v>47.098068000000005</v>
      </c>
      <c r="G1617" s="3">
        <v>3</v>
      </c>
      <c r="H1617">
        <v>48.100830000000002</v>
      </c>
      <c r="I1617" s="5">
        <v>4</v>
      </c>
      <c r="P1617">
        <v>2</v>
      </c>
      <c r="Q1617" t="str">
        <f t="shared" si="26"/>
        <v>34</v>
      </c>
    </row>
    <row r="1618" spans="1:17" x14ac:dyDescent="0.25">
      <c r="A1618">
        <v>1617</v>
      </c>
      <c r="F1618">
        <v>47.081195000000001</v>
      </c>
      <c r="G1618" s="3">
        <v>3</v>
      </c>
      <c r="H1618">
        <v>48.093433000000005</v>
      </c>
      <c r="I1618" s="5">
        <v>4</v>
      </c>
      <c r="P1618">
        <v>2</v>
      </c>
      <c r="Q1618" t="str">
        <f t="shared" si="26"/>
        <v>34</v>
      </c>
    </row>
    <row r="1619" spans="1:17" x14ac:dyDescent="0.25">
      <c r="A1619">
        <v>1618</v>
      </c>
      <c r="F1619">
        <v>47.110987999999999</v>
      </c>
      <c r="G1619" s="3">
        <v>3</v>
      </c>
      <c r="H1619">
        <v>48.070621000000003</v>
      </c>
      <c r="I1619" s="5">
        <v>4</v>
      </c>
      <c r="P1619">
        <v>2</v>
      </c>
      <c r="Q1619" t="str">
        <f t="shared" si="26"/>
        <v>34</v>
      </c>
    </row>
    <row r="1620" spans="1:17" x14ac:dyDescent="0.25">
      <c r="A1620">
        <v>1619</v>
      </c>
      <c r="F1620">
        <v>47.091712000000001</v>
      </c>
      <c r="G1620" s="3">
        <v>3</v>
      </c>
      <c r="H1620">
        <v>48.028849999999998</v>
      </c>
      <c r="I1620" s="5">
        <v>4</v>
      </c>
      <c r="P1620">
        <v>2</v>
      </c>
      <c r="Q1620" t="str">
        <f t="shared" si="26"/>
        <v>34</v>
      </c>
    </row>
    <row r="1621" spans="1:17" x14ac:dyDescent="0.25">
      <c r="A1621">
        <v>1620</v>
      </c>
      <c r="D1621">
        <v>29.823226000000005</v>
      </c>
      <c r="E1621" s="2">
        <v>2</v>
      </c>
      <c r="F1621">
        <v>47.173328000000005</v>
      </c>
      <c r="G1621" s="3">
        <v>3</v>
      </c>
      <c r="H1621">
        <v>48.054943000000002</v>
      </c>
      <c r="I1621" s="5">
        <v>4</v>
      </c>
      <c r="P1621">
        <v>3</v>
      </c>
      <c r="Q1621" t="str">
        <f t="shared" si="26"/>
        <v>234</v>
      </c>
    </row>
    <row r="1622" spans="1:17" x14ac:dyDescent="0.25">
      <c r="A1622">
        <v>1621</v>
      </c>
      <c r="D1622">
        <v>29.816246000000007</v>
      </c>
      <c r="E1622" s="2">
        <v>2</v>
      </c>
      <c r="P1622">
        <v>1</v>
      </c>
      <c r="Q1622" t="str">
        <f t="shared" si="26"/>
        <v>2</v>
      </c>
    </row>
    <row r="1623" spans="1:17" x14ac:dyDescent="0.25">
      <c r="A1623">
        <v>1622</v>
      </c>
      <c r="D1623">
        <v>29.800882000000001</v>
      </c>
      <c r="E1623" s="2">
        <v>2</v>
      </c>
      <c r="P1623">
        <v>1</v>
      </c>
      <c r="Q1623" t="str">
        <f t="shared" si="26"/>
        <v>2</v>
      </c>
    </row>
    <row r="1624" spans="1:17" x14ac:dyDescent="0.25">
      <c r="A1624">
        <v>1623</v>
      </c>
      <c r="D1624">
        <v>29.838850000000001</v>
      </c>
      <c r="E1624" s="2">
        <v>2</v>
      </c>
      <c r="P1624">
        <v>1</v>
      </c>
      <c r="Q1624" t="str">
        <f t="shared" si="26"/>
        <v>2</v>
      </c>
    </row>
    <row r="1625" spans="1:17" x14ac:dyDescent="0.25">
      <c r="A1625">
        <v>1624</v>
      </c>
      <c r="D1625">
        <v>29.792861000000002</v>
      </c>
      <c r="E1625" s="2">
        <v>2</v>
      </c>
      <c r="P1625">
        <v>1</v>
      </c>
      <c r="Q1625" t="str">
        <f t="shared" si="26"/>
        <v>2</v>
      </c>
    </row>
    <row r="1626" spans="1:17" x14ac:dyDescent="0.25">
      <c r="A1626">
        <v>1625</v>
      </c>
      <c r="B1626">
        <v>24.614631000000003</v>
      </c>
      <c r="C1626" s="4">
        <v>1</v>
      </c>
      <c r="D1626">
        <v>29.789006999999998</v>
      </c>
      <c r="E1626" s="2">
        <v>2</v>
      </c>
      <c r="P1626">
        <v>2</v>
      </c>
      <c r="Q1626" t="str">
        <f t="shared" si="26"/>
        <v>12</v>
      </c>
    </row>
    <row r="1627" spans="1:17" x14ac:dyDescent="0.25">
      <c r="A1627">
        <v>1626</v>
      </c>
      <c r="B1627">
        <v>24.535359999999997</v>
      </c>
      <c r="C1627" s="4">
        <v>1</v>
      </c>
      <c r="D1627">
        <v>29.733226000000002</v>
      </c>
      <c r="E1627" s="2">
        <v>2</v>
      </c>
      <c r="P1627">
        <v>2</v>
      </c>
      <c r="Q1627" t="str">
        <f t="shared" si="26"/>
        <v>12</v>
      </c>
    </row>
    <row r="1628" spans="1:17" x14ac:dyDescent="0.25">
      <c r="A1628">
        <v>1627</v>
      </c>
      <c r="B1628">
        <v>24.514735999999999</v>
      </c>
      <c r="C1628" s="4">
        <v>1</v>
      </c>
      <c r="D1628">
        <v>29.823226000000005</v>
      </c>
      <c r="E1628" s="2">
        <v>2</v>
      </c>
      <c r="P1628">
        <v>2</v>
      </c>
      <c r="Q1628" t="str">
        <f t="shared" si="26"/>
        <v>12</v>
      </c>
    </row>
    <row r="1629" spans="1:17" x14ac:dyDescent="0.25">
      <c r="A1629">
        <v>1628</v>
      </c>
      <c r="B1629">
        <v>24.568277000000002</v>
      </c>
      <c r="C1629" s="4">
        <v>1</v>
      </c>
      <c r="P1629">
        <v>1</v>
      </c>
      <c r="Q1629" t="str">
        <f t="shared" si="26"/>
        <v>1</v>
      </c>
    </row>
    <row r="1630" spans="1:17" x14ac:dyDescent="0.25">
      <c r="A1630">
        <v>1629</v>
      </c>
      <c r="B1630">
        <v>24.582965000000002</v>
      </c>
      <c r="C1630" s="4">
        <v>1</v>
      </c>
      <c r="P1630">
        <v>1</v>
      </c>
      <c r="Q1630" t="str">
        <f t="shared" si="26"/>
        <v>1</v>
      </c>
    </row>
    <row r="1631" spans="1:17" x14ac:dyDescent="0.25">
      <c r="A1631">
        <v>1630</v>
      </c>
      <c r="B1631">
        <v>24.615570000000005</v>
      </c>
      <c r="C1631" s="4">
        <v>1</v>
      </c>
      <c r="P1631">
        <v>1</v>
      </c>
      <c r="Q1631" t="str">
        <f t="shared" si="26"/>
        <v>1</v>
      </c>
    </row>
    <row r="1632" spans="1:17" x14ac:dyDescent="0.25">
      <c r="A1632">
        <v>1631</v>
      </c>
      <c r="B1632">
        <v>24.566038000000006</v>
      </c>
      <c r="C1632" s="4">
        <v>1</v>
      </c>
      <c r="P1632">
        <v>1</v>
      </c>
      <c r="Q1632" t="str">
        <f t="shared" si="26"/>
        <v>1</v>
      </c>
    </row>
    <row r="1633" spans="1:17" x14ac:dyDescent="0.25">
      <c r="A1633">
        <v>1632</v>
      </c>
      <c r="B1633">
        <v>24.533433000000002</v>
      </c>
      <c r="C1633" s="4">
        <v>1</v>
      </c>
      <c r="P1633">
        <v>1</v>
      </c>
      <c r="Q1633" t="str">
        <f t="shared" si="26"/>
        <v>1</v>
      </c>
    </row>
    <row r="1634" spans="1:17" x14ac:dyDescent="0.25">
      <c r="A1634">
        <v>1633</v>
      </c>
      <c r="B1634">
        <v>24.614631000000003</v>
      </c>
      <c r="C1634" s="4">
        <v>1</v>
      </c>
      <c r="P1634">
        <v>1</v>
      </c>
      <c r="Q1634" t="str">
        <f t="shared" si="26"/>
        <v>1</v>
      </c>
    </row>
    <row r="1635" spans="1:17" x14ac:dyDescent="0.25">
      <c r="A1635">
        <v>1634</v>
      </c>
      <c r="H1635">
        <v>24.19312</v>
      </c>
      <c r="I1635" s="5">
        <v>4</v>
      </c>
      <c r="P1635">
        <v>1</v>
      </c>
      <c r="Q1635" t="str">
        <f t="shared" si="26"/>
        <v>4</v>
      </c>
    </row>
    <row r="1636" spans="1:17" x14ac:dyDescent="0.25">
      <c r="A1636">
        <v>1635</v>
      </c>
      <c r="H1636">
        <v>24.230671999999998</v>
      </c>
      <c r="I1636" s="5">
        <v>4</v>
      </c>
      <c r="J1636">
        <v>39.088798000000004</v>
      </c>
      <c r="K1636" t="s">
        <v>22</v>
      </c>
      <c r="Q1636" t="str">
        <f t="shared" si="26"/>
        <v>4</v>
      </c>
    </row>
    <row r="1637" spans="1:17" x14ac:dyDescent="0.25">
      <c r="A1637">
        <v>1636</v>
      </c>
      <c r="Q1637" t="str">
        <f t="shared" si="26"/>
        <v/>
      </c>
    </row>
    <row r="1638" spans="1:17" x14ac:dyDescent="0.25">
      <c r="A1638">
        <v>1637</v>
      </c>
      <c r="J1638">
        <v>235.74111099999999</v>
      </c>
      <c r="K1638" t="s">
        <v>22</v>
      </c>
      <c r="Q1638" t="str">
        <f t="shared" si="26"/>
        <v/>
      </c>
    </row>
    <row r="1639" spans="1:17" x14ac:dyDescent="0.25">
      <c r="A1639">
        <v>1638</v>
      </c>
      <c r="B1639">
        <v>222.82489899999999</v>
      </c>
      <c r="C1639" s="4">
        <v>1</v>
      </c>
      <c r="P1639">
        <v>1</v>
      </c>
      <c r="Q1639" t="str">
        <f t="shared" si="26"/>
        <v>1</v>
      </c>
    </row>
    <row r="1640" spans="1:17" x14ac:dyDescent="0.25">
      <c r="A1640">
        <v>1639</v>
      </c>
      <c r="B1640">
        <v>222.81378799999999</v>
      </c>
      <c r="C1640" s="4">
        <v>1</v>
      </c>
      <c r="P1640">
        <v>1</v>
      </c>
      <c r="Q1640" t="str">
        <f t="shared" si="26"/>
        <v>1</v>
      </c>
    </row>
    <row r="1641" spans="1:17" x14ac:dyDescent="0.25">
      <c r="A1641">
        <v>1640</v>
      </c>
      <c r="B1641">
        <v>222.81858600000001</v>
      </c>
      <c r="C1641" s="4">
        <v>1</v>
      </c>
      <c r="P1641">
        <v>1</v>
      </c>
      <c r="Q1641" t="str">
        <f t="shared" si="26"/>
        <v>1</v>
      </c>
    </row>
    <row r="1642" spans="1:17" x14ac:dyDescent="0.25">
      <c r="A1642">
        <v>1641</v>
      </c>
      <c r="B1642">
        <v>222.79282799999999</v>
      </c>
      <c r="C1642" s="4">
        <v>1</v>
      </c>
      <c r="P1642">
        <v>1</v>
      </c>
      <c r="Q1642" t="str">
        <f t="shared" si="26"/>
        <v>1</v>
      </c>
    </row>
    <row r="1643" spans="1:17" x14ac:dyDescent="0.25">
      <c r="A1643">
        <v>1642</v>
      </c>
      <c r="B1643">
        <v>222.79545400000001</v>
      </c>
      <c r="C1643" s="4">
        <v>1</v>
      </c>
      <c r="P1643">
        <v>1</v>
      </c>
      <c r="Q1643" t="str">
        <f t="shared" si="26"/>
        <v>1</v>
      </c>
    </row>
    <row r="1644" spans="1:17" x14ac:dyDescent="0.25">
      <c r="A1644">
        <v>1643</v>
      </c>
      <c r="B1644">
        <v>222.79045400000001</v>
      </c>
      <c r="C1644" s="4">
        <v>1</v>
      </c>
      <c r="P1644">
        <v>1</v>
      </c>
      <c r="Q1644" t="str">
        <f t="shared" si="26"/>
        <v>1</v>
      </c>
    </row>
    <row r="1645" spans="1:17" x14ac:dyDescent="0.25">
      <c r="A1645">
        <v>1644</v>
      </c>
      <c r="B1645">
        <v>222.77504999999999</v>
      </c>
      <c r="C1645" s="4">
        <v>1</v>
      </c>
      <c r="P1645">
        <v>1</v>
      </c>
      <c r="Q1645" t="str">
        <f t="shared" si="26"/>
        <v>1</v>
      </c>
    </row>
    <row r="1646" spans="1:17" x14ac:dyDescent="0.25">
      <c r="A1646">
        <v>1645</v>
      </c>
      <c r="B1646">
        <v>222.80954600000001</v>
      </c>
      <c r="C1646" s="4">
        <v>1</v>
      </c>
      <c r="P1646">
        <v>1</v>
      </c>
      <c r="Q1646" t="str">
        <f t="shared" si="26"/>
        <v>1</v>
      </c>
    </row>
    <row r="1647" spans="1:17" x14ac:dyDescent="0.25">
      <c r="A1647">
        <v>1646</v>
      </c>
      <c r="B1647">
        <v>222.77621199999999</v>
      </c>
      <c r="C1647" s="4">
        <v>1</v>
      </c>
      <c r="D1647">
        <v>216.99171699999999</v>
      </c>
      <c r="E1647" s="2">
        <v>2</v>
      </c>
      <c r="P1647">
        <v>2</v>
      </c>
      <c r="Q1647" t="str">
        <f t="shared" si="26"/>
        <v>12</v>
      </c>
    </row>
    <row r="1648" spans="1:17" x14ac:dyDescent="0.25">
      <c r="A1648">
        <v>1647</v>
      </c>
      <c r="B1648">
        <v>222.82489899999999</v>
      </c>
      <c r="C1648" s="4">
        <v>1</v>
      </c>
      <c r="D1648">
        <v>216.92333299999999</v>
      </c>
      <c r="E1648" s="2">
        <v>2</v>
      </c>
      <c r="P1648">
        <v>2</v>
      </c>
      <c r="Q1648" t="str">
        <f t="shared" si="26"/>
        <v>12</v>
      </c>
    </row>
    <row r="1649" spans="1:17" x14ac:dyDescent="0.25">
      <c r="A1649">
        <v>1648</v>
      </c>
      <c r="D1649">
        <v>216.925556</v>
      </c>
      <c r="E1649" s="2">
        <v>2</v>
      </c>
      <c r="P1649">
        <v>1</v>
      </c>
      <c r="Q1649" t="str">
        <f t="shared" si="26"/>
        <v>2</v>
      </c>
    </row>
    <row r="1650" spans="1:17" x14ac:dyDescent="0.25">
      <c r="A1650">
        <v>1649</v>
      </c>
      <c r="D1650">
        <v>216.95343399999999</v>
      </c>
      <c r="E1650" s="2">
        <v>2</v>
      </c>
      <c r="P1650">
        <v>1</v>
      </c>
      <c r="Q1650" t="str">
        <f t="shared" si="26"/>
        <v>2</v>
      </c>
    </row>
    <row r="1651" spans="1:17" x14ac:dyDescent="0.25">
      <c r="A1651">
        <v>1650</v>
      </c>
      <c r="D1651">
        <v>216.90171699999999</v>
      </c>
      <c r="E1651" s="2">
        <v>2</v>
      </c>
      <c r="F1651">
        <v>221.009242</v>
      </c>
      <c r="G1651" s="3">
        <v>3</v>
      </c>
      <c r="P1651">
        <v>2</v>
      </c>
      <c r="Q1651" t="str">
        <f t="shared" si="26"/>
        <v>23</v>
      </c>
    </row>
    <row r="1652" spans="1:17" x14ac:dyDescent="0.25">
      <c r="A1652">
        <v>1651</v>
      </c>
      <c r="D1652">
        <v>216.907929</v>
      </c>
      <c r="E1652" s="2">
        <v>2</v>
      </c>
      <c r="F1652">
        <v>220.98944399999999</v>
      </c>
      <c r="G1652" s="3">
        <v>3</v>
      </c>
      <c r="P1652">
        <v>2</v>
      </c>
      <c r="Q1652" t="str">
        <f t="shared" si="26"/>
        <v>23</v>
      </c>
    </row>
    <row r="1653" spans="1:17" x14ac:dyDescent="0.25">
      <c r="A1653">
        <v>1652</v>
      </c>
      <c r="D1653">
        <v>216.94126299999999</v>
      </c>
      <c r="E1653" s="2">
        <v>2</v>
      </c>
      <c r="F1653">
        <v>220.98580799999999</v>
      </c>
      <c r="G1653" s="3">
        <v>3</v>
      </c>
      <c r="P1653">
        <v>2</v>
      </c>
      <c r="Q1653" t="str">
        <f t="shared" si="26"/>
        <v>23</v>
      </c>
    </row>
    <row r="1654" spans="1:17" x14ac:dyDescent="0.25">
      <c r="A1654">
        <v>1653</v>
      </c>
      <c r="D1654">
        <v>216.94863599999999</v>
      </c>
      <c r="E1654" s="2">
        <v>2</v>
      </c>
      <c r="F1654">
        <v>220.99186800000001</v>
      </c>
      <c r="G1654" s="3">
        <v>3</v>
      </c>
      <c r="P1654">
        <v>2</v>
      </c>
      <c r="Q1654" t="str">
        <f t="shared" si="26"/>
        <v>23</v>
      </c>
    </row>
    <row r="1655" spans="1:17" x14ac:dyDescent="0.25">
      <c r="A1655">
        <v>1654</v>
      </c>
      <c r="D1655">
        <v>216.99171699999999</v>
      </c>
      <c r="E1655" s="2">
        <v>2</v>
      </c>
      <c r="F1655">
        <v>221.02353500000001</v>
      </c>
      <c r="G1655" s="3">
        <v>3</v>
      </c>
      <c r="H1655">
        <v>217.952575</v>
      </c>
      <c r="I1655" s="5">
        <v>4</v>
      </c>
      <c r="P1655">
        <v>3</v>
      </c>
      <c r="Q1655" t="str">
        <f t="shared" si="26"/>
        <v>234</v>
      </c>
    </row>
    <row r="1656" spans="1:17" x14ac:dyDescent="0.25">
      <c r="A1656">
        <v>1655</v>
      </c>
      <c r="F1656">
        <v>221.00459599999999</v>
      </c>
      <c r="G1656" s="3">
        <v>3</v>
      </c>
      <c r="H1656">
        <v>217.972475</v>
      </c>
      <c r="I1656" s="5">
        <v>4</v>
      </c>
      <c r="P1656">
        <v>2</v>
      </c>
      <c r="Q1656" t="str">
        <f t="shared" si="26"/>
        <v>34</v>
      </c>
    </row>
    <row r="1657" spans="1:17" x14ac:dyDescent="0.25">
      <c r="A1657">
        <v>1656</v>
      </c>
      <c r="F1657">
        <v>220.973838</v>
      </c>
      <c r="G1657" s="3">
        <v>3</v>
      </c>
      <c r="H1657">
        <v>217.94131300000001</v>
      </c>
      <c r="I1657" s="5">
        <v>4</v>
      </c>
      <c r="P1657">
        <v>2</v>
      </c>
      <c r="Q1657" t="str">
        <f t="shared" si="26"/>
        <v>34</v>
      </c>
    </row>
    <row r="1658" spans="1:17" x14ac:dyDescent="0.25">
      <c r="A1658">
        <v>1657</v>
      </c>
      <c r="F1658">
        <v>220.93141399999999</v>
      </c>
      <c r="G1658" s="3">
        <v>3</v>
      </c>
      <c r="H1658">
        <v>217.940707</v>
      </c>
      <c r="I1658" s="5">
        <v>4</v>
      </c>
      <c r="P1658">
        <v>2</v>
      </c>
      <c r="Q1658" t="str">
        <f t="shared" si="26"/>
        <v>34</v>
      </c>
    </row>
    <row r="1659" spans="1:17" x14ac:dyDescent="0.25">
      <c r="A1659">
        <v>1658</v>
      </c>
      <c r="F1659">
        <v>220.91666599999999</v>
      </c>
      <c r="G1659" s="3">
        <v>3</v>
      </c>
      <c r="H1659">
        <v>217.95883799999999</v>
      </c>
      <c r="I1659" s="5">
        <v>4</v>
      </c>
      <c r="P1659">
        <v>2</v>
      </c>
      <c r="Q1659" t="str">
        <f t="shared" si="26"/>
        <v>34</v>
      </c>
    </row>
    <row r="1660" spans="1:17" x14ac:dyDescent="0.25">
      <c r="A1660">
        <v>1659</v>
      </c>
      <c r="F1660">
        <v>221.009242</v>
      </c>
      <c r="G1660" s="3">
        <v>3</v>
      </c>
      <c r="H1660">
        <v>217.98489899999998</v>
      </c>
      <c r="I1660" s="5">
        <v>4</v>
      </c>
      <c r="P1660">
        <v>2</v>
      </c>
      <c r="Q1660" t="str">
        <f t="shared" si="26"/>
        <v>34</v>
      </c>
    </row>
    <row r="1661" spans="1:17" x14ac:dyDescent="0.25">
      <c r="A1661">
        <v>1660</v>
      </c>
      <c r="B1661">
        <v>203.89443</v>
      </c>
      <c r="C1661" s="4">
        <v>1</v>
      </c>
      <c r="H1661">
        <v>218.01646500000001</v>
      </c>
      <c r="I1661" s="5">
        <v>4</v>
      </c>
      <c r="P1661">
        <v>2</v>
      </c>
      <c r="Q1661" t="str">
        <f t="shared" si="26"/>
        <v>14</v>
      </c>
    </row>
    <row r="1662" spans="1:17" x14ac:dyDescent="0.25">
      <c r="A1662">
        <v>1661</v>
      </c>
      <c r="B1662">
        <v>203.90401700000001</v>
      </c>
      <c r="C1662" s="4">
        <v>1</v>
      </c>
      <c r="H1662">
        <v>218.02550500000001</v>
      </c>
      <c r="I1662" s="5">
        <v>4</v>
      </c>
      <c r="P1662">
        <v>2</v>
      </c>
      <c r="Q1662" t="str">
        <f t="shared" si="26"/>
        <v>14</v>
      </c>
    </row>
    <row r="1663" spans="1:17" x14ac:dyDescent="0.25">
      <c r="A1663">
        <v>1662</v>
      </c>
      <c r="B1663">
        <v>203.87257600000001</v>
      </c>
      <c r="C1663" s="4">
        <v>1</v>
      </c>
      <c r="H1663">
        <v>217.952575</v>
      </c>
      <c r="I1663" s="5">
        <v>4</v>
      </c>
      <c r="P1663">
        <v>2</v>
      </c>
      <c r="Q1663" t="str">
        <f t="shared" si="26"/>
        <v>14</v>
      </c>
    </row>
    <row r="1664" spans="1:17" x14ac:dyDescent="0.25">
      <c r="A1664">
        <v>1663</v>
      </c>
      <c r="B1664">
        <v>203.85148800000002</v>
      </c>
      <c r="C1664" s="4">
        <v>1</v>
      </c>
      <c r="P1664">
        <v>1</v>
      </c>
      <c r="Q1664" t="str">
        <f t="shared" si="26"/>
        <v>1</v>
      </c>
    </row>
    <row r="1665" spans="1:17" x14ac:dyDescent="0.25">
      <c r="A1665">
        <v>1664</v>
      </c>
      <c r="B1665">
        <v>203.85314399999999</v>
      </c>
      <c r="C1665" s="4">
        <v>1</v>
      </c>
      <c r="P1665">
        <v>1</v>
      </c>
      <c r="Q1665" t="str">
        <f t="shared" si="26"/>
        <v>1</v>
      </c>
    </row>
    <row r="1666" spans="1:17" x14ac:dyDescent="0.25">
      <c r="A1666">
        <v>1665</v>
      </c>
      <c r="B1666">
        <v>203.83407399999999</v>
      </c>
      <c r="C1666" s="4">
        <v>1</v>
      </c>
      <c r="P1666">
        <v>1</v>
      </c>
      <c r="Q1666" t="str">
        <f t="shared" ref="Q1666:Q1729" si="27">CONCATENATE(C1666,E1666,G1666,I1666)</f>
        <v>1</v>
      </c>
    </row>
    <row r="1667" spans="1:17" x14ac:dyDescent="0.25">
      <c r="A1667">
        <v>1666</v>
      </c>
      <c r="B1667">
        <v>203.85267899999999</v>
      </c>
      <c r="C1667" s="4">
        <v>1</v>
      </c>
      <c r="P1667">
        <v>1</v>
      </c>
      <c r="Q1667" t="str">
        <f t="shared" si="27"/>
        <v>1</v>
      </c>
    </row>
    <row r="1668" spans="1:17" x14ac:dyDescent="0.25">
      <c r="A1668">
        <v>1667</v>
      </c>
      <c r="B1668">
        <v>203.90634</v>
      </c>
      <c r="C1668" s="4">
        <v>1</v>
      </c>
      <c r="P1668">
        <v>1</v>
      </c>
      <c r="Q1668" t="str">
        <f t="shared" si="27"/>
        <v>1</v>
      </c>
    </row>
    <row r="1669" spans="1:17" x14ac:dyDescent="0.25">
      <c r="A1669">
        <v>1668</v>
      </c>
      <c r="B1669">
        <v>203.89443</v>
      </c>
      <c r="C1669" s="4">
        <v>1</v>
      </c>
      <c r="D1669">
        <v>196.816542</v>
      </c>
      <c r="E1669" s="2">
        <v>2</v>
      </c>
      <c r="P1669">
        <v>2</v>
      </c>
      <c r="Q1669" t="str">
        <f t="shared" si="27"/>
        <v>12</v>
      </c>
    </row>
    <row r="1670" spans="1:17" x14ac:dyDescent="0.25">
      <c r="A1670">
        <v>1669</v>
      </c>
      <c r="B1670">
        <v>203.89443</v>
      </c>
      <c r="C1670" s="4">
        <v>1</v>
      </c>
      <c r="D1670">
        <v>196.82896600000001</v>
      </c>
      <c r="E1670" s="2">
        <v>2</v>
      </c>
      <c r="P1670">
        <v>2</v>
      </c>
      <c r="Q1670" t="str">
        <f t="shared" si="27"/>
        <v>12</v>
      </c>
    </row>
    <row r="1671" spans="1:17" x14ac:dyDescent="0.25">
      <c r="A1671">
        <v>1670</v>
      </c>
      <c r="D1671">
        <v>196.79288300000002</v>
      </c>
      <c r="E1671" s="2">
        <v>2</v>
      </c>
      <c r="P1671">
        <v>1</v>
      </c>
      <c r="Q1671" t="str">
        <f t="shared" si="27"/>
        <v>2</v>
      </c>
    </row>
    <row r="1672" spans="1:17" x14ac:dyDescent="0.25">
      <c r="A1672">
        <v>1671</v>
      </c>
      <c r="D1672">
        <v>196.808142</v>
      </c>
      <c r="E1672" s="2">
        <v>2</v>
      </c>
      <c r="P1672">
        <v>1</v>
      </c>
      <c r="Q1672" t="str">
        <f t="shared" si="27"/>
        <v>2</v>
      </c>
    </row>
    <row r="1673" spans="1:17" x14ac:dyDescent="0.25">
      <c r="A1673">
        <v>1672</v>
      </c>
      <c r="D1673">
        <v>196.830511</v>
      </c>
      <c r="E1673" s="2">
        <v>2</v>
      </c>
      <c r="P1673">
        <v>1</v>
      </c>
      <c r="Q1673" t="str">
        <f t="shared" si="27"/>
        <v>2</v>
      </c>
    </row>
    <row r="1674" spans="1:17" x14ac:dyDescent="0.25">
      <c r="A1674">
        <v>1673</v>
      </c>
      <c r="D1674">
        <v>196.880877</v>
      </c>
      <c r="E1674" s="2">
        <v>2</v>
      </c>
      <c r="F1674">
        <v>198.32628500000001</v>
      </c>
      <c r="G1674" s="3">
        <v>3</v>
      </c>
      <c r="P1674">
        <v>2</v>
      </c>
      <c r="Q1674" t="str">
        <f t="shared" si="27"/>
        <v>23</v>
      </c>
    </row>
    <row r="1675" spans="1:17" x14ac:dyDescent="0.25">
      <c r="A1675">
        <v>1674</v>
      </c>
      <c r="D1675">
        <v>196.82896600000001</v>
      </c>
      <c r="E1675" s="2">
        <v>2</v>
      </c>
      <c r="F1675">
        <v>198.34984400000002</v>
      </c>
      <c r="G1675" s="3">
        <v>3</v>
      </c>
      <c r="P1675">
        <v>2</v>
      </c>
      <c r="Q1675" t="str">
        <f t="shared" si="27"/>
        <v>23</v>
      </c>
    </row>
    <row r="1676" spans="1:17" x14ac:dyDescent="0.25">
      <c r="A1676">
        <v>1675</v>
      </c>
      <c r="F1676">
        <v>198.36747200000002</v>
      </c>
      <c r="G1676" s="3">
        <v>3</v>
      </c>
      <c r="H1676">
        <v>197.408556</v>
      </c>
      <c r="I1676" s="5">
        <v>4</v>
      </c>
      <c r="P1676">
        <v>2</v>
      </c>
      <c r="Q1676" t="str">
        <f t="shared" si="27"/>
        <v>34</v>
      </c>
    </row>
    <row r="1677" spans="1:17" x14ac:dyDescent="0.25">
      <c r="A1677">
        <v>1676</v>
      </c>
      <c r="F1677">
        <v>198.35824400000001</v>
      </c>
      <c r="G1677" s="3">
        <v>3</v>
      </c>
      <c r="H1677">
        <v>197.37690600000002</v>
      </c>
      <c r="I1677" s="5">
        <v>4</v>
      </c>
      <c r="P1677">
        <v>2</v>
      </c>
      <c r="Q1677" t="str">
        <f t="shared" si="27"/>
        <v>34</v>
      </c>
    </row>
    <row r="1678" spans="1:17" x14ac:dyDescent="0.25">
      <c r="A1678">
        <v>1677</v>
      </c>
      <c r="F1678">
        <v>198.3133</v>
      </c>
      <c r="G1678" s="3">
        <v>3</v>
      </c>
      <c r="H1678">
        <v>197.41701</v>
      </c>
      <c r="I1678" s="5">
        <v>4</v>
      </c>
      <c r="P1678">
        <v>2</v>
      </c>
      <c r="Q1678" t="str">
        <f t="shared" si="27"/>
        <v>34</v>
      </c>
    </row>
    <row r="1679" spans="1:17" x14ac:dyDescent="0.25">
      <c r="A1679">
        <v>1678</v>
      </c>
      <c r="F1679">
        <v>198.30891600000001</v>
      </c>
      <c r="G1679" s="3">
        <v>3</v>
      </c>
      <c r="H1679">
        <v>197.41458700000001</v>
      </c>
      <c r="I1679" s="5">
        <v>4</v>
      </c>
      <c r="P1679">
        <v>2</v>
      </c>
      <c r="Q1679" t="str">
        <f t="shared" si="27"/>
        <v>34</v>
      </c>
    </row>
    <row r="1680" spans="1:17" x14ac:dyDescent="0.25">
      <c r="A1680">
        <v>1679</v>
      </c>
      <c r="F1680">
        <v>198.33154500000001</v>
      </c>
      <c r="G1680" s="3">
        <v>3</v>
      </c>
      <c r="H1680">
        <v>197.44984299999999</v>
      </c>
      <c r="I1680" s="5">
        <v>4</v>
      </c>
      <c r="P1680">
        <v>2</v>
      </c>
      <c r="Q1680" t="str">
        <f t="shared" si="27"/>
        <v>34</v>
      </c>
    </row>
    <row r="1681" spans="1:17" x14ac:dyDescent="0.25">
      <c r="A1681">
        <v>1680</v>
      </c>
      <c r="F1681">
        <v>198.31644299999999</v>
      </c>
      <c r="G1681" s="3">
        <v>3</v>
      </c>
      <c r="H1681">
        <v>197.422526</v>
      </c>
      <c r="I1681" s="5">
        <v>4</v>
      </c>
      <c r="P1681">
        <v>2</v>
      </c>
      <c r="Q1681" t="str">
        <f t="shared" si="27"/>
        <v>34</v>
      </c>
    </row>
    <row r="1682" spans="1:17" x14ac:dyDescent="0.25">
      <c r="A1682">
        <v>1681</v>
      </c>
      <c r="F1682">
        <v>198.32628500000001</v>
      </c>
      <c r="G1682" s="3">
        <v>3</v>
      </c>
      <c r="H1682">
        <v>197.34757500000001</v>
      </c>
      <c r="I1682" s="5">
        <v>4</v>
      </c>
      <c r="P1682">
        <v>2</v>
      </c>
      <c r="Q1682" t="str">
        <f t="shared" si="27"/>
        <v>34</v>
      </c>
    </row>
    <row r="1683" spans="1:17" x14ac:dyDescent="0.25">
      <c r="A1683">
        <v>1682</v>
      </c>
      <c r="B1683">
        <v>178.67278300000001</v>
      </c>
      <c r="C1683" s="4">
        <v>1</v>
      </c>
      <c r="H1683">
        <v>197.408556</v>
      </c>
      <c r="I1683" s="5">
        <v>4</v>
      </c>
      <c r="P1683">
        <v>2</v>
      </c>
      <c r="Q1683" t="str">
        <f t="shared" si="27"/>
        <v>14</v>
      </c>
    </row>
    <row r="1684" spans="1:17" x14ac:dyDescent="0.25">
      <c r="A1684">
        <v>1683</v>
      </c>
      <c r="B1684">
        <v>178.63298800000001</v>
      </c>
      <c r="C1684" s="4">
        <v>1</v>
      </c>
      <c r="P1684">
        <v>1</v>
      </c>
      <c r="Q1684" t="str">
        <f t="shared" si="27"/>
        <v>1</v>
      </c>
    </row>
    <row r="1685" spans="1:17" x14ac:dyDescent="0.25">
      <c r="A1685">
        <v>1684</v>
      </c>
      <c r="B1685">
        <v>178.6584</v>
      </c>
      <c r="C1685" s="4">
        <v>1</v>
      </c>
      <c r="P1685">
        <v>1</v>
      </c>
      <c r="Q1685" t="str">
        <f t="shared" si="27"/>
        <v>1</v>
      </c>
    </row>
    <row r="1686" spans="1:17" x14ac:dyDescent="0.25">
      <c r="A1686">
        <v>1685</v>
      </c>
      <c r="B1686">
        <v>178.726237</v>
      </c>
      <c r="C1686" s="4">
        <v>1</v>
      </c>
      <c r="P1686">
        <v>1</v>
      </c>
      <c r="Q1686" t="str">
        <f t="shared" si="27"/>
        <v>1</v>
      </c>
    </row>
    <row r="1687" spans="1:17" x14ac:dyDescent="0.25">
      <c r="A1687">
        <v>1686</v>
      </c>
      <c r="B1687">
        <v>178.76974100000001</v>
      </c>
      <c r="C1687" s="4">
        <v>1</v>
      </c>
      <c r="P1687">
        <v>1</v>
      </c>
      <c r="Q1687" t="str">
        <f t="shared" si="27"/>
        <v>1</v>
      </c>
    </row>
    <row r="1688" spans="1:17" x14ac:dyDescent="0.25">
      <c r="A1688">
        <v>1687</v>
      </c>
      <c r="B1688">
        <v>178.73154500000001</v>
      </c>
      <c r="C1688" s="4">
        <v>1</v>
      </c>
      <c r="P1688">
        <v>1</v>
      </c>
      <c r="Q1688" t="str">
        <f t="shared" si="27"/>
        <v>1</v>
      </c>
    </row>
    <row r="1689" spans="1:17" x14ac:dyDescent="0.25">
      <c r="A1689">
        <v>1688</v>
      </c>
      <c r="B1689">
        <v>178.69958500000001</v>
      </c>
      <c r="C1689" s="4">
        <v>1</v>
      </c>
      <c r="D1689">
        <v>173.11989600000001</v>
      </c>
      <c r="E1689" s="2">
        <v>2</v>
      </c>
      <c r="P1689">
        <v>2</v>
      </c>
      <c r="Q1689" t="str">
        <f t="shared" si="27"/>
        <v>12</v>
      </c>
    </row>
    <row r="1690" spans="1:17" x14ac:dyDescent="0.25">
      <c r="A1690">
        <v>1689</v>
      </c>
      <c r="B1690">
        <v>178.61633900000001</v>
      </c>
      <c r="C1690" s="4">
        <v>1</v>
      </c>
      <c r="D1690">
        <v>173.099638</v>
      </c>
      <c r="E1690" s="2">
        <v>2</v>
      </c>
      <c r="P1690">
        <v>2</v>
      </c>
      <c r="Q1690" t="str">
        <f t="shared" si="27"/>
        <v>12</v>
      </c>
    </row>
    <row r="1691" spans="1:17" x14ac:dyDescent="0.25">
      <c r="A1691">
        <v>1690</v>
      </c>
      <c r="B1691">
        <v>178.67278300000001</v>
      </c>
      <c r="C1691" s="4">
        <v>1</v>
      </c>
      <c r="D1691">
        <v>173.11077299999999</v>
      </c>
      <c r="E1691" s="2">
        <v>2</v>
      </c>
      <c r="P1691">
        <v>2</v>
      </c>
      <c r="Q1691" t="str">
        <f t="shared" si="27"/>
        <v>12</v>
      </c>
    </row>
    <row r="1692" spans="1:17" x14ac:dyDescent="0.25">
      <c r="A1692">
        <v>1691</v>
      </c>
      <c r="D1692">
        <v>173.116804</v>
      </c>
      <c r="E1692" s="2">
        <v>2</v>
      </c>
      <c r="P1692">
        <v>1</v>
      </c>
      <c r="Q1692" t="str">
        <f t="shared" si="27"/>
        <v>2</v>
      </c>
    </row>
    <row r="1693" spans="1:17" x14ac:dyDescent="0.25">
      <c r="A1693">
        <v>1692</v>
      </c>
      <c r="D1693">
        <v>173.12530700000002</v>
      </c>
      <c r="E1693" s="2">
        <v>2</v>
      </c>
      <c r="P1693">
        <v>1</v>
      </c>
      <c r="Q1693" t="str">
        <f t="shared" si="27"/>
        <v>2</v>
      </c>
    </row>
    <row r="1694" spans="1:17" x14ac:dyDescent="0.25">
      <c r="A1694">
        <v>1693</v>
      </c>
      <c r="D1694">
        <v>173.07376099999999</v>
      </c>
      <c r="E1694" s="2">
        <v>2</v>
      </c>
      <c r="P1694">
        <v>1</v>
      </c>
      <c r="Q1694" t="str">
        <f t="shared" si="27"/>
        <v>2</v>
      </c>
    </row>
    <row r="1695" spans="1:17" x14ac:dyDescent="0.25">
      <c r="A1695">
        <v>1694</v>
      </c>
      <c r="D1695">
        <v>173.142628</v>
      </c>
      <c r="E1695" s="2">
        <v>2</v>
      </c>
      <c r="F1695">
        <v>172.19469100000001</v>
      </c>
      <c r="G1695" s="3">
        <v>3</v>
      </c>
      <c r="P1695">
        <v>2</v>
      </c>
      <c r="Q1695" t="str">
        <f t="shared" si="27"/>
        <v>23</v>
      </c>
    </row>
    <row r="1696" spans="1:17" x14ac:dyDescent="0.25">
      <c r="A1696">
        <v>1695</v>
      </c>
      <c r="F1696">
        <v>172.181803</v>
      </c>
      <c r="G1696" s="3">
        <v>3</v>
      </c>
      <c r="H1696">
        <v>172.448195</v>
      </c>
      <c r="I1696" s="5">
        <v>4</v>
      </c>
      <c r="P1696">
        <v>2</v>
      </c>
      <c r="Q1696" t="str">
        <f t="shared" si="27"/>
        <v>34</v>
      </c>
    </row>
    <row r="1697" spans="1:17" x14ac:dyDescent="0.25">
      <c r="A1697">
        <v>1696</v>
      </c>
      <c r="F1697">
        <v>172.20732000000001</v>
      </c>
      <c r="G1697" s="3">
        <v>3</v>
      </c>
      <c r="H1697">
        <v>172.43355600000001</v>
      </c>
      <c r="I1697" s="5">
        <v>4</v>
      </c>
      <c r="P1697">
        <v>2</v>
      </c>
      <c r="Q1697" t="str">
        <f t="shared" si="27"/>
        <v>34</v>
      </c>
    </row>
    <row r="1698" spans="1:17" x14ac:dyDescent="0.25">
      <c r="A1698">
        <v>1697</v>
      </c>
      <c r="F1698">
        <v>172.18067000000002</v>
      </c>
      <c r="G1698" s="3">
        <v>3</v>
      </c>
      <c r="H1698">
        <v>172.42412200000001</v>
      </c>
      <c r="I1698" s="5">
        <v>4</v>
      </c>
      <c r="P1698">
        <v>2</v>
      </c>
      <c r="Q1698" t="str">
        <f t="shared" si="27"/>
        <v>34</v>
      </c>
    </row>
    <row r="1699" spans="1:17" x14ac:dyDescent="0.25">
      <c r="A1699">
        <v>1698</v>
      </c>
      <c r="F1699">
        <v>172.19066800000002</v>
      </c>
      <c r="G1699" s="3">
        <v>3</v>
      </c>
      <c r="H1699">
        <v>172.43907200000001</v>
      </c>
      <c r="I1699" s="5">
        <v>4</v>
      </c>
      <c r="P1699">
        <v>2</v>
      </c>
      <c r="Q1699" t="str">
        <f t="shared" si="27"/>
        <v>34</v>
      </c>
    </row>
    <row r="1700" spans="1:17" x14ac:dyDescent="0.25">
      <c r="A1700">
        <v>1699</v>
      </c>
      <c r="F1700">
        <v>172.184122</v>
      </c>
      <c r="G1700" s="3">
        <v>3</v>
      </c>
      <c r="H1700">
        <v>172.40530799999999</v>
      </c>
      <c r="I1700" s="5">
        <v>4</v>
      </c>
      <c r="P1700">
        <v>2</v>
      </c>
      <c r="Q1700" t="str">
        <f t="shared" si="27"/>
        <v>34</v>
      </c>
    </row>
    <row r="1701" spans="1:17" x14ac:dyDescent="0.25">
      <c r="A1701">
        <v>1700</v>
      </c>
      <c r="F1701">
        <v>172.232989</v>
      </c>
      <c r="G1701" s="3">
        <v>3</v>
      </c>
      <c r="H1701">
        <v>172.47860700000001</v>
      </c>
      <c r="I1701" s="5">
        <v>4</v>
      </c>
      <c r="P1701">
        <v>2</v>
      </c>
      <c r="Q1701" t="str">
        <f t="shared" si="27"/>
        <v>34</v>
      </c>
    </row>
    <row r="1702" spans="1:17" x14ac:dyDescent="0.25">
      <c r="A1702">
        <v>1701</v>
      </c>
      <c r="F1702">
        <v>172.151081</v>
      </c>
      <c r="G1702" s="3">
        <v>3</v>
      </c>
      <c r="H1702">
        <v>172.50432799999999</v>
      </c>
      <c r="I1702" s="5">
        <v>4</v>
      </c>
      <c r="P1702">
        <v>2</v>
      </c>
      <c r="Q1702" t="str">
        <f t="shared" si="27"/>
        <v>34</v>
      </c>
    </row>
    <row r="1703" spans="1:17" x14ac:dyDescent="0.25">
      <c r="A1703">
        <v>1702</v>
      </c>
      <c r="F1703">
        <v>172.19469100000001</v>
      </c>
      <c r="G1703" s="3">
        <v>3</v>
      </c>
      <c r="H1703">
        <v>172.448195</v>
      </c>
      <c r="I1703" s="5">
        <v>4</v>
      </c>
      <c r="P1703">
        <v>2</v>
      </c>
      <c r="Q1703" t="str">
        <f t="shared" si="27"/>
        <v>34</v>
      </c>
    </row>
    <row r="1704" spans="1:17" x14ac:dyDescent="0.25">
      <c r="A1704">
        <v>1703</v>
      </c>
      <c r="B1704">
        <v>155.61628899999999</v>
      </c>
      <c r="C1704" s="4">
        <v>1</v>
      </c>
      <c r="P1704">
        <v>1</v>
      </c>
      <c r="Q1704" t="str">
        <f t="shared" si="27"/>
        <v>1</v>
      </c>
    </row>
    <row r="1705" spans="1:17" x14ac:dyDescent="0.25">
      <c r="A1705">
        <v>1704</v>
      </c>
      <c r="B1705">
        <v>155.61628899999999</v>
      </c>
      <c r="C1705" s="4">
        <v>1</v>
      </c>
      <c r="P1705">
        <v>1</v>
      </c>
      <c r="Q1705" t="str">
        <f t="shared" si="27"/>
        <v>1</v>
      </c>
    </row>
    <row r="1706" spans="1:17" x14ac:dyDescent="0.25">
      <c r="A1706">
        <v>1705</v>
      </c>
      <c r="B1706">
        <v>155.61628899999999</v>
      </c>
      <c r="C1706" s="4">
        <v>1</v>
      </c>
      <c r="P1706">
        <v>1</v>
      </c>
      <c r="Q1706" t="str">
        <f t="shared" si="27"/>
        <v>1</v>
      </c>
    </row>
    <row r="1707" spans="1:17" x14ac:dyDescent="0.25">
      <c r="A1707">
        <v>1706</v>
      </c>
      <c r="B1707">
        <v>155.61628899999999</v>
      </c>
      <c r="C1707" s="4">
        <v>1</v>
      </c>
      <c r="P1707">
        <v>1</v>
      </c>
      <c r="Q1707" t="str">
        <f t="shared" si="27"/>
        <v>1</v>
      </c>
    </row>
    <row r="1708" spans="1:17" x14ac:dyDescent="0.25">
      <c r="A1708">
        <v>1707</v>
      </c>
      <c r="B1708">
        <v>155.61628899999999</v>
      </c>
      <c r="C1708" s="4">
        <v>1</v>
      </c>
      <c r="P1708">
        <v>1</v>
      </c>
      <c r="Q1708" t="str">
        <f t="shared" si="27"/>
        <v>1</v>
      </c>
    </row>
    <row r="1709" spans="1:17" x14ac:dyDescent="0.25">
      <c r="A1709">
        <v>1708</v>
      </c>
      <c r="B1709">
        <v>155.61628899999999</v>
      </c>
      <c r="C1709" s="4">
        <v>1</v>
      </c>
      <c r="D1709">
        <v>152.18061900000001</v>
      </c>
      <c r="E1709" s="2">
        <v>2</v>
      </c>
      <c r="P1709">
        <v>2</v>
      </c>
      <c r="Q1709" t="str">
        <f t="shared" si="27"/>
        <v>12</v>
      </c>
    </row>
    <row r="1710" spans="1:17" x14ac:dyDescent="0.25">
      <c r="A1710">
        <v>1709</v>
      </c>
      <c r="B1710">
        <v>155.61628899999999</v>
      </c>
      <c r="C1710" s="4">
        <v>1</v>
      </c>
      <c r="D1710">
        <v>152.181288</v>
      </c>
      <c r="E1710" s="2">
        <v>2</v>
      </c>
      <c r="P1710">
        <v>2</v>
      </c>
      <c r="Q1710" t="str">
        <f t="shared" si="27"/>
        <v>12</v>
      </c>
    </row>
    <row r="1711" spans="1:17" x14ac:dyDescent="0.25">
      <c r="A1711">
        <v>1710</v>
      </c>
      <c r="B1711">
        <v>155.61628899999999</v>
      </c>
      <c r="C1711" s="4">
        <v>1</v>
      </c>
      <c r="D1711">
        <v>152.20082500000001</v>
      </c>
      <c r="E1711" s="2">
        <v>2</v>
      </c>
      <c r="P1711">
        <v>2</v>
      </c>
      <c r="Q1711" t="str">
        <f t="shared" si="27"/>
        <v>12</v>
      </c>
    </row>
    <row r="1712" spans="1:17" x14ac:dyDescent="0.25">
      <c r="A1712">
        <v>1711</v>
      </c>
      <c r="D1712">
        <v>152.11963900000001</v>
      </c>
      <c r="E1712" s="2">
        <v>2</v>
      </c>
      <c r="P1712">
        <v>1</v>
      </c>
      <c r="Q1712" t="str">
        <f t="shared" si="27"/>
        <v>2</v>
      </c>
    </row>
    <row r="1713" spans="1:17" x14ac:dyDescent="0.25">
      <c r="A1713">
        <v>1712</v>
      </c>
      <c r="D1713">
        <v>152.11963900000001</v>
      </c>
      <c r="E1713" s="2">
        <v>2</v>
      </c>
      <c r="P1713">
        <v>1</v>
      </c>
      <c r="Q1713" t="str">
        <f t="shared" si="27"/>
        <v>2</v>
      </c>
    </row>
    <row r="1714" spans="1:17" x14ac:dyDescent="0.25">
      <c r="A1714">
        <v>1713</v>
      </c>
      <c r="D1714">
        <v>152.11963900000001</v>
      </c>
      <c r="E1714" s="2">
        <v>2</v>
      </c>
      <c r="P1714">
        <v>1</v>
      </c>
      <c r="Q1714" t="str">
        <f t="shared" si="27"/>
        <v>2</v>
      </c>
    </row>
    <row r="1715" spans="1:17" x14ac:dyDescent="0.25">
      <c r="A1715">
        <v>1714</v>
      </c>
      <c r="D1715">
        <v>152.18061900000001</v>
      </c>
      <c r="E1715" s="2">
        <v>2</v>
      </c>
      <c r="P1715">
        <v>1</v>
      </c>
      <c r="Q1715" t="str">
        <f t="shared" si="27"/>
        <v>2</v>
      </c>
    </row>
    <row r="1716" spans="1:17" x14ac:dyDescent="0.25">
      <c r="A1716">
        <v>1715</v>
      </c>
      <c r="F1716">
        <v>151.00180399999999</v>
      </c>
      <c r="G1716" s="3">
        <v>3</v>
      </c>
      <c r="P1716">
        <v>1</v>
      </c>
      <c r="Q1716" t="str">
        <f t="shared" si="27"/>
        <v>3</v>
      </c>
    </row>
    <row r="1717" spans="1:17" x14ac:dyDescent="0.25">
      <c r="A1717">
        <v>1716</v>
      </c>
      <c r="F1717">
        <v>151.00180399999999</v>
      </c>
      <c r="G1717" s="3">
        <v>3</v>
      </c>
      <c r="H1717">
        <v>151.291752</v>
      </c>
      <c r="I1717" s="5">
        <v>4</v>
      </c>
      <c r="P1717">
        <v>2</v>
      </c>
      <c r="Q1717" t="str">
        <f t="shared" si="27"/>
        <v>34</v>
      </c>
    </row>
    <row r="1718" spans="1:17" x14ac:dyDescent="0.25">
      <c r="A1718">
        <v>1717</v>
      </c>
      <c r="F1718">
        <v>151.00180399999999</v>
      </c>
      <c r="G1718" s="3">
        <v>3</v>
      </c>
      <c r="H1718">
        <v>151.291752</v>
      </c>
      <c r="I1718" s="5">
        <v>4</v>
      </c>
      <c r="P1718">
        <v>2</v>
      </c>
      <c r="Q1718" t="str">
        <f t="shared" si="27"/>
        <v>34</v>
      </c>
    </row>
    <row r="1719" spans="1:17" x14ac:dyDescent="0.25">
      <c r="A1719">
        <v>1718</v>
      </c>
      <c r="F1719">
        <v>151.00180399999999</v>
      </c>
      <c r="G1719" s="3">
        <v>3</v>
      </c>
      <c r="H1719">
        <v>151.291752</v>
      </c>
      <c r="I1719" s="5">
        <v>4</v>
      </c>
      <c r="P1719">
        <v>2</v>
      </c>
      <c r="Q1719" t="str">
        <f t="shared" si="27"/>
        <v>34</v>
      </c>
    </row>
    <row r="1720" spans="1:17" x14ac:dyDescent="0.25">
      <c r="A1720">
        <v>1719</v>
      </c>
      <c r="F1720">
        <v>151.00180399999999</v>
      </c>
      <c r="G1720" s="3">
        <v>3</v>
      </c>
      <c r="H1720">
        <v>151.291752</v>
      </c>
      <c r="I1720" s="5">
        <v>4</v>
      </c>
      <c r="P1720">
        <v>2</v>
      </c>
      <c r="Q1720" t="str">
        <f t="shared" si="27"/>
        <v>34</v>
      </c>
    </row>
    <row r="1721" spans="1:17" x14ac:dyDescent="0.25">
      <c r="A1721">
        <v>1720</v>
      </c>
      <c r="F1721">
        <v>151.00180399999999</v>
      </c>
      <c r="G1721" s="3">
        <v>3</v>
      </c>
      <c r="H1721">
        <v>151.291752</v>
      </c>
      <c r="I1721" s="5">
        <v>4</v>
      </c>
      <c r="P1721">
        <v>2</v>
      </c>
      <c r="Q1721" t="str">
        <f t="shared" si="27"/>
        <v>34</v>
      </c>
    </row>
    <row r="1722" spans="1:17" x14ac:dyDescent="0.25">
      <c r="A1722">
        <v>1721</v>
      </c>
      <c r="F1722">
        <v>151.00180399999999</v>
      </c>
      <c r="G1722" s="3">
        <v>3</v>
      </c>
      <c r="H1722">
        <v>151.291752</v>
      </c>
      <c r="I1722" s="5">
        <v>4</v>
      </c>
      <c r="P1722">
        <v>2</v>
      </c>
      <c r="Q1722" t="str">
        <f t="shared" si="27"/>
        <v>34</v>
      </c>
    </row>
    <row r="1723" spans="1:17" x14ac:dyDescent="0.25">
      <c r="A1723">
        <v>1722</v>
      </c>
      <c r="F1723">
        <v>151.00180399999999</v>
      </c>
      <c r="G1723" s="3">
        <v>3</v>
      </c>
      <c r="H1723">
        <v>151.291752</v>
      </c>
      <c r="I1723" s="5">
        <v>4</v>
      </c>
      <c r="P1723">
        <v>2</v>
      </c>
      <c r="Q1723" t="str">
        <f t="shared" si="27"/>
        <v>34</v>
      </c>
    </row>
    <row r="1724" spans="1:17" x14ac:dyDescent="0.25">
      <c r="A1724">
        <v>1723</v>
      </c>
      <c r="F1724">
        <v>151.00180399999999</v>
      </c>
      <c r="G1724" s="3">
        <v>3</v>
      </c>
      <c r="H1724">
        <v>151.291752</v>
      </c>
      <c r="I1724" s="5">
        <v>4</v>
      </c>
      <c r="P1724">
        <v>2</v>
      </c>
      <c r="Q1724" t="str">
        <f t="shared" si="27"/>
        <v>34</v>
      </c>
    </row>
    <row r="1725" spans="1:17" x14ac:dyDescent="0.25">
      <c r="A1725">
        <v>1724</v>
      </c>
      <c r="P1725">
        <v>0</v>
      </c>
      <c r="Q1725" t="str">
        <f t="shared" si="27"/>
        <v/>
      </c>
    </row>
    <row r="1726" spans="1:17" x14ac:dyDescent="0.25">
      <c r="A1726">
        <v>1725</v>
      </c>
      <c r="P1726">
        <v>0</v>
      </c>
      <c r="Q1726" t="str">
        <f t="shared" si="27"/>
        <v/>
      </c>
    </row>
    <row r="1727" spans="1:17" x14ac:dyDescent="0.25">
      <c r="A1727">
        <v>1726</v>
      </c>
      <c r="P1727">
        <v>0</v>
      </c>
      <c r="Q1727" t="str">
        <f t="shared" si="27"/>
        <v/>
      </c>
    </row>
    <row r="1728" spans="1:17" x14ac:dyDescent="0.25">
      <c r="A1728">
        <v>1727</v>
      </c>
      <c r="D1728">
        <v>119.84670100000001</v>
      </c>
      <c r="E1728" s="2">
        <v>2</v>
      </c>
      <c r="P1728">
        <v>1</v>
      </c>
      <c r="Q1728" t="str">
        <f t="shared" si="27"/>
        <v>2</v>
      </c>
    </row>
    <row r="1729" spans="1:17" x14ac:dyDescent="0.25">
      <c r="A1729">
        <v>1728</v>
      </c>
      <c r="D1729">
        <v>119.828947</v>
      </c>
      <c r="E1729" s="2">
        <v>2</v>
      </c>
      <c r="P1729">
        <v>1</v>
      </c>
      <c r="Q1729" t="str">
        <f t="shared" si="27"/>
        <v>2</v>
      </c>
    </row>
    <row r="1730" spans="1:17" x14ac:dyDescent="0.25">
      <c r="A1730">
        <v>1729</v>
      </c>
      <c r="D1730">
        <v>119.820986</v>
      </c>
      <c r="E1730" s="2">
        <v>2</v>
      </c>
      <c r="P1730">
        <v>1</v>
      </c>
      <c r="Q1730" t="str">
        <f t="shared" ref="Q1730:Q1793" si="28">CONCATENATE(C1730,E1730,G1730,I1730)</f>
        <v>2</v>
      </c>
    </row>
    <row r="1731" spans="1:17" x14ac:dyDescent="0.25">
      <c r="A1731">
        <v>1730</v>
      </c>
      <c r="B1731">
        <v>115.909864</v>
      </c>
      <c r="C1731" s="4">
        <v>1</v>
      </c>
      <c r="D1731">
        <v>119.84828400000001</v>
      </c>
      <c r="E1731" s="2">
        <v>2</v>
      </c>
      <c r="P1731">
        <v>2</v>
      </c>
      <c r="Q1731" t="str">
        <f t="shared" si="28"/>
        <v>12</v>
      </c>
    </row>
    <row r="1732" spans="1:17" x14ac:dyDescent="0.25">
      <c r="A1732">
        <v>1731</v>
      </c>
      <c r="B1732">
        <v>115.93414900000001</v>
      </c>
      <c r="C1732" s="4">
        <v>1</v>
      </c>
      <c r="D1732">
        <v>119.89307600000001</v>
      </c>
      <c r="E1732" s="2">
        <v>2</v>
      </c>
      <c r="P1732">
        <v>2</v>
      </c>
      <c r="Q1732" t="str">
        <f t="shared" si="28"/>
        <v>12</v>
      </c>
    </row>
    <row r="1733" spans="1:17" x14ac:dyDescent="0.25">
      <c r="A1733">
        <v>1732</v>
      </c>
      <c r="B1733">
        <v>115.88185300000001</v>
      </c>
      <c r="C1733" s="4">
        <v>1</v>
      </c>
      <c r="D1733">
        <v>119.99847600000001</v>
      </c>
      <c r="E1733" s="2">
        <v>2</v>
      </c>
      <c r="P1733">
        <v>2</v>
      </c>
      <c r="Q1733" t="str">
        <f t="shared" si="28"/>
        <v>12</v>
      </c>
    </row>
    <row r="1734" spans="1:17" x14ac:dyDescent="0.25">
      <c r="A1734">
        <v>1733</v>
      </c>
      <c r="B1734">
        <v>115.87930500000002</v>
      </c>
      <c r="C1734" s="4">
        <v>1</v>
      </c>
      <c r="D1734">
        <v>119.84670100000001</v>
      </c>
      <c r="E1734" s="2">
        <v>2</v>
      </c>
      <c r="P1734">
        <v>2</v>
      </c>
      <c r="Q1734" t="str">
        <f t="shared" si="28"/>
        <v>12</v>
      </c>
    </row>
    <row r="1735" spans="1:17" x14ac:dyDescent="0.25">
      <c r="A1735">
        <v>1734</v>
      </c>
      <c r="B1735">
        <v>115.875631</v>
      </c>
      <c r="C1735" s="4">
        <v>1</v>
      </c>
      <c r="P1735">
        <v>1</v>
      </c>
      <c r="Q1735" t="str">
        <f t="shared" si="28"/>
        <v>1</v>
      </c>
    </row>
    <row r="1736" spans="1:17" x14ac:dyDescent="0.25">
      <c r="A1736">
        <v>1735</v>
      </c>
      <c r="B1736">
        <v>115.87185500000001</v>
      </c>
      <c r="C1736" s="4">
        <v>1</v>
      </c>
      <c r="P1736">
        <v>1</v>
      </c>
      <c r="Q1736" t="str">
        <f t="shared" si="28"/>
        <v>1</v>
      </c>
    </row>
    <row r="1737" spans="1:17" x14ac:dyDescent="0.25">
      <c r="A1737">
        <v>1736</v>
      </c>
      <c r="B1737">
        <v>115.909864</v>
      </c>
      <c r="C1737" s="4">
        <v>1</v>
      </c>
      <c r="P1737">
        <v>1</v>
      </c>
      <c r="Q1737" t="str">
        <f t="shared" si="28"/>
        <v>1</v>
      </c>
    </row>
    <row r="1738" spans="1:17" x14ac:dyDescent="0.25">
      <c r="A1738">
        <v>1737</v>
      </c>
      <c r="F1738">
        <v>114.568048</v>
      </c>
      <c r="G1738" s="3">
        <v>3</v>
      </c>
      <c r="H1738">
        <v>115.18653700000002</v>
      </c>
      <c r="I1738" s="5">
        <v>4</v>
      </c>
      <c r="P1738">
        <v>2</v>
      </c>
      <c r="Q1738" t="str">
        <f t="shared" si="28"/>
        <v>34</v>
      </c>
    </row>
    <row r="1739" spans="1:17" x14ac:dyDescent="0.25">
      <c r="A1739">
        <v>1738</v>
      </c>
      <c r="F1739">
        <v>114.63370700000002</v>
      </c>
      <c r="G1739" s="3">
        <v>3</v>
      </c>
      <c r="H1739">
        <v>115.18694500000001</v>
      </c>
      <c r="I1739" s="5">
        <v>4</v>
      </c>
      <c r="P1739">
        <v>2</v>
      </c>
      <c r="Q1739" t="str">
        <f t="shared" si="28"/>
        <v>34</v>
      </c>
    </row>
    <row r="1740" spans="1:17" x14ac:dyDescent="0.25">
      <c r="A1740">
        <v>1739</v>
      </c>
      <c r="F1740">
        <v>114.58574900000001</v>
      </c>
      <c r="G1740" s="3">
        <v>3</v>
      </c>
      <c r="H1740">
        <v>115.20449300000001</v>
      </c>
      <c r="I1740" s="5">
        <v>4</v>
      </c>
      <c r="P1740">
        <v>2</v>
      </c>
      <c r="Q1740" t="str">
        <f t="shared" si="28"/>
        <v>34</v>
      </c>
    </row>
    <row r="1741" spans="1:17" x14ac:dyDescent="0.25">
      <c r="A1741">
        <v>1740</v>
      </c>
      <c r="F1741">
        <v>114.590395</v>
      </c>
      <c r="G1741" s="3">
        <v>3</v>
      </c>
      <c r="H1741">
        <v>115.24551200000001</v>
      </c>
      <c r="I1741" s="5">
        <v>4</v>
      </c>
      <c r="P1741">
        <v>2</v>
      </c>
      <c r="Q1741" t="str">
        <f t="shared" si="28"/>
        <v>34</v>
      </c>
    </row>
    <row r="1742" spans="1:17" x14ac:dyDescent="0.25">
      <c r="A1742">
        <v>1741</v>
      </c>
      <c r="F1742">
        <v>114.58024</v>
      </c>
      <c r="G1742" s="3">
        <v>3</v>
      </c>
      <c r="H1742">
        <v>115.25250100000001</v>
      </c>
      <c r="I1742" s="5">
        <v>4</v>
      </c>
      <c r="P1742">
        <v>2</v>
      </c>
      <c r="Q1742" t="str">
        <f t="shared" si="28"/>
        <v>34</v>
      </c>
    </row>
    <row r="1743" spans="1:17" x14ac:dyDescent="0.25">
      <c r="A1743">
        <v>1742</v>
      </c>
      <c r="F1743">
        <v>114.56733100000001</v>
      </c>
      <c r="G1743" s="3">
        <v>3</v>
      </c>
      <c r="H1743">
        <v>115.24087</v>
      </c>
      <c r="I1743" s="5">
        <v>4</v>
      </c>
      <c r="P1743">
        <v>2</v>
      </c>
      <c r="Q1743" t="str">
        <f t="shared" si="28"/>
        <v>34</v>
      </c>
    </row>
    <row r="1744" spans="1:17" x14ac:dyDescent="0.25">
      <c r="A1744">
        <v>1743</v>
      </c>
      <c r="F1744">
        <v>114.542181</v>
      </c>
      <c r="G1744" s="3">
        <v>3</v>
      </c>
      <c r="H1744">
        <v>115.22724700000001</v>
      </c>
      <c r="I1744" s="5">
        <v>4</v>
      </c>
      <c r="P1744">
        <v>2</v>
      </c>
      <c r="Q1744" t="str">
        <f t="shared" si="28"/>
        <v>34</v>
      </c>
    </row>
    <row r="1745" spans="1:17" x14ac:dyDescent="0.25">
      <c r="A1745">
        <v>1744</v>
      </c>
      <c r="D1745">
        <v>96.734894000000011</v>
      </c>
      <c r="E1745" s="2">
        <v>2</v>
      </c>
      <c r="F1745">
        <v>114.568048</v>
      </c>
      <c r="G1745" s="3">
        <v>3</v>
      </c>
      <c r="H1745">
        <v>115.18215000000001</v>
      </c>
      <c r="I1745" s="5">
        <v>4</v>
      </c>
      <c r="P1745">
        <v>3</v>
      </c>
      <c r="Q1745" t="str">
        <f t="shared" si="28"/>
        <v>234</v>
      </c>
    </row>
    <row r="1746" spans="1:17" x14ac:dyDescent="0.25">
      <c r="A1746">
        <v>1745</v>
      </c>
      <c r="D1746">
        <v>96.732702000000003</v>
      </c>
      <c r="E1746" s="2">
        <v>2</v>
      </c>
      <c r="P1746">
        <v>1</v>
      </c>
      <c r="Q1746" t="str">
        <f t="shared" si="28"/>
        <v>2</v>
      </c>
    </row>
    <row r="1747" spans="1:17" x14ac:dyDescent="0.25">
      <c r="A1747">
        <v>1746</v>
      </c>
      <c r="D1747">
        <v>96.716887000000014</v>
      </c>
      <c r="E1747" s="2">
        <v>2</v>
      </c>
      <c r="P1747">
        <v>1</v>
      </c>
      <c r="Q1747" t="str">
        <f t="shared" si="28"/>
        <v>2</v>
      </c>
    </row>
    <row r="1748" spans="1:17" x14ac:dyDescent="0.25">
      <c r="A1748">
        <v>1747</v>
      </c>
      <c r="D1748">
        <v>96.747702000000004</v>
      </c>
      <c r="E1748" s="2">
        <v>2</v>
      </c>
      <c r="P1748">
        <v>1</v>
      </c>
      <c r="Q1748" t="str">
        <f t="shared" si="28"/>
        <v>2</v>
      </c>
    </row>
    <row r="1749" spans="1:17" x14ac:dyDescent="0.25">
      <c r="A1749">
        <v>1748</v>
      </c>
      <c r="D1749">
        <v>96.730507000000017</v>
      </c>
      <c r="E1749" s="2">
        <v>2</v>
      </c>
      <c r="P1749">
        <v>1</v>
      </c>
      <c r="Q1749" t="str">
        <f t="shared" si="28"/>
        <v>2</v>
      </c>
    </row>
    <row r="1750" spans="1:17" x14ac:dyDescent="0.25">
      <c r="A1750">
        <v>1749</v>
      </c>
      <c r="B1750">
        <v>91.799641000000008</v>
      </c>
      <c r="C1750" s="4">
        <v>1</v>
      </c>
      <c r="D1750">
        <v>96.700611000000009</v>
      </c>
      <c r="E1750" s="2">
        <v>2</v>
      </c>
      <c r="P1750">
        <v>2</v>
      </c>
      <c r="Q1750" t="str">
        <f t="shared" si="28"/>
        <v>12</v>
      </c>
    </row>
    <row r="1751" spans="1:17" x14ac:dyDescent="0.25">
      <c r="A1751">
        <v>1750</v>
      </c>
      <c r="B1751">
        <v>91.804234000000008</v>
      </c>
      <c r="C1751" s="4">
        <v>1</v>
      </c>
      <c r="D1751">
        <v>96.752291000000014</v>
      </c>
      <c r="E1751" s="2">
        <v>2</v>
      </c>
      <c r="P1751">
        <v>2</v>
      </c>
      <c r="Q1751" t="str">
        <f t="shared" si="28"/>
        <v>12</v>
      </c>
    </row>
    <row r="1752" spans="1:17" x14ac:dyDescent="0.25">
      <c r="A1752">
        <v>1751</v>
      </c>
      <c r="B1752">
        <v>91.797140000000013</v>
      </c>
      <c r="C1752" s="4">
        <v>1</v>
      </c>
      <c r="D1752">
        <v>96.718313000000009</v>
      </c>
      <c r="E1752" s="2">
        <v>2</v>
      </c>
      <c r="P1752">
        <v>2</v>
      </c>
      <c r="Q1752" t="str">
        <f t="shared" si="28"/>
        <v>12</v>
      </c>
    </row>
    <row r="1753" spans="1:17" x14ac:dyDescent="0.25">
      <c r="A1753">
        <v>1752</v>
      </c>
      <c r="B1753">
        <v>91.776937000000004</v>
      </c>
      <c r="C1753" s="4">
        <v>1</v>
      </c>
      <c r="P1753">
        <v>1</v>
      </c>
      <c r="Q1753" t="str">
        <f t="shared" si="28"/>
        <v>1</v>
      </c>
    </row>
    <row r="1754" spans="1:17" x14ac:dyDescent="0.25">
      <c r="A1754">
        <v>1753</v>
      </c>
      <c r="B1754">
        <v>91.743063000000006</v>
      </c>
      <c r="C1754" s="4">
        <v>1</v>
      </c>
      <c r="P1754">
        <v>1</v>
      </c>
      <c r="Q1754" t="str">
        <f t="shared" si="28"/>
        <v>1</v>
      </c>
    </row>
    <row r="1755" spans="1:17" x14ac:dyDescent="0.25">
      <c r="A1755">
        <v>1754</v>
      </c>
      <c r="B1755">
        <v>91.753674000000004</v>
      </c>
      <c r="C1755" s="4">
        <v>1</v>
      </c>
      <c r="P1755">
        <v>1</v>
      </c>
      <c r="Q1755" t="str">
        <f t="shared" si="28"/>
        <v>1</v>
      </c>
    </row>
    <row r="1756" spans="1:17" x14ac:dyDescent="0.25">
      <c r="A1756">
        <v>1755</v>
      </c>
      <c r="B1756">
        <v>91.696995000000015</v>
      </c>
      <c r="C1756" s="4">
        <v>1</v>
      </c>
      <c r="P1756">
        <v>1</v>
      </c>
      <c r="Q1756" t="str">
        <f t="shared" si="28"/>
        <v>1</v>
      </c>
    </row>
    <row r="1757" spans="1:17" x14ac:dyDescent="0.25">
      <c r="A1757">
        <v>1756</v>
      </c>
      <c r="B1757">
        <v>91.799641000000008</v>
      </c>
      <c r="C1757" s="4">
        <v>1</v>
      </c>
      <c r="P1757">
        <v>1</v>
      </c>
      <c r="Q1757" t="str">
        <f t="shared" si="28"/>
        <v>1</v>
      </c>
    </row>
    <row r="1758" spans="1:17" x14ac:dyDescent="0.25">
      <c r="A1758">
        <v>1757</v>
      </c>
      <c r="H1758">
        <v>91.635773</v>
      </c>
      <c r="I1758" s="5">
        <v>4</v>
      </c>
      <c r="P1758">
        <v>1</v>
      </c>
      <c r="Q1758" t="str">
        <f t="shared" si="28"/>
        <v>4</v>
      </c>
    </row>
    <row r="1759" spans="1:17" x14ac:dyDescent="0.25">
      <c r="A1759">
        <v>1758</v>
      </c>
      <c r="F1759">
        <v>90.184420000000017</v>
      </c>
      <c r="G1759" s="3">
        <v>3</v>
      </c>
      <c r="H1759">
        <v>91.63771100000001</v>
      </c>
      <c r="I1759" s="5">
        <v>4</v>
      </c>
      <c r="P1759">
        <v>2</v>
      </c>
      <c r="Q1759" t="str">
        <f t="shared" si="28"/>
        <v>34</v>
      </c>
    </row>
    <row r="1760" spans="1:17" x14ac:dyDescent="0.25">
      <c r="A1760">
        <v>1759</v>
      </c>
      <c r="F1760">
        <v>90.238600000000005</v>
      </c>
      <c r="G1760" s="3">
        <v>3</v>
      </c>
      <c r="H1760">
        <v>91.556440000000009</v>
      </c>
      <c r="I1760" s="5">
        <v>4</v>
      </c>
      <c r="P1760">
        <v>2</v>
      </c>
      <c r="Q1760" t="str">
        <f t="shared" si="28"/>
        <v>34</v>
      </c>
    </row>
    <row r="1761" spans="1:17" x14ac:dyDescent="0.25">
      <c r="A1761">
        <v>1760</v>
      </c>
      <c r="F1761">
        <v>90.198704000000006</v>
      </c>
      <c r="G1761" s="3">
        <v>3</v>
      </c>
      <c r="H1761">
        <v>91.608120000000014</v>
      </c>
      <c r="I1761" s="5">
        <v>4</v>
      </c>
      <c r="P1761">
        <v>2</v>
      </c>
      <c r="Q1761" t="str">
        <f t="shared" si="28"/>
        <v>34</v>
      </c>
    </row>
    <row r="1762" spans="1:17" x14ac:dyDescent="0.25">
      <c r="A1762">
        <v>1761</v>
      </c>
      <c r="F1762">
        <v>90.166410000000013</v>
      </c>
      <c r="G1762" s="3">
        <v>3</v>
      </c>
      <c r="H1762">
        <v>91.607355000000013</v>
      </c>
      <c r="I1762" s="5">
        <v>4</v>
      </c>
      <c r="P1762">
        <v>2</v>
      </c>
      <c r="Q1762" t="str">
        <f t="shared" si="28"/>
        <v>34</v>
      </c>
    </row>
    <row r="1763" spans="1:17" x14ac:dyDescent="0.25">
      <c r="A1763">
        <v>1762</v>
      </c>
      <c r="F1763">
        <v>90.141767000000016</v>
      </c>
      <c r="G1763" s="3">
        <v>3</v>
      </c>
      <c r="H1763">
        <v>91.622049000000004</v>
      </c>
      <c r="I1763" s="5">
        <v>4</v>
      </c>
      <c r="P1763">
        <v>2</v>
      </c>
      <c r="Q1763" t="str">
        <f t="shared" si="28"/>
        <v>34</v>
      </c>
    </row>
    <row r="1764" spans="1:17" x14ac:dyDescent="0.25">
      <c r="A1764">
        <v>1763</v>
      </c>
      <c r="F1764">
        <v>90.170849000000004</v>
      </c>
      <c r="G1764" s="3">
        <v>3</v>
      </c>
      <c r="H1764">
        <v>91.642303000000013</v>
      </c>
      <c r="I1764" s="5">
        <v>4</v>
      </c>
      <c r="P1764">
        <v>2</v>
      </c>
      <c r="Q1764" t="str">
        <f t="shared" si="28"/>
        <v>34</v>
      </c>
    </row>
    <row r="1765" spans="1:17" x14ac:dyDescent="0.25">
      <c r="A1765">
        <v>1764</v>
      </c>
      <c r="F1765">
        <v>90.183960000000013</v>
      </c>
      <c r="G1765" s="3">
        <v>3</v>
      </c>
      <c r="H1765">
        <v>91.635773</v>
      </c>
      <c r="I1765" s="5">
        <v>4</v>
      </c>
      <c r="P1765">
        <v>2</v>
      </c>
      <c r="Q1765" t="str">
        <f t="shared" si="28"/>
        <v>34</v>
      </c>
    </row>
    <row r="1766" spans="1:17" x14ac:dyDescent="0.25">
      <c r="A1766">
        <v>1765</v>
      </c>
      <c r="F1766">
        <v>90.148758000000015</v>
      </c>
      <c r="G1766" s="3">
        <v>3</v>
      </c>
      <c r="H1766">
        <v>91.635773</v>
      </c>
      <c r="I1766" s="5">
        <v>4</v>
      </c>
      <c r="P1766">
        <v>2</v>
      </c>
      <c r="Q1766" t="str">
        <f t="shared" si="28"/>
        <v>34</v>
      </c>
    </row>
    <row r="1767" spans="1:17" x14ac:dyDescent="0.25">
      <c r="A1767">
        <v>1766</v>
      </c>
      <c r="D1767">
        <v>76.295806000000013</v>
      </c>
      <c r="E1767" s="2">
        <v>2</v>
      </c>
      <c r="F1767">
        <v>90.184420000000017</v>
      </c>
      <c r="G1767" s="3">
        <v>3</v>
      </c>
      <c r="P1767">
        <v>2</v>
      </c>
      <c r="Q1767" t="str">
        <f t="shared" si="28"/>
        <v>23</v>
      </c>
    </row>
    <row r="1768" spans="1:17" x14ac:dyDescent="0.25">
      <c r="A1768">
        <v>1767</v>
      </c>
      <c r="D1768">
        <v>76.210964000000004</v>
      </c>
      <c r="E1768" s="2">
        <v>2</v>
      </c>
      <c r="P1768">
        <v>1</v>
      </c>
      <c r="Q1768" t="str">
        <f t="shared" si="28"/>
        <v>2</v>
      </c>
    </row>
    <row r="1769" spans="1:17" x14ac:dyDescent="0.25">
      <c r="A1769">
        <v>1768</v>
      </c>
      <c r="D1769">
        <v>76.256574000000001</v>
      </c>
      <c r="E1769" s="2">
        <v>2</v>
      </c>
      <c r="P1769">
        <v>1</v>
      </c>
      <c r="Q1769" t="str">
        <f t="shared" si="28"/>
        <v>2</v>
      </c>
    </row>
    <row r="1770" spans="1:17" x14ac:dyDescent="0.25">
      <c r="A1770">
        <v>1769</v>
      </c>
      <c r="D1770">
        <v>76.268461000000002</v>
      </c>
      <c r="E1770" s="2">
        <v>2</v>
      </c>
      <c r="P1770">
        <v>1</v>
      </c>
      <c r="Q1770" t="str">
        <f t="shared" si="28"/>
        <v>2</v>
      </c>
    </row>
    <row r="1771" spans="1:17" x14ac:dyDescent="0.25">
      <c r="A1771">
        <v>1770</v>
      </c>
      <c r="B1771">
        <v>73.38315200000001</v>
      </c>
      <c r="C1771" s="4">
        <v>1</v>
      </c>
      <c r="D1771">
        <v>76.264992000000007</v>
      </c>
      <c r="E1771" s="2">
        <v>2</v>
      </c>
      <c r="P1771">
        <v>2</v>
      </c>
      <c r="Q1771" t="str">
        <f t="shared" si="28"/>
        <v>12</v>
      </c>
    </row>
    <row r="1772" spans="1:17" x14ac:dyDescent="0.25">
      <c r="A1772">
        <v>1771</v>
      </c>
      <c r="B1772">
        <v>73.37197900000001</v>
      </c>
      <c r="C1772" s="4">
        <v>1</v>
      </c>
      <c r="D1772">
        <v>76.261625000000009</v>
      </c>
      <c r="E1772" s="2">
        <v>2</v>
      </c>
      <c r="P1772">
        <v>2</v>
      </c>
      <c r="Q1772" t="str">
        <f t="shared" si="28"/>
        <v>12</v>
      </c>
    </row>
    <row r="1773" spans="1:17" x14ac:dyDescent="0.25">
      <c r="A1773">
        <v>1772</v>
      </c>
      <c r="B1773">
        <v>73.372132000000008</v>
      </c>
      <c r="C1773" s="4">
        <v>1</v>
      </c>
      <c r="D1773">
        <v>76.245299000000003</v>
      </c>
      <c r="E1773" s="2">
        <v>2</v>
      </c>
      <c r="P1773">
        <v>2</v>
      </c>
      <c r="Q1773" t="str">
        <f t="shared" si="28"/>
        <v>12</v>
      </c>
    </row>
    <row r="1774" spans="1:17" x14ac:dyDescent="0.25">
      <c r="A1774">
        <v>1773</v>
      </c>
      <c r="B1774">
        <v>73.378254000000013</v>
      </c>
      <c r="C1774" s="4">
        <v>1</v>
      </c>
      <c r="D1774">
        <v>76.237748000000011</v>
      </c>
      <c r="E1774" s="2">
        <v>2</v>
      </c>
      <c r="P1774">
        <v>2</v>
      </c>
      <c r="Q1774" t="str">
        <f t="shared" si="28"/>
        <v>12</v>
      </c>
    </row>
    <row r="1775" spans="1:17" x14ac:dyDescent="0.25">
      <c r="A1775">
        <v>1774</v>
      </c>
      <c r="B1775">
        <v>73.313207000000006</v>
      </c>
      <c r="C1775" s="4">
        <v>1</v>
      </c>
      <c r="D1775">
        <v>76.295806000000013</v>
      </c>
      <c r="E1775" s="2">
        <v>2</v>
      </c>
      <c r="P1775">
        <v>2</v>
      </c>
      <c r="Q1775" t="str">
        <f t="shared" si="28"/>
        <v>12</v>
      </c>
    </row>
    <row r="1776" spans="1:17" x14ac:dyDescent="0.25">
      <c r="A1776">
        <v>1775</v>
      </c>
      <c r="B1776">
        <v>73.322186000000002</v>
      </c>
      <c r="C1776" s="4">
        <v>1</v>
      </c>
      <c r="P1776">
        <v>1</v>
      </c>
      <c r="Q1776" t="str">
        <f t="shared" si="28"/>
        <v>1</v>
      </c>
    </row>
    <row r="1777" spans="1:17" x14ac:dyDescent="0.25">
      <c r="A1777">
        <v>1776</v>
      </c>
      <c r="B1777">
        <v>73.369581000000011</v>
      </c>
      <c r="C1777" s="4">
        <v>1</v>
      </c>
      <c r="P1777">
        <v>1</v>
      </c>
      <c r="Q1777" t="str">
        <f t="shared" si="28"/>
        <v>1</v>
      </c>
    </row>
    <row r="1778" spans="1:17" x14ac:dyDescent="0.25">
      <c r="A1778">
        <v>1777</v>
      </c>
      <c r="B1778">
        <v>73.326727000000005</v>
      </c>
      <c r="C1778" s="4">
        <v>1</v>
      </c>
      <c r="H1778">
        <v>73.158637999999996</v>
      </c>
      <c r="I1778" s="5">
        <v>4</v>
      </c>
      <c r="P1778">
        <v>2</v>
      </c>
      <c r="Q1778" t="str">
        <f t="shared" si="28"/>
        <v>14</v>
      </c>
    </row>
    <row r="1779" spans="1:17" x14ac:dyDescent="0.25">
      <c r="A1779">
        <v>1778</v>
      </c>
      <c r="B1779">
        <v>73.38315200000001</v>
      </c>
      <c r="C1779" s="4">
        <v>1</v>
      </c>
      <c r="H1779">
        <v>73.041038</v>
      </c>
      <c r="I1779" s="5">
        <v>4</v>
      </c>
      <c r="P1779">
        <v>2</v>
      </c>
      <c r="Q1779" t="str">
        <f t="shared" si="28"/>
        <v>14</v>
      </c>
    </row>
    <row r="1780" spans="1:17" x14ac:dyDescent="0.25">
      <c r="A1780">
        <v>1779</v>
      </c>
      <c r="F1780">
        <v>73.013478000000006</v>
      </c>
      <c r="G1780" s="3">
        <v>3</v>
      </c>
      <c r="H1780">
        <v>73.884606000000005</v>
      </c>
      <c r="I1780" s="5">
        <v>4</v>
      </c>
      <c r="P1780">
        <v>2</v>
      </c>
      <c r="Q1780" t="str">
        <f t="shared" si="28"/>
        <v>34</v>
      </c>
    </row>
    <row r="1781" spans="1:17" x14ac:dyDescent="0.25">
      <c r="A1781">
        <v>1780</v>
      </c>
      <c r="F1781">
        <v>73.052659000000006</v>
      </c>
      <c r="G1781" s="3">
        <v>3</v>
      </c>
      <c r="H1781">
        <v>73.860985000000014</v>
      </c>
      <c r="I1781" s="5">
        <v>4</v>
      </c>
      <c r="P1781">
        <v>2</v>
      </c>
      <c r="Q1781" t="str">
        <f t="shared" si="28"/>
        <v>34</v>
      </c>
    </row>
    <row r="1782" spans="1:17" x14ac:dyDescent="0.25">
      <c r="A1782">
        <v>1781</v>
      </c>
      <c r="F1782">
        <v>73.034599000000014</v>
      </c>
      <c r="G1782" s="3">
        <v>3</v>
      </c>
      <c r="H1782">
        <v>73.867056000000005</v>
      </c>
      <c r="I1782" s="5">
        <v>4</v>
      </c>
      <c r="P1782">
        <v>2</v>
      </c>
      <c r="Q1782" t="str">
        <f t="shared" si="28"/>
        <v>34</v>
      </c>
    </row>
    <row r="1783" spans="1:17" x14ac:dyDescent="0.25">
      <c r="A1783">
        <v>1782</v>
      </c>
      <c r="F1783">
        <v>73.016130000000004</v>
      </c>
      <c r="G1783" s="3">
        <v>3</v>
      </c>
      <c r="H1783">
        <v>73.861699000000002</v>
      </c>
      <c r="I1783" s="5">
        <v>4</v>
      </c>
      <c r="P1783">
        <v>2</v>
      </c>
      <c r="Q1783" t="str">
        <f t="shared" si="28"/>
        <v>34</v>
      </c>
    </row>
    <row r="1784" spans="1:17" x14ac:dyDescent="0.25">
      <c r="A1784">
        <v>1783</v>
      </c>
      <c r="F1784">
        <v>72.969194000000002</v>
      </c>
      <c r="G1784" s="3">
        <v>3</v>
      </c>
      <c r="H1784">
        <v>73.923583000000008</v>
      </c>
      <c r="I1784" s="5">
        <v>4</v>
      </c>
      <c r="P1784">
        <v>2</v>
      </c>
      <c r="Q1784" t="str">
        <f t="shared" si="28"/>
        <v>34</v>
      </c>
    </row>
    <row r="1785" spans="1:17" x14ac:dyDescent="0.25">
      <c r="A1785">
        <v>1784</v>
      </c>
      <c r="F1785">
        <v>72.941032000000007</v>
      </c>
      <c r="G1785" s="3">
        <v>3</v>
      </c>
      <c r="H1785">
        <v>73.912053</v>
      </c>
      <c r="I1785" s="5">
        <v>4</v>
      </c>
      <c r="P1785">
        <v>2</v>
      </c>
      <c r="Q1785" t="str">
        <f t="shared" si="28"/>
        <v>34</v>
      </c>
    </row>
    <row r="1786" spans="1:17" x14ac:dyDescent="0.25">
      <c r="A1786">
        <v>1785</v>
      </c>
      <c r="F1786">
        <v>72.961848000000003</v>
      </c>
      <c r="G1786" s="3">
        <v>3</v>
      </c>
      <c r="H1786">
        <v>73.92735900000001</v>
      </c>
      <c r="I1786" s="5">
        <v>4</v>
      </c>
      <c r="P1786">
        <v>2</v>
      </c>
      <c r="Q1786" t="str">
        <f t="shared" si="28"/>
        <v>34</v>
      </c>
    </row>
    <row r="1787" spans="1:17" x14ac:dyDescent="0.25">
      <c r="A1787">
        <v>1786</v>
      </c>
      <c r="F1787">
        <v>72.950114000000013</v>
      </c>
      <c r="G1787" s="3">
        <v>3</v>
      </c>
      <c r="H1787">
        <v>73.884606000000005</v>
      </c>
      <c r="I1787" s="5">
        <v>4</v>
      </c>
      <c r="P1787">
        <v>2</v>
      </c>
      <c r="Q1787" t="str">
        <f t="shared" si="28"/>
        <v>34</v>
      </c>
    </row>
    <row r="1788" spans="1:17" x14ac:dyDescent="0.25">
      <c r="A1788">
        <v>1787</v>
      </c>
      <c r="F1788">
        <v>72.985571000000007</v>
      </c>
      <c r="G1788" s="3">
        <v>3</v>
      </c>
      <c r="P1788">
        <v>1</v>
      </c>
      <c r="Q1788" t="str">
        <f t="shared" si="28"/>
        <v>3</v>
      </c>
    </row>
    <row r="1789" spans="1:17" x14ac:dyDescent="0.25">
      <c r="A1789">
        <v>1788</v>
      </c>
      <c r="F1789">
        <v>73.013478000000006</v>
      </c>
      <c r="G1789" s="3">
        <v>3</v>
      </c>
      <c r="P1789">
        <v>1</v>
      </c>
      <c r="Q1789" t="str">
        <f t="shared" si="28"/>
        <v>3</v>
      </c>
    </row>
    <row r="1790" spans="1:17" x14ac:dyDescent="0.25">
      <c r="A1790">
        <v>1789</v>
      </c>
      <c r="D1790">
        <v>55.730361000000002</v>
      </c>
      <c r="E1790" s="2">
        <v>2</v>
      </c>
      <c r="P1790">
        <v>1</v>
      </c>
      <c r="Q1790" t="str">
        <f t="shared" si="28"/>
        <v>2</v>
      </c>
    </row>
    <row r="1791" spans="1:17" x14ac:dyDescent="0.25">
      <c r="A1791">
        <v>1790</v>
      </c>
      <c r="D1791">
        <v>55.771141</v>
      </c>
      <c r="E1791" s="2">
        <v>2</v>
      </c>
      <c r="P1791">
        <v>1</v>
      </c>
      <c r="Q1791" t="str">
        <f t="shared" si="28"/>
        <v>2</v>
      </c>
    </row>
    <row r="1792" spans="1:17" x14ac:dyDescent="0.25">
      <c r="A1792">
        <v>1791</v>
      </c>
      <c r="D1792">
        <v>55.759685000000005</v>
      </c>
      <c r="E1792" s="2">
        <v>2</v>
      </c>
      <c r="P1792">
        <v>1</v>
      </c>
      <c r="Q1792" t="str">
        <f t="shared" si="28"/>
        <v>2</v>
      </c>
    </row>
    <row r="1793" spans="1:17" x14ac:dyDescent="0.25">
      <c r="A1793">
        <v>1792</v>
      </c>
      <c r="D1793">
        <v>55.760725999999998</v>
      </c>
      <c r="E1793" s="2">
        <v>2</v>
      </c>
      <c r="P1793">
        <v>1</v>
      </c>
      <c r="Q1793" t="str">
        <f t="shared" si="28"/>
        <v>2</v>
      </c>
    </row>
    <row r="1794" spans="1:17" x14ac:dyDescent="0.25">
      <c r="A1794">
        <v>1793</v>
      </c>
      <c r="D1794">
        <v>55.752861000000003</v>
      </c>
      <c r="E1794" s="2">
        <v>2</v>
      </c>
      <c r="P1794">
        <v>1</v>
      </c>
      <c r="Q1794" t="str">
        <f t="shared" ref="Q1794:Q1857" si="29">CONCATENATE(C1794,E1794,G1794,I1794)</f>
        <v>2</v>
      </c>
    </row>
    <row r="1795" spans="1:17" x14ac:dyDescent="0.25">
      <c r="A1795">
        <v>1794</v>
      </c>
      <c r="B1795">
        <v>50.820777</v>
      </c>
      <c r="C1795" s="4">
        <v>1</v>
      </c>
      <c r="D1795">
        <v>55.739631000000003</v>
      </c>
      <c r="E1795" s="2">
        <v>2</v>
      </c>
      <c r="P1795">
        <v>2</v>
      </c>
      <c r="Q1795" t="str">
        <f t="shared" si="29"/>
        <v>12</v>
      </c>
    </row>
    <row r="1796" spans="1:17" x14ac:dyDescent="0.25">
      <c r="A1796">
        <v>1795</v>
      </c>
      <c r="B1796">
        <v>50.822082000000002</v>
      </c>
      <c r="C1796" s="4">
        <v>1</v>
      </c>
      <c r="D1796">
        <v>55.760100999999999</v>
      </c>
      <c r="E1796" s="2">
        <v>2</v>
      </c>
      <c r="P1796">
        <v>2</v>
      </c>
      <c r="Q1796" t="str">
        <f t="shared" si="29"/>
        <v>12</v>
      </c>
    </row>
    <row r="1797" spans="1:17" x14ac:dyDescent="0.25">
      <c r="A1797">
        <v>1796</v>
      </c>
      <c r="B1797">
        <v>50.812496000000003</v>
      </c>
      <c r="C1797" s="4">
        <v>1</v>
      </c>
      <c r="D1797">
        <v>55.730361000000002</v>
      </c>
      <c r="E1797" s="2">
        <v>2</v>
      </c>
      <c r="P1797">
        <v>2</v>
      </c>
      <c r="Q1797" t="str">
        <f t="shared" si="29"/>
        <v>12</v>
      </c>
    </row>
    <row r="1798" spans="1:17" x14ac:dyDescent="0.25">
      <c r="A1798">
        <v>1797</v>
      </c>
      <c r="B1798">
        <v>50.802340999999998</v>
      </c>
      <c r="C1798" s="4">
        <v>1</v>
      </c>
      <c r="P1798">
        <v>1</v>
      </c>
      <c r="Q1798" t="str">
        <f t="shared" si="29"/>
        <v>1</v>
      </c>
    </row>
    <row r="1799" spans="1:17" x14ac:dyDescent="0.25">
      <c r="A1799">
        <v>1798</v>
      </c>
      <c r="B1799">
        <v>50.796661</v>
      </c>
      <c r="C1799" s="4">
        <v>1</v>
      </c>
      <c r="P1799">
        <v>1</v>
      </c>
      <c r="Q1799" t="str">
        <f t="shared" si="29"/>
        <v>1</v>
      </c>
    </row>
    <row r="1800" spans="1:17" x14ac:dyDescent="0.25">
      <c r="A1800">
        <v>1799</v>
      </c>
      <c r="B1800">
        <v>50.803173000000001</v>
      </c>
      <c r="C1800" s="4">
        <v>1</v>
      </c>
      <c r="P1800">
        <v>1</v>
      </c>
      <c r="Q1800" t="str">
        <f t="shared" si="29"/>
        <v>1</v>
      </c>
    </row>
    <row r="1801" spans="1:17" x14ac:dyDescent="0.25">
      <c r="A1801">
        <v>1800</v>
      </c>
      <c r="B1801">
        <v>50.795673000000001</v>
      </c>
      <c r="C1801" s="4">
        <v>1</v>
      </c>
      <c r="P1801">
        <v>1</v>
      </c>
      <c r="Q1801" t="str">
        <f t="shared" si="29"/>
        <v>1</v>
      </c>
    </row>
    <row r="1802" spans="1:17" x14ac:dyDescent="0.25">
      <c r="A1802">
        <v>1801</v>
      </c>
      <c r="B1802">
        <v>50.820777</v>
      </c>
      <c r="C1802" s="4">
        <v>1</v>
      </c>
      <c r="H1802">
        <v>50.858226000000002</v>
      </c>
      <c r="I1802" s="5">
        <v>4</v>
      </c>
      <c r="P1802">
        <v>2</v>
      </c>
      <c r="Q1802" t="str">
        <f t="shared" si="29"/>
        <v>14</v>
      </c>
    </row>
    <row r="1803" spans="1:17" x14ac:dyDescent="0.25">
      <c r="A1803">
        <v>1802</v>
      </c>
      <c r="F1803">
        <v>49.672966000000002</v>
      </c>
      <c r="G1803" s="3">
        <v>3</v>
      </c>
      <c r="H1803">
        <v>50.874786</v>
      </c>
      <c r="I1803" s="5">
        <v>4</v>
      </c>
      <c r="P1803">
        <v>2</v>
      </c>
      <c r="Q1803" t="str">
        <f t="shared" si="29"/>
        <v>34</v>
      </c>
    </row>
    <row r="1804" spans="1:17" x14ac:dyDescent="0.25">
      <c r="A1804">
        <v>1803</v>
      </c>
      <c r="F1804">
        <v>49.729423000000004</v>
      </c>
      <c r="G1804" s="3">
        <v>3</v>
      </c>
      <c r="H1804">
        <v>50.876091000000002</v>
      </c>
      <c r="I1804" s="5">
        <v>4</v>
      </c>
      <c r="P1804">
        <v>2</v>
      </c>
      <c r="Q1804" t="str">
        <f t="shared" si="29"/>
        <v>34</v>
      </c>
    </row>
    <row r="1805" spans="1:17" x14ac:dyDescent="0.25">
      <c r="A1805">
        <v>1804</v>
      </c>
      <c r="F1805">
        <v>49.741610999999999</v>
      </c>
      <c r="G1805" s="3">
        <v>3</v>
      </c>
      <c r="H1805">
        <v>50.929893</v>
      </c>
      <c r="I1805" s="5">
        <v>4</v>
      </c>
      <c r="P1805">
        <v>2</v>
      </c>
      <c r="Q1805" t="str">
        <f t="shared" si="29"/>
        <v>34</v>
      </c>
    </row>
    <row r="1806" spans="1:17" x14ac:dyDescent="0.25">
      <c r="A1806">
        <v>1805</v>
      </c>
      <c r="F1806">
        <v>49.698696000000005</v>
      </c>
      <c r="G1806" s="3">
        <v>3</v>
      </c>
      <c r="H1806">
        <v>50.973381000000003</v>
      </c>
      <c r="I1806" s="5">
        <v>4</v>
      </c>
      <c r="P1806">
        <v>2</v>
      </c>
      <c r="Q1806" t="str">
        <f t="shared" si="29"/>
        <v>34</v>
      </c>
    </row>
    <row r="1807" spans="1:17" x14ac:dyDescent="0.25">
      <c r="A1807">
        <v>1806</v>
      </c>
      <c r="F1807">
        <v>49.697132000000003</v>
      </c>
      <c r="G1807" s="3">
        <v>3</v>
      </c>
      <c r="H1807">
        <v>50.970050000000001</v>
      </c>
      <c r="I1807" s="5">
        <v>4</v>
      </c>
      <c r="P1807">
        <v>2</v>
      </c>
      <c r="Q1807" t="str">
        <f t="shared" si="29"/>
        <v>34</v>
      </c>
    </row>
    <row r="1808" spans="1:17" x14ac:dyDescent="0.25">
      <c r="A1808">
        <v>1807</v>
      </c>
      <c r="F1808">
        <v>49.718378999999999</v>
      </c>
      <c r="G1808" s="3">
        <v>3</v>
      </c>
      <c r="H1808">
        <v>50.975151000000004</v>
      </c>
      <c r="I1808" s="5">
        <v>4</v>
      </c>
      <c r="P1808">
        <v>2</v>
      </c>
      <c r="Q1808" t="str">
        <f t="shared" si="29"/>
        <v>34</v>
      </c>
    </row>
    <row r="1809" spans="1:17" x14ac:dyDescent="0.25">
      <c r="A1809">
        <v>1808</v>
      </c>
      <c r="F1809">
        <v>49.6875</v>
      </c>
      <c r="G1809" s="3">
        <v>3</v>
      </c>
      <c r="H1809">
        <v>50.945362000000003</v>
      </c>
      <c r="I1809" s="5">
        <v>4</v>
      </c>
      <c r="P1809">
        <v>2</v>
      </c>
      <c r="Q1809" t="str">
        <f t="shared" si="29"/>
        <v>34</v>
      </c>
    </row>
    <row r="1810" spans="1:17" x14ac:dyDescent="0.25">
      <c r="A1810">
        <v>1809</v>
      </c>
      <c r="D1810">
        <v>32.238276999999997</v>
      </c>
      <c r="E1810" s="2">
        <v>2</v>
      </c>
      <c r="F1810">
        <v>49.692810000000001</v>
      </c>
      <c r="G1810" s="3">
        <v>3</v>
      </c>
      <c r="H1810">
        <v>50.858226000000002</v>
      </c>
      <c r="I1810" s="5">
        <v>4</v>
      </c>
      <c r="P1810">
        <v>3</v>
      </c>
      <c r="Q1810" t="str">
        <f t="shared" si="29"/>
        <v>234</v>
      </c>
    </row>
    <row r="1811" spans="1:17" x14ac:dyDescent="0.25">
      <c r="A1811">
        <v>1810</v>
      </c>
      <c r="D1811">
        <v>32.262132000000001</v>
      </c>
      <c r="E1811" s="2">
        <v>2</v>
      </c>
      <c r="F1811">
        <v>49.672966000000002</v>
      </c>
      <c r="G1811" s="3">
        <v>3</v>
      </c>
      <c r="P1811">
        <v>2</v>
      </c>
      <c r="Q1811" t="str">
        <f t="shared" si="29"/>
        <v>23</v>
      </c>
    </row>
    <row r="1812" spans="1:17" x14ac:dyDescent="0.25">
      <c r="A1812">
        <v>1811</v>
      </c>
      <c r="D1812">
        <v>32.276246999999998</v>
      </c>
      <c r="E1812" s="2">
        <v>2</v>
      </c>
      <c r="P1812">
        <v>1</v>
      </c>
      <c r="Q1812" t="str">
        <f t="shared" si="29"/>
        <v>2</v>
      </c>
    </row>
    <row r="1813" spans="1:17" x14ac:dyDescent="0.25">
      <c r="A1813">
        <v>1812</v>
      </c>
      <c r="D1813">
        <v>32.266559000000001</v>
      </c>
      <c r="E1813" s="2">
        <v>2</v>
      </c>
      <c r="P1813">
        <v>1</v>
      </c>
      <c r="Q1813" t="str">
        <f t="shared" si="29"/>
        <v>2</v>
      </c>
    </row>
    <row r="1814" spans="1:17" x14ac:dyDescent="0.25">
      <c r="A1814">
        <v>1813</v>
      </c>
      <c r="D1814">
        <v>32.263694000000001</v>
      </c>
      <c r="E1814" s="2">
        <v>2</v>
      </c>
      <c r="P1814">
        <v>1</v>
      </c>
      <c r="Q1814" t="str">
        <f t="shared" si="29"/>
        <v>2</v>
      </c>
    </row>
    <row r="1815" spans="1:17" x14ac:dyDescent="0.25">
      <c r="A1815">
        <v>1814</v>
      </c>
      <c r="D1815">
        <v>32.236454000000002</v>
      </c>
      <c r="E1815" s="2">
        <v>2</v>
      </c>
      <c r="P1815">
        <v>1</v>
      </c>
      <c r="Q1815" t="str">
        <f t="shared" si="29"/>
        <v>2</v>
      </c>
    </row>
    <row r="1816" spans="1:17" x14ac:dyDescent="0.25">
      <c r="A1816">
        <v>1815</v>
      </c>
      <c r="B1816">
        <v>26.947237000000001</v>
      </c>
      <c r="C1816" s="4">
        <v>1</v>
      </c>
      <c r="D1816">
        <v>32.215620999999999</v>
      </c>
      <c r="E1816" s="2">
        <v>2</v>
      </c>
      <c r="P1816">
        <v>2</v>
      </c>
      <c r="Q1816" t="str">
        <f t="shared" si="29"/>
        <v>12</v>
      </c>
    </row>
    <row r="1817" spans="1:17" x14ac:dyDescent="0.25">
      <c r="A1817">
        <v>1816</v>
      </c>
      <c r="B1817">
        <v>26.913747000000001</v>
      </c>
      <c r="C1817" s="4">
        <v>1</v>
      </c>
      <c r="D1817">
        <v>32.203018</v>
      </c>
      <c r="E1817" s="2">
        <v>2</v>
      </c>
      <c r="P1817">
        <v>2</v>
      </c>
      <c r="Q1817" t="str">
        <f t="shared" si="29"/>
        <v>12</v>
      </c>
    </row>
    <row r="1818" spans="1:17" x14ac:dyDescent="0.25">
      <c r="A1818">
        <v>1817</v>
      </c>
      <c r="B1818">
        <v>26.905048000000001</v>
      </c>
      <c r="C1818" s="4">
        <v>1</v>
      </c>
      <c r="D1818">
        <v>32.238276999999997</v>
      </c>
      <c r="E1818" s="2">
        <v>2</v>
      </c>
      <c r="P1818">
        <v>2</v>
      </c>
      <c r="Q1818" t="str">
        <f t="shared" si="29"/>
        <v>12</v>
      </c>
    </row>
    <row r="1819" spans="1:17" x14ac:dyDescent="0.25">
      <c r="A1819">
        <v>1818</v>
      </c>
      <c r="B1819">
        <v>26.921873000000005</v>
      </c>
      <c r="C1819" s="4">
        <v>1</v>
      </c>
      <c r="P1819">
        <v>1</v>
      </c>
      <c r="Q1819" t="str">
        <f t="shared" si="29"/>
        <v>1</v>
      </c>
    </row>
    <row r="1820" spans="1:17" x14ac:dyDescent="0.25">
      <c r="A1820">
        <v>1819</v>
      </c>
      <c r="B1820">
        <v>26.909944000000003</v>
      </c>
      <c r="C1820" s="4">
        <v>1</v>
      </c>
      <c r="P1820">
        <v>1</v>
      </c>
      <c r="Q1820" t="str">
        <f t="shared" si="29"/>
        <v>1</v>
      </c>
    </row>
    <row r="1821" spans="1:17" x14ac:dyDescent="0.25">
      <c r="A1821">
        <v>1820</v>
      </c>
      <c r="B1821">
        <v>26.955257000000003</v>
      </c>
      <c r="C1821" s="4">
        <v>1</v>
      </c>
      <c r="P1821">
        <v>1</v>
      </c>
      <c r="Q1821" t="str">
        <f t="shared" si="29"/>
        <v>1</v>
      </c>
    </row>
    <row r="1822" spans="1:17" x14ac:dyDescent="0.25">
      <c r="A1822">
        <v>1821</v>
      </c>
      <c r="B1822">
        <v>26.869840000000003</v>
      </c>
      <c r="C1822" s="4">
        <v>1</v>
      </c>
      <c r="P1822">
        <v>1</v>
      </c>
      <c r="Q1822" t="str">
        <f t="shared" si="29"/>
        <v>1</v>
      </c>
    </row>
    <row r="1823" spans="1:17" x14ac:dyDescent="0.25">
      <c r="A1823">
        <v>1822</v>
      </c>
      <c r="B1823">
        <v>26.947237000000001</v>
      </c>
      <c r="C1823" s="4">
        <v>1</v>
      </c>
      <c r="H1823">
        <v>27.073639999999997</v>
      </c>
      <c r="I1823" s="5">
        <v>4</v>
      </c>
      <c r="P1823">
        <v>2</v>
      </c>
      <c r="Q1823" t="str">
        <f t="shared" si="29"/>
        <v>14</v>
      </c>
    </row>
    <row r="1824" spans="1:17" x14ac:dyDescent="0.25">
      <c r="A1824">
        <v>1823</v>
      </c>
      <c r="F1824">
        <v>25.324892000000006</v>
      </c>
      <c r="G1824" s="3">
        <v>3</v>
      </c>
      <c r="H1824">
        <v>27.074892000000006</v>
      </c>
      <c r="I1824" s="5">
        <v>4</v>
      </c>
      <c r="P1824">
        <v>2</v>
      </c>
      <c r="Q1824" t="str">
        <f t="shared" si="29"/>
        <v>34</v>
      </c>
    </row>
    <row r="1825" spans="1:17" x14ac:dyDescent="0.25">
      <c r="A1825">
        <v>1824</v>
      </c>
      <c r="F1825">
        <v>25.332026999999997</v>
      </c>
      <c r="G1825" s="3">
        <v>3</v>
      </c>
      <c r="H1825">
        <v>27.073639999999997</v>
      </c>
      <c r="I1825" s="5">
        <v>4</v>
      </c>
      <c r="J1825">
        <v>39.24541</v>
      </c>
      <c r="K1825" t="s">
        <v>22</v>
      </c>
      <c r="Q1825" t="str">
        <f t="shared" si="29"/>
        <v>34</v>
      </c>
    </row>
    <row r="1826" spans="1:17" x14ac:dyDescent="0.25">
      <c r="A1826">
        <v>1825</v>
      </c>
      <c r="Q1826" t="str">
        <f t="shared" si="29"/>
        <v/>
      </c>
    </row>
    <row r="1827" spans="1:17" x14ac:dyDescent="0.25">
      <c r="A1827">
        <v>1826</v>
      </c>
      <c r="J1827">
        <v>235.93121300000001</v>
      </c>
      <c r="K1827" t="s">
        <v>22</v>
      </c>
      <c r="Q1827" t="str">
        <f t="shared" si="29"/>
        <v/>
      </c>
    </row>
    <row r="1828" spans="1:17" x14ac:dyDescent="0.25">
      <c r="A1828">
        <v>1827</v>
      </c>
      <c r="D1828">
        <v>245.329849</v>
      </c>
      <c r="E1828" s="2">
        <v>2</v>
      </c>
      <c r="P1828">
        <v>1</v>
      </c>
      <c r="Q1828" t="str">
        <f t="shared" si="29"/>
        <v>2</v>
      </c>
    </row>
    <row r="1829" spans="1:17" x14ac:dyDescent="0.25">
      <c r="A1829">
        <v>1828</v>
      </c>
      <c r="D1829">
        <v>245.357978</v>
      </c>
      <c r="E1829" s="2">
        <v>2</v>
      </c>
      <c r="P1829">
        <v>1</v>
      </c>
      <c r="Q1829" t="str">
        <f t="shared" si="29"/>
        <v>2</v>
      </c>
    </row>
    <row r="1830" spans="1:17" x14ac:dyDescent="0.25">
      <c r="A1830">
        <v>1829</v>
      </c>
      <c r="D1830">
        <v>245.372119</v>
      </c>
      <c r="E1830" s="2">
        <v>2</v>
      </c>
      <c r="F1830">
        <v>254.518585</v>
      </c>
      <c r="G1830" s="3">
        <v>3</v>
      </c>
      <c r="P1830">
        <v>2</v>
      </c>
      <c r="Q1830" t="str">
        <f t="shared" si="29"/>
        <v>23</v>
      </c>
    </row>
    <row r="1831" spans="1:17" x14ac:dyDescent="0.25">
      <c r="A1831">
        <v>1830</v>
      </c>
      <c r="D1831">
        <v>245.36469600000001</v>
      </c>
      <c r="E1831" s="2">
        <v>2</v>
      </c>
      <c r="F1831">
        <v>254.490905</v>
      </c>
      <c r="G1831" s="3">
        <v>3</v>
      </c>
      <c r="P1831">
        <v>2</v>
      </c>
      <c r="Q1831" t="str">
        <f t="shared" si="29"/>
        <v>23</v>
      </c>
    </row>
    <row r="1832" spans="1:17" x14ac:dyDescent="0.25">
      <c r="A1832">
        <v>1831</v>
      </c>
      <c r="D1832">
        <v>245.35024999999999</v>
      </c>
      <c r="E1832" s="2">
        <v>2</v>
      </c>
      <c r="F1832">
        <v>254.39797899999999</v>
      </c>
      <c r="G1832" s="3">
        <v>3</v>
      </c>
      <c r="P1832">
        <v>2</v>
      </c>
      <c r="Q1832" t="str">
        <f t="shared" si="29"/>
        <v>23</v>
      </c>
    </row>
    <row r="1833" spans="1:17" x14ac:dyDescent="0.25">
      <c r="A1833">
        <v>1832</v>
      </c>
      <c r="D1833">
        <v>245.35792900000001</v>
      </c>
      <c r="E1833" s="2">
        <v>2</v>
      </c>
      <c r="F1833">
        <v>254.38711899999998</v>
      </c>
      <c r="G1833" s="3">
        <v>3</v>
      </c>
      <c r="P1833">
        <v>2</v>
      </c>
      <c r="Q1833" t="str">
        <f t="shared" si="29"/>
        <v>23</v>
      </c>
    </row>
    <row r="1834" spans="1:17" x14ac:dyDescent="0.25">
      <c r="A1834">
        <v>1833</v>
      </c>
      <c r="D1834">
        <v>245.35615899999999</v>
      </c>
      <c r="E1834" s="2">
        <v>2</v>
      </c>
      <c r="F1834">
        <v>254.466869</v>
      </c>
      <c r="G1834" s="3">
        <v>3</v>
      </c>
      <c r="P1834">
        <v>2</v>
      </c>
      <c r="Q1834" t="str">
        <f t="shared" si="29"/>
        <v>23</v>
      </c>
    </row>
    <row r="1835" spans="1:17" x14ac:dyDescent="0.25">
      <c r="A1835">
        <v>1834</v>
      </c>
      <c r="D1835">
        <v>245.350402</v>
      </c>
      <c r="E1835" s="2">
        <v>2</v>
      </c>
      <c r="F1835">
        <v>254.52424200000002</v>
      </c>
      <c r="G1835" s="3">
        <v>3</v>
      </c>
      <c r="P1835">
        <v>2</v>
      </c>
      <c r="Q1835" t="str">
        <f t="shared" si="29"/>
        <v>23</v>
      </c>
    </row>
    <row r="1836" spans="1:17" x14ac:dyDescent="0.25">
      <c r="A1836">
        <v>1835</v>
      </c>
      <c r="D1836">
        <v>245.35555199999999</v>
      </c>
      <c r="E1836" s="2">
        <v>2</v>
      </c>
      <c r="F1836">
        <v>254.49575400000001</v>
      </c>
      <c r="G1836" s="3">
        <v>3</v>
      </c>
      <c r="P1836">
        <v>2</v>
      </c>
      <c r="Q1836" t="str">
        <f t="shared" si="29"/>
        <v>23</v>
      </c>
    </row>
    <row r="1837" spans="1:17" x14ac:dyDescent="0.25">
      <c r="A1837">
        <v>1836</v>
      </c>
      <c r="D1837">
        <v>245.36444399999999</v>
      </c>
      <c r="E1837" s="2">
        <v>2</v>
      </c>
      <c r="F1837">
        <v>254.483936</v>
      </c>
      <c r="G1837" s="3">
        <v>3</v>
      </c>
      <c r="P1837">
        <v>2</v>
      </c>
      <c r="Q1837" t="str">
        <f t="shared" si="29"/>
        <v>23</v>
      </c>
    </row>
    <row r="1838" spans="1:17" x14ac:dyDescent="0.25">
      <c r="A1838">
        <v>1837</v>
      </c>
      <c r="D1838">
        <v>245.36333400000001</v>
      </c>
      <c r="E1838" s="2">
        <v>2</v>
      </c>
      <c r="F1838">
        <v>254.48575499999998</v>
      </c>
      <c r="G1838" s="3">
        <v>3</v>
      </c>
      <c r="P1838">
        <v>2</v>
      </c>
      <c r="Q1838" t="str">
        <f t="shared" si="29"/>
        <v>23</v>
      </c>
    </row>
    <row r="1839" spans="1:17" x14ac:dyDescent="0.25">
      <c r="A1839">
        <v>1838</v>
      </c>
      <c r="D1839">
        <v>245.38186999999999</v>
      </c>
      <c r="E1839" s="2">
        <v>2</v>
      </c>
      <c r="F1839">
        <v>254.462322</v>
      </c>
      <c r="G1839" s="3">
        <v>3</v>
      </c>
      <c r="P1839">
        <v>2</v>
      </c>
      <c r="Q1839" t="str">
        <f t="shared" si="29"/>
        <v>23</v>
      </c>
    </row>
    <row r="1840" spans="1:17" x14ac:dyDescent="0.25">
      <c r="A1840">
        <v>1839</v>
      </c>
      <c r="D1840">
        <v>245.329849</v>
      </c>
      <c r="E1840" s="2">
        <v>2</v>
      </c>
      <c r="F1840">
        <v>254.48782699999998</v>
      </c>
      <c r="G1840" s="3">
        <v>3</v>
      </c>
      <c r="P1840">
        <v>2</v>
      </c>
      <c r="Q1840" t="str">
        <f t="shared" si="29"/>
        <v>23</v>
      </c>
    </row>
    <row r="1841" spans="1:17" x14ac:dyDescent="0.25">
      <c r="A1841">
        <v>1840</v>
      </c>
      <c r="F1841">
        <v>254.518585</v>
      </c>
      <c r="G1841" s="3">
        <v>3</v>
      </c>
      <c r="P1841">
        <v>1</v>
      </c>
      <c r="Q1841" t="str">
        <f t="shared" si="29"/>
        <v>3</v>
      </c>
    </row>
    <row r="1842" spans="1:17" x14ac:dyDescent="0.25">
      <c r="A1842">
        <v>1841</v>
      </c>
      <c r="B1842">
        <v>235.754493</v>
      </c>
      <c r="C1842" s="4">
        <v>1</v>
      </c>
      <c r="P1842">
        <v>1</v>
      </c>
      <c r="Q1842" t="str">
        <f t="shared" si="29"/>
        <v>1</v>
      </c>
    </row>
    <row r="1843" spans="1:17" x14ac:dyDescent="0.25">
      <c r="A1843">
        <v>1842</v>
      </c>
      <c r="B1843">
        <v>235.73378700000001</v>
      </c>
      <c r="C1843" s="4">
        <v>1</v>
      </c>
      <c r="H1843">
        <v>244.43267800000001</v>
      </c>
      <c r="I1843" s="5">
        <v>4</v>
      </c>
      <c r="P1843">
        <v>2</v>
      </c>
      <c r="Q1843" t="str">
        <f t="shared" si="29"/>
        <v>14</v>
      </c>
    </row>
    <row r="1844" spans="1:17" x14ac:dyDescent="0.25">
      <c r="A1844">
        <v>1843</v>
      </c>
      <c r="B1844">
        <v>235.727475</v>
      </c>
      <c r="C1844" s="4">
        <v>1</v>
      </c>
      <c r="H1844">
        <v>244.39737299999999</v>
      </c>
      <c r="I1844" s="5">
        <v>4</v>
      </c>
      <c r="P1844">
        <v>2</v>
      </c>
      <c r="Q1844" t="str">
        <f t="shared" si="29"/>
        <v>14</v>
      </c>
    </row>
    <row r="1845" spans="1:17" x14ac:dyDescent="0.25">
      <c r="A1845">
        <v>1844</v>
      </c>
      <c r="B1845">
        <v>235.74030199999999</v>
      </c>
      <c r="C1845" s="4">
        <v>1</v>
      </c>
      <c r="H1845">
        <v>244.43282600000001</v>
      </c>
      <c r="I1845" s="5">
        <v>4</v>
      </c>
      <c r="P1845">
        <v>2</v>
      </c>
      <c r="Q1845" t="str">
        <f t="shared" si="29"/>
        <v>14</v>
      </c>
    </row>
    <row r="1846" spans="1:17" x14ac:dyDescent="0.25">
      <c r="A1846">
        <v>1845</v>
      </c>
      <c r="B1846">
        <v>235.71176700000001</v>
      </c>
      <c r="C1846" s="4">
        <v>1</v>
      </c>
      <c r="H1846">
        <v>244.454746</v>
      </c>
      <c r="I1846" s="5">
        <v>4</v>
      </c>
      <c r="P1846">
        <v>2</v>
      </c>
      <c r="Q1846" t="str">
        <f t="shared" si="29"/>
        <v>14</v>
      </c>
    </row>
    <row r="1847" spans="1:17" x14ac:dyDescent="0.25">
      <c r="A1847">
        <v>1846</v>
      </c>
      <c r="B1847">
        <v>235.662071</v>
      </c>
      <c r="C1847" s="4">
        <v>1</v>
      </c>
      <c r="H1847">
        <v>244.44873699999999</v>
      </c>
      <c r="I1847" s="5">
        <v>4</v>
      </c>
      <c r="P1847">
        <v>2</v>
      </c>
      <c r="Q1847" t="str">
        <f t="shared" si="29"/>
        <v>14</v>
      </c>
    </row>
    <row r="1848" spans="1:17" x14ac:dyDescent="0.25">
      <c r="A1848">
        <v>1847</v>
      </c>
      <c r="B1848">
        <v>235.700605</v>
      </c>
      <c r="C1848" s="4">
        <v>1</v>
      </c>
      <c r="H1848">
        <v>244.48388600000001</v>
      </c>
      <c r="I1848" s="5">
        <v>4</v>
      </c>
      <c r="P1848">
        <v>2</v>
      </c>
      <c r="Q1848" t="str">
        <f t="shared" si="29"/>
        <v>14</v>
      </c>
    </row>
    <row r="1849" spans="1:17" x14ac:dyDescent="0.25">
      <c r="A1849">
        <v>1848</v>
      </c>
      <c r="B1849">
        <v>235.65277800000001</v>
      </c>
      <c r="C1849" s="4">
        <v>1</v>
      </c>
      <c r="H1849">
        <v>244.511211</v>
      </c>
      <c r="I1849" s="5">
        <v>4</v>
      </c>
      <c r="P1849">
        <v>2</v>
      </c>
      <c r="Q1849" t="str">
        <f t="shared" si="29"/>
        <v>14</v>
      </c>
    </row>
    <row r="1850" spans="1:17" x14ac:dyDescent="0.25">
      <c r="A1850">
        <v>1849</v>
      </c>
      <c r="B1850">
        <v>235.66121200000001</v>
      </c>
      <c r="C1850" s="4">
        <v>1</v>
      </c>
      <c r="H1850">
        <v>244.54085900000001</v>
      </c>
      <c r="I1850" s="5">
        <v>4</v>
      </c>
      <c r="P1850">
        <v>2</v>
      </c>
      <c r="Q1850" t="str">
        <f t="shared" si="29"/>
        <v>14</v>
      </c>
    </row>
    <row r="1851" spans="1:17" x14ac:dyDescent="0.25">
      <c r="A1851">
        <v>1850</v>
      </c>
      <c r="B1851">
        <v>235.754493</v>
      </c>
      <c r="C1851" s="4">
        <v>1</v>
      </c>
      <c r="H1851">
        <v>244.540809</v>
      </c>
      <c r="I1851" s="5">
        <v>4</v>
      </c>
      <c r="P1851">
        <v>2</v>
      </c>
      <c r="Q1851" t="str">
        <f t="shared" si="29"/>
        <v>14</v>
      </c>
    </row>
    <row r="1852" spans="1:17" x14ac:dyDescent="0.25">
      <c r="A1852">
        <v>1851</v>
      </c>
      <c r="B1852">
        <v>235.754493</v>
      </c>
      <c r="C1852" s="4">
        <v>1</v>
      </c>
      <c r="H1852">
        <v>244.51414</v>
      </c>
      <c r="I1852" s="5">
        <v>4</v>
      </c>
      <c r="P1852">
        <v>2</v>
      </c>
      <c r="Q1852" t="str">
        <f t="shared" si="29"/>
        <v>14</v>
      </c>
    </row>
    <row r="1853" spans="1:17" x14ac:dyDescent="0.25">
      <c r="A1853">
        <v>1852</v>
      </c>
      <c r="H1853">
        <v>244.43267800000001</v>
      </c>
      <c r="I1853" s="5">
        <v>4</v>
      </c>
      <c r="P1853">
        <v>1</v>
      </c>
      <c r="Q1853" t="str">
        <f t="shared" si="29"/>
        <v>4</v>
      </c>
    </row>
    <row r="1854" spans="1:17" x14ac:dyDescent="0.25">
      <c r="A1854">
        <v>1853</v>
      </c>
      <c r="F1854">
        <v>235.33176700000001</v>
      </c>
      <c r="G1854" s="3">
        <v>3</v>
      </c>
      <c r="H1854">
        <v>244.43267800000001</v>
      </c>
      <c r="I1854" s="5">
        <v>4</v>
      </c>
      <c r="P1854">
        <v>2</v>
      </c>
      <c r="Q1854" t="str">
        <f t="shared" si="29"/>
        <v>34</v>
      </c>
    </row>
    <row r="1855" spans="1:17" x14ac:dyDescent="0.25">
      <c r="A1855">
        <v>1854</v>
      </c>
      <c r="F1855">
        <v>235.371263</v>
      </c>
      <c r="G1855" s="3">
        <v>3</v>
      </c>
      <c r="P1855">
        <v>1</v>
      </c>
      <c r="Q1855" t="str">
        <f t="shared" si="29"/>
        <v>3</v>
      </c>
    </row>
    <row r="1856" spans="1:17" x14ac:dyDescent="0.25">
      <c r="A1856">
        <v>1855</v>
      </c>
      <c r="F1856">
        <v>235.333383</v>
      </c>
      <c r="G1856" s="3">
        <v>3</v>
      </c>
      <c r="P1856">
        <v>1</v>
      </c>
      <c r="Q1856" t="str">
        <f t="shared" si="29"/>
        <v>3</v>
      </c>
    </row>
    <row r="1857" spans="1:17" x14ac:dyDescent="0.25">
      <c r="A1857">
        <v>1856</v>
      </c>
      <c r="D1857">
        <v>223.90701999999999</v>
      </c>
      <c r="E1857" s="2">
        <v>2</v>
      </c>
      <c r="F1857">
        <v>235.32873699999999</v>
      </c>
      <c r="G1857" s="3">
        <v>3</v>
      </c>
      <c r="P1857">
        <v>2</v>
      </c>
      <c r="Q1857" t="str">
        <f t="shared" si="29"/>
        <v>23</v>
      </c>
    </row>
    <row r="1858" spans="1:17" x14ac:dyDescent="0.25">
      <c r="A1858">
        <v>1857</v>
      </c>
      <c r="D1858">
        <v>223.93671599999999</v>
      </c>
      <c r="E1858" s="2">
        <v>2</v>
      </c>
      <c r="F1858">
        <v>235.378129</v>
      </c>
      <c r="G1858" s="3">
        <v>3</v>
      </c>
      <c r="P1858">
        <v>2</v>
      </c>
      <c r="Q1858" t="str">
        <f t="shared" ref="Q1858:Q1921" si="30">CONCATENATE(C1858,E1858,G1858,I1858)</f>
        <v>23</v>
      </c>
    </row>
    <row r="1859" spans="1:17" x14ac:dyDescent="0.25">
      <c r="A1859">
        <v>1858</v>
      </c>
      <c r="D1859">
        <v>223.93565599999999</v>
      </c>
      <c r="E1859" s="2">
        <v>2</v>
      </c>
      <c r="F1859">
        <v>235.380201</v>
      </c>
      <c r="G1859" s="3">
        <v>3</v>
      </c>
      <c r="P1859">
        <v>2</v>
      </c>
      <c r="Q1859" t="str">
        <f t="shared" si="30"/>
        <v>23</v>
      </c>
    </row>
    <row r="1860" spans="1:17" x14ac:dyDescent="0.25">
      <c r="A1860">
        <v>1859</v>
      </c>
      <c r="D1860">
        <v>223.90919099999999</v>
      </c>
      <c r="E1860" s="2">
        <v>2</v>
      </c>
      <c r="F1860">
        <v>235.33873700000001</v>
      </c>
      <c r="G1860" s="3">
        <v>3</v>
      </c>
      <c r="P1860">
        <v>2</v>
      </c>
      <c r="Q1860" t="str">
        <f t="shared" si="30"/>
        <v>23</v>
      </c>
    </row>
    <row r="1861" spans="1:17" x14ac:dyDescent="0.25">
      <c r="A1861">
        <v>1860</v>
      </c>
      <c r="D1861">
        <v>223.89050499999999</v>
      </c>
      <c r="E1861" s="2">
        <v>2</v>
      </c>
      <c r="F1861">
        <v>235.212524</v>
      </c>
      <c r="G1861" s="3">
        <v>3</v>
      </c>
      <c r="P1861">
        <v>2</v>
      </c>
      <c r="Q1861" t="str">
        <f t="shared" si="30"/>
        <v>23</v>
      </c>
    </row>
    <row r="1862" spans="1:17" x14ac:dyDescent="0.25">
      <c r="A1862">
        <v>1861</v>
      </c>
      <c r="D1862">
        <v>223.936768</v>
      </c>
      <c r="E1862" s="2">
        <v>2</v>
      </c>
      <c r="F1862">
        <v>235.229242</v>
      </c>
      <c r="G1862" s="3">
        <v>3</v>
      </c>
      <c r="P1862">
        <v>2</v>
      </c>
      <c r="Q1862" t="str">
        <f t="shared" si="30"/>
        <v>23</v>
      </c>
    </row>
    <row r="1863" spans="1:17" x14ac:dyDescent="0.25">
      <c r="A1863">
        <v>1862</v>
      </c>
      <c r="D1863">
        <v>223.920908</v>
      </c>
      <c r="E1863" s="2">
        <v>2</v>
      </c>
      <c r="F1863">
        <v>235.33176700000001</v>
      </c>
      <c r="G1863" s="3">
        <v>3</v>
      </c>
      <c r="P1863">
        <v>2</v>
      </c>
      <c r="Q1863" t="str">
        <f t="shared" si="30"/>
        <v>23</v>
      </c>
    </row>
    <row r="1864" spans="1:17" x14ac:dyDescent="0.25">
      <c r="A1864">
        <v>1863</v>
      </c>
      <c r="D1864">
        <v>223.91565600000001</v>
      </c>
      <c r="E1864" s="2">
        <v>2</v>
      </c>
      <c r="P1864">
        <v>1</v>
      </c>
      <c r="Q1864" t="str">
        <f t="shared" si="30"/>
        <v>2</v>
      </c>
    </row>
    <row r="1865" spans="1:17" x14ac:dyDescent="0.25">
      <c r="A1865">
        <v>1864</v>
      </c>
      <c r="D1865">
        <v>223.999899</v>
      </c>
      <c r="E1865" s="2">
        <v>2</v>
      </c>
      <c r="P1865">
        <v>1</v>
      </c>
      <c r="Q1865" t="str">
        <f t="shared" si="30"/>
        <v>2</v>
      </c>
    </row>
    <row r="1866" spans="1:17" x14ac:dyDescent="0.25">
      <c r="A1866">
        <v>1865</v>
      </c>
      <c r="B1866">
        <v>217.38126299999999</v>
      </c>
      <c r="C1866" s="4">
        <v>1</v>
      </c>
      <c r="D1866">
        <v>223.90701999999999</v>
      </c>
      <c r="E1866" s="2">
        <v>2</v>
      </c>
      <c r="P1866">
        <v>2</v>
      </c>
      <c r="Q1866" t="str">
        <f t="shared" si="30"/>
        <v>12</v>
      </c>
    </row>
    <row r="1867" spans="1:17" x14ac:dyDescent="0.25">
      <c r="A1867">
        <v>1866</v>
      </c>
      <c r="B1867">
        <v>217.354242</v>
      </c>
      <c r="C1867" s="4">
        <v>1</v>
      </c>
      <c r="P1867">
        <v>1</v>
      </c>
      <c r="Q1867" t="str">
        <f t="shared" si="30"/>
        <v>1</v>
      </c>
    </row>
    <row r="1868" spans="1:17" x14ac:dyDescent="0.25">
      <c r="A1868">
        <v>1867</v>
      </c>
      <c r="B1868">
        <v>217.336263</v>
      </c>
      <c r="C1868" s="4">
        <v>1</v>
      </c>
      <c r="P1868">
        <v>1</v>
      </c>
      <c r="Q1868" t="str">
        <f t="shared" si="30"/>
        <v>1</v>
      </c>
    </row>
    <row r="1869" spans="1:17" x14ac:dyDescent="0.25">
      <c r="A1869">
        <v>1868</v>
      </c>
      <c r="B1869">
        <v>217.3</v>
      </c>
      <c r="C1869" s="4">
        <v>1</v>
      </c>
      <c r="P1869">
        <v>1</v>
      </c>
      <c r="Q1869" t="str">
        <f t="shared" si="30"/>
        <v>1</v>
      </c>
    </row>
    <row r="1870" spans="1:17" x14ac:dyDescent="0.25">
      <c r="A1870">
        <v>1869</v>
      </c>
      <c r="B1870">
        <v>217.30697000000001</v>
      </c>
      <c r="C1870" s="4">
        <v>1</v>
      </c>
      <c r="P1870">
        <v>1</v>
      </c>
      <c r="Q1870" t="str">
        <f t="shared" si="30"/>
        <v>1</v>
      </c>
    </row>
    <row r="1871" spans="1:17" x14ac:dyDescent="0.25">
      <c r="A1871">
        <v>1870</v>
      </c>
      <c r="B1871">
        <v>217.38126299999999</v>
      </c>
      <c r="C1871" s="4">
        <v>1</v>
      </c>
      <c r="H1871">
        <v>220.33020199999999</v>
      </c>
      <c r="I1871" s="5">
        <v>4</v>
      </c>
      <c r="P1871">
        <v>2</v>
      </c>
      <c r="Q1871" t="str">
        <f t="shared" si="30"/>
        <v>14</v>
      </c>
    </row>
    <row r="1872" spans="1:17" x14ac:dyDescent="0.25">
      <c r="A1872">
        <v>1871</v>
      </c>
      <c r="B1872">
        <v>217.38126299999999</v>
      </c>
      <c r="C1872" s="4">
        <v>1</v>
      </c>
      <c r="H1872">
        <v>220.25833299999999</v>
      </c>
      <c r="I1872" s="5">
        <v>4</v>
      </c>
      <c r="P1872">
        <v>2</v>
      </c>
      <c r="Q1872" t="str">
        <f t="shared" si="30"/>
        <v>14</v>
      </c>
    </row>
    <row r="1873" spans="1:17" x14ac:dyDescent="0.25">
      <c r="A1873">
        <v>1872</v>
      </c>
      <c r="B1873">
        <v>217.38126299999999</v>
      </c>
      <c r="C1873" s="4">
        <v>1</v>
      </c>
      <c r="F1873">
        <v>217.99020200000001</v>
      </c>
      <c r="G1873" s="3">
        <v>3</v>
      </c>
      <c r="H1873">
        <v>220.25853499999999</v>
      </c>
      <c r="I1873" s="5">
        <v>4</v>
      </c>
      <c r="P1873">
        <v>3</v>
      </c>
      <c r="Q1873" t="str">
        <f t="shared" si="30"/>
        <v>134</v>
      </c>
    </row>
    <row r="1874" spans="1:17" x14ac:dyDescent="0.25">
      <c r="A1874">
        <v>1873</v>
      </c>
      <c r="F1874">
        <v>217.98666599999999</v>
      </c>
      <c r="G1874" s="3">
        <v>3</v>
      </c>
      <c r="H1874">
        <v>220.296212</v>
      </c>
      <c r="I1874" s="5">
        <v>4</v>
      </c>
      <c r="P1874">
        <v>2</v>
      </c>
      <c r="Q1874" t="str">
        <f t="shared" si="30"/>
        <v>34</v>
      </c>
    </row>
    <row r="1875" spans="1:17" x14ac:dyDescent="0.25">
      <c r="A1875">
        <v>1874</v>
      </c>
      <c r="F1875">
        <v>217.919646</v>
      </c>
      <c r="G1875" s="3">
        <v>3</v>
      </c>
      <c r="H1875">
        <v>220.27919199999999</v>
      </c>
      <c r="I1875" s="5">
        <v>4</v>
      </c>
      <c r="P1875">
        <v>2</v>
      </c>
      <c r="Q1875" t="str">
        <f t="shared" si="30"/>
        <v>34</v>
      </c>
    </row>
    <row r="1876" spans="1:17" x14ac:dyDescent="0.25">
      <c r="A1876">
        <v>1875</v>
      </c>
      <c r="F1876">
        <v>217.915707</v>
      </c>
      <c r="G1876" s="3">
        <v>3</v>
      </c>
      <c r="H1876">
        <v>220.31207000000001</v>
      </c>
      <c r="I1876" s="5">
        <v>4</v>
      </c>
      <c r="P1876">
        <v>2</v>
      </c>
      <c r="Q1876" t="str">
        <f t="shared" si="30"/>
        <v>34</v>
      </c>
    </row>
    <row r="1877" spans="1:17" x14ac:dyDescent="0.25">
      <c r="A1877">
        <v>1876</v>
      </c>
      <c r="F1877">
        <v>217.893687</v>
      </c>
      <c r="G1877" s="3">
        <v>3</v>
      </c>
      <c r="H1877">
        <v>220.372929</v>
      </c>
      <c r="I1877" s="5">
        <v>4</v>
      </c>
      <c r="P1877">
        <v>2</v>
      </c>
      <c r="Q1877" t="str">
        <f t="shared" si="30"/>
        <v>34</v>
      </c>
    </row>
    <row r="1878" spans="1:17" x14ac:dyDescent="0.25">
      <c r="A1878">
        <v>1877</v>
      </c>
      <c r="F1878">
        <v>217.988384</v>
      </c>
      <c r="G1878" s="3">
        <v>3</v>
      </c>
      <c r="H1878">
        <v>220.41378800000001</v>
      </c>
      <c r="I1878" s="5">
        <v>4</v>
      </c>
      <c r="P1878">
        <v>2</v>
      </c>
      <c r="Q1878" t="str">
        <f t="shared" si="30"/>
        <v>34</v>
      </c>
    </row>
    <row r="1879" spans="1:17" x14ac:dyDescent="0.25">
      <c r="A1879">
        <v>1878</v>
      </c>
      <c r="F1879">
        <v>218.01040399999999</v>
      </c>
      <c r="G1879" s="3">
        <v>3</v>
      </c>
      <c r="H1879">
        <v>220.33020199999999</v>
      </c>
      <c r="I1879" s="5">
        <v>4</v>
      </c>
      <c r="P1879">
        <v>2</v>
      </c>
      <c r="Q1879" t="str">
        <f t="shared" si="30"/>
        <v>34</v>
      </c>
    </row>
    <row r="1880" spans="1:17" x14ac:dyDescent="0.25">
      <c r="A1880">
        <v>1879</v>
      </c>
      <c r="F1880">
        <v>218.04717099999999</v>
      </c>
      <c r="G1880" s="3">
        <v>3</v>
      </c>
      <c r="P1880">
        <v>1</v>
      </c>
      <c r="Q1880" t="str">
        <f t="shared" si="30"/>
        <v>3</v>
      </c>
    </row>
    <row r="1881" spans="1:17" x14ac:dyDescent="0.25">
      <c r="A1881">
        <v>1880</v>
      </c>
      <c r="F1881">
        <v>217.99020200000001</v>
      </c>
      <c r="G1881" s="3">
        <v>3</v>
      </c>
      <c r="P1881">
        <v>1</v>
      </c>
      <c r="Q1881" t="str">
        <f t="shared" si="30"/>
        <v>3</v>
      </c>
    </row>
    <row r="1882" spans="1:17" x14ac:dyDescent="0.25">
      <c r="A1882">
        <v>1881</v>
      </c>
      <c r="D1882">
        <v>200.160616</v>
      </c>
      <c r="E1882" s="2">
        <v>2</v>
      </c>
      <c r="P1882">
        <v>1</v>
      </c>
      <c r="Q1882" t="str">
        <f t="shared" si="30"/>
        <v>2</v>
      </c>
    </row>
    <row r="1883" spans="1:17" x14ac:dyDescent="0.25">
      <c r="A1883">
        <v>1882</v>
      </c>
      <c r="D1883">
        <v>200.192576</v>
      </c>
      <c r="E1883" s="2">
        <v>2</v>
      </c>
      <c r="P1883">
        <v>1</v>
      </c>
      <c r="Q1883" t="str">
        <f t="shared" si="30"/>
        <v>2</v>
      </c>
    </row>
    <row r="1884" spans="1:17" x14ac:dyDescent="0.25">
      <c r="A1884">
        <v>1883</v>
      </c>
      <c r="D1884">
        <v>200.213347</v>
      </c>
      <c r="E1884" s="2">
        <v>2</v>
      </c>
      <c r="P1884">
        <v>1</v>
      </c>
      <c r="Q1884" t="str">
        <f t="shared" si="30"/>
        <v>2</v>
      </c>
    </row>
    <row r="1885" spans="1:17" x14ac:dyDescent="0.25">
      <c r="A1885">
        <v>1884</v>
      </c>
      <c r="D1885">
        <v>200.19262900000001</v>
      </c>
      <c r="E1885" s="2">
        <v>2</v>
      </c>
      <c r="P1885">
        <v>1</v>
      </c>
      <c r="Q1885" t="str">
        <f t="shared" si="30"/>
        <v>2</v>
      </c>
    </row>
    <row r="1886" spans="1:17" x14ac:dyDescent="0.25">
      <c r="A1886">
        <v>1885</v>
      </c>
      <c r="D1886">
        <v>200.193297</v>
      </c>
      <c r="E1886" s="2">
        <v>2</v>
      </c>
      <c r="P1886">
        <v>1</v>
      </c>
      <c r="Q1886" t="str">
        <f t="shared" si="30"/>
        <v>2</v>
      </c>
    </row>
    <row r="1887" spans="1:17" x14ac:dyDescent="0.25">
      <c r="A1887">
        <v>1886</v>
      </c>
      <c r="B1887">
        <v>195.725256</v>
      </c>
      <c r="C1887" s="4">
        <v>1</v>
      </c>
      <c r="D1887">
        <v>200.21855400000001</v>
      </c>
      <c r="E1887" s="2">
        <v>2</v>
      </c>
      <c r="P1887">
        <v>2</v>
      </c>
      <c r="Q1887" t="str">
        <f t="shared" si="30"/>
        <v>12</v>
      </c>
    </row>
    <row r="1888" spans="1:17" x14ac:dyDescent="0.25">
      <c r="A1888">
        <v>1887</v>
      </c>
      <c r="B1888">
        <v>195.69850400000001</v>
      </c>
      <c r="C1888" s="4">
        <v>1</v>
      </c>
      <c r="D1888">
        <v>200.23675400000002</v>
      </c>
      <c r="E1888" s="2">
        <v>2</v>
      </c>
      <c r="P1888">
        <v>2</v>
      </c>
      <c r="Q1888" t="str">
        <f t="shared" si="30"/>
        <v>12</v>
      </c>
    </row>
    <row r="1889" spans="1:17" x14ac:dyDescent="0.25">
      <c r="A1889">
        <v>1888</v>
      </c>
      <c r="B1889">
        <v>195.709124</v>
      </c>
      <c r="C1889" s="4">
        <v>1</v>
      </c>
      <c r="D1889">
        <v>200.160616</v>
      </c>
      <c r="E1889" s="2">
        <v>2</v>
      </c>
      <c r="P1889">
        <v>2</v>
      </c>
      <c r="Q1889" t="str">
        <f t="shared" si="30"/>
        <v>12</v>
      </c>
    </row>
    <row r="1890" spans="1:17" x14ac:dyDescent="0.25">
      <c r="A1890">
        <v>1889</v>
      </c>
      <c r="B1890">
        <v>195.67881199999999</v>
      </c>
      <c r="C1890" s="4">
        <v>1</v>
      </c>
      <c r="P1890">
        <v>1</v>
      </c>
      <c r="Q1890" t="str">
        <f t="shared" si="30"/>
        <v>1</v>
      </c>
    </row>
    <row r="1891" spans="1:17" x14ac:dyDescent="0.25">
      <c r="A1891">
        <v>1890</v>
      </c>
      <c r="B1891">
        <v>195.68530900000002</v>
      </c>
      <c r="C1891" s="4">
        <v>1</v>
      </c>
      <c r="P1891">
        <v>1</v>
      </c>
      <c r="Q1891" t="str">
        <f t="shared" si="30"/>
        <v>1</v>
      </c>
    </row>
    <row r="1892" spans="1:17" x14ac:dyDescent="0.25">
      <c r="A1892">
        <v>1891</v>
      </c>
      <c r="B1892">
        <v>195.725256</v>
      </c>
      <c r="C1892" s="4">
        <v>1</v>
      </c>
      <c r="P1892">
        <v>1</v>
      </c>
      <c r="Q1892" t="str">
        <f t="shared" si="30"/>
        <v>1</v>
      </c>
    </row>
    <row r="1893" spans="1:17" x14ac:dyDescent="0.25">
      <c r="A1893">
        <v>1892</v>
      </c>
      <c r="F1893">
        <v>194.42742000000001</v>
      </c>
      <c r="G1893" s="3">
        <v>3</v>
      </c>
      <c r="H1893">
        <v>195.10545999999999</v>
      </c>
      <c r="I1893" s="5">
        <v>4</v>
      </c>
      <c r="P1893">
        <v>2</v>
      </c>
      <c r="Q1893" t="str">
        <f t="shared" si="30"/>
        <v>34</v>
      </c>
    </row>
    <row r="1894" spans="1:17" x14ac:dyDescent="0.25">
      <c r="A1894">
        <v>1893</v>
      </c>
      <c r="F1894">
        <v>194.455153</v>
      </c>
      <c r="G1894" s="3">
        <v>3</v>
      </c>
      <c r="H1894">
        <v>195.083811</v>
      </c>
      <c r="I1894" s="5">
        <v>4</v>
      </c>
      <c r="P1894">
        <v>2</v>
      </c>
      <c r="Q1894" t="str">
        <f t="shared" si="30"/>
        <v>34</v>
      </c>
    </row>
    <row r="1895" spans="1:17" x14ac:dyDescent="0.25">
      <c r="A1895">
        <v>1894</v>
      </c>
      <c r="F1895">
        <v>194.40381100000002</v>
      </c>
      <c r="G1895" s="3">
        <v>3</v>
      </c>
      <c r="H1895">
        <v>195.101855</v>
      </c>
      <c r="I1895" s="5">
        <v>4</v>
      </c>
      <c r="P1895">
        <v>2</v>
      </c>
      <c r="Q1895" t="str">
        <f t="shared" si="30"/>
        <v>34</v>
      </c>
    </row>
    <row r="1896" spans="1:17" x14ac:dyDescent="0.25">
      <c r="A1896">
        <v>1895</v>
      </c>
      <c r="F1896">
        <v>194.413195</v>
      </c>
      <c r="G1896" s="3">
        <v>3</v>
      </c>
      <c r="H1896">
        <v>195.109431</v>
      </c>
      <c r="I1896" s="5">
        <v>4</v>
      </c>
      <c r="P1896">
        <v>2</v>
      </c>
      <c r="Q1896" t="str">
        <f t="shared" si="30"/>
        <v>34</v>
      </c>
    </row>
    <row r="1897" spans="1:17" x14ac:dyDescent="0.25">
      <c r="A1897">
        <v>1896</v>
      </c>
      <c r="F1897">
        <v>194.431803</v>
      </c>
      <c r="G1897" s="3">
        <v>3</v>
      </c>
      <c r="H1897">
        <v>195.112368</v>
      </c>
      <c r="I1897" s="5">
        <v>4</v>
      </c>
      <c r="P1897">
        <v>2</v>
      </c>
      <c r="Q1897" t="str">
        <f t="shared" si="30"/>
        <v>34</v>
      </c>
    </row>
    <row r="1898" spans="1:17" x14ac:dyDescent="0.25">
      <c r="A1898">
        <v>1897</v>
      </c>
      <c r="F1898">
        <v>194.43902</v>
      </c>
      <c r="G1898" s="3">
        <v>3</v>
      </c>
      <c r="H1898">
        <v>195.13175000000001</v>
      </c>
      <c r="I1898" s="5">
        <v>4</v>
      </c>
      <c r="P1898">
        <v>2</v>
      </c>
      <c r="Q1898" t="str">
        <f t="shared" si="30"/>
        <v>34</v>
      </c>
    </row>
    <row r="1899" spans="1:17" x14ac:dyDescent="0.25">
      <c r="A1899">
        <v>1898</v>
      </c>
      <c r="F1899">
        <v>194.46381200000002</v>
      </c>
      <c r="G1899" s="3">
        <v>3</v>
      </c>
      <c r="H1899">
        <v>195.14175299999999</v>
      </c>
      <c r="I1899" s="5">
        <v>4</v>
      </c>
      <c r="P1899">
        <v>2</v>
      </c>
      <c r="Q1899" t="str">
        <f t="shared" si="30"/>
        <v>34</v>
      </c>
    </row>
    <row r="1900" spans="1:17" x14ac:dyDescent="0.25">
      <c r="A1900">
        <v>1899</v>
      </c>
      <c r="F1900">
        <v>194.347216</v>
      </c>
      <c r="G1900" s="3">
        <v>3</v>
      </c>
      <c r="H1900">
        <v>195.10545999999999</v>
      </c>
      <c r="I1900" s="5">
        <v>4</v>
      </c>
      <c r="P1900">
        <v>2</v>
      </c>
      <c r="Q1900" t="str">
        <f t="shared" si="30"/>
        <v>34</v>
      </c>
    </row>
    <row r="1901" spans="1:17" x14ac:dyDescent="0.25">
      <c r="A1901">
        <v>1900</v>
      </c>
      <c r="F1901">
        <v>194.42742000000001</v>
      </c>
      <c r="G1901" s="3">
        <v>3</v>
      </c>
      <c r="H1901">
        <v>195.10545999999999</v>
      </c>
      <c r="I1901" s="5">
        <v>4</v>
      </c>
      <c r="P1901">
        <v>2</v>
      </c>
      <c r="Q1901" t="str">
        <f t="shared" si="30"/>
        <v>34</v>
      </c>
    </row>
    <row r="1902" spans="1:17" x14ac:dyDescent="0.25">
      <c r="A1902">
        <v>1901</v>
      </c>
      <c r="P1902">
        <v>0</v>
      </c>
      <c r="Q1902" t="str">
        <f t="shared" si="30"/>
        <v/>
      </c>
    </row>
    <row r="1903" spans="1:17" x14ac:dyDescent="0.25">
      <c r="A1903">
        <v>1902</v>
      </c>
      <c r="D1903">
        <v>173.99922600000002</v>
      </c>
      <c r="E1903" s="2">
        <v>2</v>
      </c>
      <c r="P1903">
        <v>1</v>
      </c>
      <c r="Q1903" t="str">
        <f t="shared" si="30"/>
        <v>2</v>
      </c>
    </row>
    <row r="1904" spans="1:17" x14ac:dyDescent="0.25">
      <c r="A1904">
        <v>1903</v>
      </c>
      <c r="D1904">
        <v>174.00479300000001</v>
      </c>
      <c r="E1904" s="2">
        <v>2</v>
      </c>
      <c r="P1904">
        <v>1</v>
      </c>
      <c r="Q1904" t="str">
        <f t="shared" si="30"/>
        <v>2</v>
      </c>
    </row>
    <row r="1905" spans="1:17" x14ac:dyDescent="0.25">
      <c r="A1905">
        <v>1904</v>
      </c>
      <c r="D1905">
        <v>174.001339</v>
      </c>
      <c r="E1905" s="2">
        <v>2</v>
      </c>
      <c r="P1905">
        <v>1</v>
      </c>
      <c r="Q1905" t="str">
        <f t="shared" si="30"/>
        <v>2</v>
      </c>
    </row>
    <row r="1906" spans="1:17" x14ac:dyDescent="0.25">
      <c r="A1906">
        <v>1905</v>
      </c>
      <c r="D1906">
        <v>174.00185400000001</v>
      </c>
      <c r="E1906" s="2">
        <v>2</v>
      </c>
      <c r="P1906">
        <v>1</v>
      </c>
      <c r="Q1906" t="str">
        <f t="shared" si="30"/>
        <v>2</v>
      </c>
    </row>
    <row r="1907" spans="1:17" x14ac:dyDescent="0.25">
      <c r="A1907">
        <v>1906</v>
      </c>
      <c r="B1907">
        <v>169.38066900000001</v>
      </c>
      <c r="C1907" s="4">
        <v>1</v>
      </c>
      <c r="D1907">
        <v>173.98597899999999</v>
      </c>
      <c r="E1907" s="2">
        <v>2</v>
      </c>
      <c r="P1907">
        <v>2</v>
      </c>
      <c r="Q1907" t="str">
        <f t="shared" si="30"/>
        <v>12</v>
      </c>
    </row>
    <row r="1908" spans="1:17" x14ac:dyDescent="0.25">
      <c r="A1908">
        <v>1907</v>
      </c>
      <c r="B1908">
        <v>169.35793699999999</v>
      </c>
      <c r="C1908" s="4">
        <v>1</v>
      </c>
      <c r="D1908">
        <v>174.01499999999999</v>
      </c>
      <c r="E1908" s="2">
        <v>2</v>
      </c>
      <c r="P1908">
        <v>2</v>
      </c>
      <c r="Q1908" t="str">
        <f t="shared" si="30"/>
        <v>12</v>
      </c>
    </row>
    <row r="1909" spans="1:17" x14ac:dyDescent="0.25">
      <c r="A1909">
        <v>1908</v>
      </c>
      <c r="B1909">
        <v>169.48891700000001</v>
      </c>
      <c r="C1909" s="4">
        <v>1</v>
      </c>
      <c r="D1909">
        <v>173.99922600000002</v>
      </c>
      <c r="E1909" s="2">
        <v>2</v>
      </c>
      <c r="P1909">
        <v>2</v>
      </c>
      <c r="Q1909" t="str">
        <f t="shared" si="30"/>
        <v>12</v>
      </c>
    </row>
    <row r="1910" spans="1:17" x14ac:dyDescent="0.25">
      <c r="A1910">
        <v>1909</v>
      </c>
      <c r="B1910">
        <v>169.48427800000002</v>
      </c>
      <c r="C1910" s="4">
        <v>1</v>
      </c>
      <c r="D1910">
        <v>173.99922600000002</v>
      </c>
      <c r="E1910" s="2">
        <v>2</v>
      </c>
      <c r="P1910">
        <v>2</v>
      </c>
      <c r="Q1910" t="str">
        <f t="shared" si="30"/>
        <v>12</v>
      </c>
    </row>
    <row r="1911" spans="1:17" x14ac:dyDescent="0.25">
      <c r="A1911">
        <v>1910</v>
      </c>
      <c r="B1911">
        <v>169.46133800000001</v>
      </c>
      <c r="C1911" s="4">
        <v>1</v>
      </c>
      <c r="P1911">
        <v>1</v>
      </c>
      <c r="Q1911" t="str">
        <f t="shared" si="30"/>
        <v>1</v>
      </c>
    </row>
    <row r="1912" spans="1:17" x14ac:dyDescent="0.25">
      <c r="A1912">
        <v>1911</v>
      </c>
      <c r="B1912">
        <v>169.47118599999999</v>
      </c>
      <c r="C1912" s="4">
        <v>1</v>
      </c>
      <c r="P1912">
        <v>1</v>
      </c>
      <c r="Q1912" t="str">
        <f t="shared" si="30"/>
        <v>1</v>
      </c>
    </row>
    <row r="1913" spans="1:17" x14ac:dyDescent="0.25">
      <c r="A1913">
        <v>1912</v>
      </c>
      <c r="B1913">
        <v>169.38066900000001</v>
      </c>
      <c r="C1913" s="4">
        <v>1</v>
      </c>
      <c r="P1913">
        <v>1</v>
      </c>
      <c r="Q1913" t="str">
        <f t="shared" si="30"/>
        <v>1</v>
      </c>
    </row>
    <row r="1914" spans="1:17" x14ac:dyDescent="0.25">
      <c r="A1914">
        <v>1913</v>
      </c>
      <c r="F1914">
        <v>168.518711</v>
      </c>
      <c r="G1914" s="3">
        <v>3</v>
      </c>
      <c r="P1914">
        <v>1</v>
      </c>
      <c r="Q1914" t="str">
        <f t="shared" si="30"/>
        <v>3</v>
      </c>
    </row>
    <row r="1915" spans="1:17" x14ac:dyDescent="0.25">
      <c r="A1915">
        <v>1914</v>
      </c>
      <c r="F1915">
        <v>168.53469100000001</v>
      </c>
      <c r="G1915" s="3">
        <v>3</v>
      </c>
      <c r="H1915">
        <v>168.152163</v>
      </c>
      <c r="I1915" s="5">
        <v>4</v>
      </c>
      <c r="P1915">
        <v>2</v>
      </c>
      <c r="Q1915" t="str">
        <f t="shared" si="30"/>
        <v>34</v>
      </c>
    </row>
    <row r="1916" spans="1:17" x14ac:dyDescent="0.25">
      <c r="A1916">
        <v>1915</v>
      </c>
      <c r="F1916">
        <v>168.55231900000001</v>
      </c>
      <c r="G1916" s="3">
        <v>3</v>
      </c>
      <c r="H1916">
        <v>168.19716499999998</v>
      </c>
      <c r="I1916" s="5">
        <v>4</v>
      </c>
      <c r="P1916">
        <v>2</v>
      </c>
      <c r="Q1916" t="str">
        <f t="shared" si="30"/>
        <v>34</v>
      </c>
    </row>
    <row r="1917" spans="1:17" x14ac:dyDescent="0.25">
      <c r="A1917">
        <v>1916</v>
      </c>
      <c r="F1917">
        <v>168.531597</v>
      </c>
      <c r="G1917" s="3">
        <v>3</v>
      </c>
      <c r="H1917">
        <v>168.119482</v>
      </c>
      <c r="I1917" s="5">
        <v>4</v>
      </c>
      <c r="P1917">
        <v>2</v>
      </c>
      <c r="Q1917" t="str">
        <f t="shared" si="30"/>
        <v>34</v>
      </c>
    </row>
    <row r="1918" spans="1:17" x14ac:dyDescent="0.25">
      <c r="A1918">
        <v>1917</v>
      </c>
      <c r="F1918">
        <v>168.551907</v>
      </c>
      <c r="G1918" s="3">
        <v>3</v>
      </c>
      <c r="H1918">
        <v>168.164793</v>
      </c>
      <c r="I1918" s="5">
        <v>4</v>
      </c>
      <c r="P1918">
        <v>2</v>
      </c>
      <c r="Q1918" t="str">
        <f t="shared" si="30"/>
        <v>34</v>
      </c>
    </row>
    <row r="1919" spans="1:17" x14ac:dyDescent="0.25">
      <c r="A1919">
        <v>1918</v>
      </c>
      <c r="F1919">
        <v>168.554484</v>
      </c>
      <c r="G1919" s="3">
        <v>3</v>
      </c>
      <c r="H1919">
        <v>168.19984500000001</v>
      </c>
      <c r="I1919" s="5">
        <v>4</v>
      </c>
      <c r="P1919">
        <v>2</v>
      </c>
      <c r="Q1919" t="str">
        <f t="shared" si="30"/>
        <v>34</v>
      </c>
    </row>
    <row r="1920" spans="1:17" x14ac:dyDescent="0.25">
      <c r="A1920">
        <v>1919</v>
      </c>
      <c r="F1920">
        <v>168.52515399999999</v>
      </c>
      <c r="G1920" s="3">
        <v>3</v>
      </c>
      <c r="H1920">
        <v>168.24499900000001</v>
      </c>
      <c r="I1920" s="5">
        <v>4</v>
      </c>
      <c r="P1920">
        <v>2</v>
      </c>
      <c r="Q1920" t="str">
        <f t="shared" si="30"/>
        <v>34</v>
      </c>
    </row>
    <row r="1921" spans="1:17" x14ac:dyDescent="0.25">
      <c r="A1921">
        <v>1920</v>
      </c>
      <c r="F1921">
        <v>168.518711</v>
      </c>
      <c r="G1921" s="3">
        <v>3</v>
      </c>
      <c r="H1921">
        <v>168.130257</v>
      </c>
      <c r="I1921" s="5">
        <v>4</v>
      </c>
      <c r="P1921">
        <v>2</v>
      </c>
      <c r="Q1921" t="str">
        <f t="shared" si="30"/>
        <v>34</v>
      </c>
    </row>
    <row r="1922" spans="1:17" x14ac:dyDescent="0.25">
      <c r="A1922">
        <v>1921</v>
      </c>
      <c r="P1922">
        <v>0</v>
      </c>
      <c r="Q1922" t="str">
        <f t="shared" ref="Q1922:Q1985" si="31">CONCATENATE(C1922,E1922,G1922,I1922)</f>
        <v/>
      </c>
    </row>
    <row r="1923" spans="1:17" x14ac:dyDescent="0.25">
      <c r="A1923">
        <v>1922</v>
      </c>
      <c r="P1923">
        <v>0</v>
      </c>
      <c r="Q1923" t="str">
        <f t="shared" si="31"/>
        <v/>
      </c>
    </row>
    <row r="1924" spans="1:17" x14ac:dyDescent="0.25">
      <c r="A1924">
        <v>1923</v>
      </c>
      <c r="D1924">
        <v>151.09139099999999</v>
      </c>
      <c r="E1924" s="2">
        <v>2</v>
      </c>
      <c r="P1924">
        <v>1</v>
      </c>
      <c r="Q1924" t="str">
        <f t="shared" si="31"/>
        <v>2</v>
      </c>
    </row>
    <row r="1925" spans="1:17" x14ac:dyDescent="0.25">
      <c r="A1925">
        <v>1924</v>
      </c>
      <c r="D1925">
        <v>151.09139099999999</v>
      </c>
      <c r="E1925" s="2">
        <v>2</v>
      </c>
      <c r="P1925">
        <v>1</v>
      </c>
      <c r="Q1925" t="str">
        <f t="shared" si="31"/>
        <v>2</v>
      </c>
    </row>
    <row r="1926" spans="1:17" x14ac:dyDescent="0.25">
      <c r="A1926">
        <v>1925</v>
      </c>
      <c r="D1926">
        <v>151.09139099999999</v>
      </c>
      <c r="E1926" s="2">
        <v>2</v>
      </c>
      <c r="P1926">
        <v>1</v>
      </c>
      <c r="Q1926" t="str">
        <f t="shared" si="31"/>
        <v>2</v>
      </c>
    </row>
    <row r="1927" spans="1:17" x14ac:dyDescent="0.25">
      <c r="A1927">
        <v>1926</v>
      </c>
      <c r="D1927">
        <v>151.09139099999999</v>
      </c>
      <c r="E1927" s="2">
        <v>2</v>
      </c>
      <c r="P1927">
        <v>1</v>
      </c>
      <c r="Q1927" t="str">
        <f t="shared" si="31"/>
        <v>2</v>
      </c>
    </row>
    <row r="1928" spans="1:17" x14ac:dyDescent="0.25">
      <c r="A1928">
        <v>1927</v>
      </c>
      <c r="B1928">
        <v>136.311251</v>
      </c>
      <c r="C1928" s="4">
        <v>1</v>
      </c>
      <c r="D1928">
        <v>151.09139099999999</v>
      </c>
      <c r="E1928" s="2">
        <v>2</v>
      </c>
      <c r="P1928">
        <v>2</v>
      </c>
      <c r="Q1928" t="str">
        <f t="shared" si="31"/>
        <v>12</v>
      </c>
    </row>
    <row r="1929" spans="1:17" x14ac:dyDescent="0.25">
      <c r="A1929">
        <v>1928</v>
      </c>
      <c r="B1929">
        <v>136.311251</v>
      </c>
      <c r="C1929" s="4">
        <v>1</v>
      </c>
      <c r="D1929">
        <v>151.09139099999999</v>
      </c>
      <c r="E1929" s="2">
        <v>2</v>
      </c>
      <c r="P1929">
        <v>2</v>
      </c>
      <c r="Q1929" t="str">
        <f t="shared" si="31"/>
        <v>12</v>
      </c>
    </row>
    <row r="1930" spans="1:17" x14ac:dyDescent="0.25">
      <c r="A1930">
        <v>1929</v>
      </c>
      <c r="B1930">
        <v>136.311251</v>
      </c>
      <c r="C1930" s="4">
        <v>1</v>
      </c>
      <c r="D1930">
        <v>151.09139099999999</v>
      </c>
      <c r="E1930" s="2">
        <v>2</v>
      </c>
      <c r="P1930">
        <v>2</v>
      </c>
      <c r="Q1930" t="str">
        <f t="shared" si="31"/>
        <v>12</v>
      </c>
    </row>
    <row r="1931" spans="1:17" x14ac:dyDescent="0.25">
      <c r="A1931">
        <v>1930</v>
      </c>
      <c r="B1931">
        <v>136.311251</v>
      </c>
      <c r="C1931" s="4">
        <v>1</v>
      </c>
      <c r="P1931">
        <v>1</v>
      </c>
      <c r="Q1931" t="str">
        <f t="shared" si="31"/>
        <v>1</v>
      </c>
    </row>
    <row r="1932" spans="1:17" x14ac:dyDescent="0.25">
      <c r="A1932">
        <v>1931</v>
      </c>
      <c r="B1932">
        <v>136.311251</v>
      </c>
      <c r="C1932" s="4">
        <v>1</v>
      </c>
      <c r="P1932">
        <v>1</v>
      </c>
      <c r="Q1932" t="str">
        <f t="shared" si="31"/>
        <v>1</v>
      </c>
    </row>
    <row r="1933" spans="1:17" x14ac:dyDescent="0.25">
      <c r="A1933">
        <v>1932</v>
      </c>
      <c r="B1933">
        <v>136.311251</v>
      </c>
      <c r="C1933" s="4">
        <v>1</v>
      </c>
      <c r="P1933">
        <v>1</v>
      </c>
      <c r="Q1933" t="str">
        <f t="shared" si="31"/>
        <v>1</v>
      </c>
    </row>
    <row r="1934" spans="1:17" x14ac:dyDescent="0.25">
      <c r="A1934">
        <v>1933</v>
      </c>
      <c r="F1934">
        <v>134.61144400000001</v>
      </c>
      <c r="G1934" s="3">
        <v>3</v>
      </c>
      <c r="P1934">
        <v>1</v>
      </c>
      <c r="Q1934" t="str">
        <f t="shared" si="31"/>
        <v>3</v>
      </c>
    </row>
    <row r="1935" spans="1:17" x14ac:dyDescent="0.25">
      <c r="A1935">
        <v>1934</v>
      </c>
      <c r="F1935">
        <v>134.63011400000002</v>
      </c>
      <c r="G1935" s="3">
        <v>3</v>
      </c>
      <c r="H1935">
        <v>134.97234500000002</v>
      </c>
      <c r="I1935" s="5">
        <v>4</v>
      </c>
      <c r="P1935">
        <v>2</v>
      </c>
      <c r="Q1935" t="str">
        <f t="shared" si="31"/>
        <v>34</v>
      </c>
    </row>
    <row r="1936" spans="1:17" x14ac:dyDescent="0.25">
      <c r="A1936">
        <v>1935</v>
      </c>
      <c r="F1936">
        <v>134.65546600000002</v>
      </c>
      <c r="G1936" s="3">
        <v>3</v>
      </c>
      <c r="H1936">
        <v>134.89270200000001</v>
      </c>
      <c r="I1936" s="5">
        <v>4</v>
      </c>
      <c r="P1936">
        <v>2</v>
      </c>
      <c r="Q1936" t="str">
        <f t="shared" si="31"/>
        <v>34</v>
      </c>
    </row>
    <row r="1937" spans="1:17" x14ac:dyDescent="0.25">
      <c r="A1937">
        <v>1936</v>
      </c>
      <c r="F1937">
        <v>134.62781700000002</v>
      </c>
      <c r="G1937" s="3">
        <v>3</v>
      </c>
      <c r="H1937">
        <v>134.97178100000002</v>
      </c>
      <c r="I1937" s="5">
        <v>4</v>
      </c>
      <c r="P1937">
        <v>2</v>
      </c>
      <c r="Q1937" t="str">
        <f t="shared" si="31"/>
        <v>34</v>
      </c>
    </row>
    <row r="1938" spans="1:17" x14ac:dyDescent="0.25">
      <c r="A1938">
        <v>1937</v>
      </c>
      <c r="F1938">
        <v>134.60271600000002</v>
      </c>
      <c r="G1938" s="3">
        <v>3</v>
      </c>
      <c r="H1938">
        <v>134.99132</v>
      </c>
      <c r="I1938" s="5">
        <v>4</v>
      </c>
      <c r="P1938">
        <v>2</v>
      </c>
      <c r="Q1938" t="str">
        <f t="shared" si="31"/>
        <v>34</v>
      </c>
    </row>
    <row r="1939" spans="1:17" x14ac:dyDescent="0.25">
      <c r="A1939">
        <v>1938</v>
      </c>
      <c r="F1939">
        <v>134.60271600000002</v>
      </c>
      <c r="G1939" s="3">
        <v>3</v>
      </c>
      <c r="H1939">
        <v>135.178347</v>
      </c>
      <c r="I1939" s="5">
        <v>4</v>
      </c>
      <c r="P1939">
        <v>2</v>
      </c>
      <c r="Q1939" t="str">
        <f t="shared" si="31"/>
        <v>34</v>
      </c>
    </row>
    <row r="1940" spans="1:17" x14ac:dyDescent="0.25">
      <c r="A1940">
        <v>1939</v>
      </c>
      <c r="F1940">
        <v>134.60271600000002</v>
      </c>
      <c r="G1940" s="3">
        <v>3</v>
      </c>
      <c r="H1940">
        <v>135.08320000000001</v>
      </c>
      <c r="I1940" s="5">
        <v>4</v>
      </c>
      <c r="P1940">
        <v>2</v>
      </c>
      <c r="Q1940" t="str">
        <f t="shared" si="31"/>
        <v>34</v>
      </c>
    </row>
    <row r="1941" spans="1:17" x14ac:dyDescent="0.25">
      <c r="A1941">
        <v>1940</v>
      </c>
      <c r="F1941">
        <v>134.60271600000002</v>
      </c>
      <c r="G1941" s="3">
        <v>3</v>
      </c>
      <c r="H1941">
        <v>134.97234500000002</v>
      </c>
      <c r="I1941" s="5">
        <v>4</v>
      </c>
      <c r="P1941">
        <v>2</v>
      </c>
      <c r="Q1941" t="str">
        <f t="shared" si="31"/>
        <v>34</v>
      </c>
    </row>
    <row r="1942" spans="1:17" x14ac:dyDescent="0.25">
      <c r="A1942">
        <v>1941</v>
      </c>
      <c r="H1942">
        <v>134.97234500000002</v>
      </c>
      <c r="I1942" s="5">
        <v>4</v>
      </c>
      <c r="P1942">
        <v>1</v>
      </c>
      <c r="Q1942" t="str">
        <f t="shared" si="31"/>
        <v>4</v>
      </c>
    </row>
    <row r="1943" spans="1:17" x14ac:dyDescent="0.25">
      <c r="A1943">
        <v>1942</v>
      </c>
      <c r="P1943">
        <v>0</v>
      </c>
      <c r="Q1943" t="str">
        <f t="shared" si="31"/>
        <v/>
      </c>
    </row>
    <row r="1944" spans="1:17" x14ac:dyDescent="0.25">
      <c r="A1944">
        <v>1943</v>
      </c>
      <c r="P1944">
        <v>0</v>
      </c>
      <c r="Q1944" t="str">
        <f t="shared" si="31"/>
        <v/>
      </c>
    </row>
    <row r="1945" spans="1:17" x14ac:dyDescent="0.25">
      <c r="A1945">
        <v>1944</v>
      </c>
      <c r="P1945">
        <v>0</v>
      </c>
      <c r="Q1945" t="str">
        <f t="shared" si="31"/>
        <v/>
      </c>
    </row>
    <row r="1946" spans="1:17" x14ac:dyDescent="0.25">
      <c r="A1946">
        <v>1945</v>
      </c>
      <c r="D1946">
        <v>112.07307200000001</v>
      </c>
      <c r="E1946" s="2">
        <v>2</v>
      </c>
      <c r="P1946">
        <v>1</v>
      </c>
      <c r="Q1946" t="str">
        <f t="shared" si="31"/>
        <v>2</v>
      </c>
    </row>
    <row r="1947" spans="1:17" x14ac:dyDescent="0.25">
      <c r="A1947">
        <v>1946</v>
      </c>
      <c r="D1947">
        <v>112.06302500000001</v>
      </c>
      <c r="E1947" s="2">
        <v>2</v>
      </c>
      <c r="P1947">
        <v>1</v>
      </c>
      <c r="Q1947" t="str">
        <f t="shared" si="31"/>
        <v>2</v>
      </c>
    </row>
    <row r="1948" spans="1:17" x14ac:dyDescent="0.25">
      <c r="A1948">
        <v>1947</v>
      </c>
      <c r="D1948">
        <v>112.06562600000001</v>
      </c>
      <c r="E1948" s="2">
        <v>2</v>
      </c>
      <c r="P1948">
        <v>1</v>
      </c>
      <c r="Q1948" t="str">
        <f t="shared" si="31"/>
        <v>2</v>
      </c>
    </row>
    <row r="1949" spans="1:17" x14ac:dyDescent="0.25">
      <c r="A1949">
        <v>1948</v>
      </c>
      <c r="D1949">
        <v>112.03098500000002</v>
      </c>
      <c r="E1949" s="2">
        <v>2</v>
      </c>
      <c r="P1949">
        <v>1</v>
      </c>
      <c r="Q1949" t="str">
        <f t="shared" si="31"/>
        <v>2</v>
      </c>
    </row>
    <row r="1950" spans="1:17" x14ac:dyDescent="0.25">
      <c r="A1950">
        <v>1949</v>
      </c>
      <c r="B1950">
        <v>107.87645500000001</v>
      </c>
      <c r="C1950" s="4">
        <v>1</v>
      </c>
      <c r="D1950">
        <v>112.043688</v>
      </c>
      <c r="E1950" s="2">
        <v>2</v>
      </c>
      <c r="P1950">
        <v>2</v>
      </c>
      <c r="Q1950" t="str">
        <f t="shared" si="31"/>
        <v>12</v>
      </c>
    </row>
    <row r="1951" spans="1:17" x14ac:dyDescent="0.25">
      <c r="A1951">
        <v>1950</v>
      </c>
      <c r="B1951">
        <v>107.942881</v>
      </c>
      <c r="C1951" s="4">
        <v>1</v>
      </c>
      <c r="D1951">
        <v>112.07567800000001</v>
      </c>
      <c r="E1951" s="2">
        <v>2</v>
      </c>
      <c r="P1951">
        <v>2</v>
      </c>
      <c r="Q1951" t="str">
        <f t="shared" si="31"/>
        <v>12</v>
      </c>
    </row>
    <row r="1952" spans="1:17" x14ac:dyDescent="0.25">
      <c r="A1952">
        <v>1951</v>
      </c>
      <c r="B1952">
        <v>107.89217200000002</v>
      </c>
      <c r="C1952" s="4">
        <v>1</v>
      </c>
      <c r="D1952">
        <v>112.07307200000001</v>
      </c>
      <c r="E1952" s="2">
        <v>2</v>
      </c>
      <c r="P1952">
        <v>2</v>
      </c>
      <c r="Q1952" t="str">
        <f t="shared" si="31"/>
        <v>12</v>
      </c>
    </row>
    <row r="1953" spans="1:17" x14ac:dyDescent="0.25">
      <c r="A1953">
        <v>1952</v>
      </c>
      <c r="B1953">
        <v>107.88661000000002</v>
      </c>
      <c r="C1953" s="4">
        <v>1</v>
      </c>
      <c r="P1953">
        <v>1</v>
      </c>
      <c r="Q1953" t="str">
        <f t="shared" si="31"/>
        <v>1</v>
      </c>
    </row>
    <row r="1954" spans="1:17" x14ac:dyDescent="0.25">
      <c r="A1954">
        <v>1953</v>
      </c>
      <c r="B1954">
        <v>107.85584400000002</v>
      </c>
      <c r="C1954" s="4">
        <v>1</v>
      </c>
      <c r="P1954">
        <v>1</v>
      </c>
      <c r="Q1954" t="str">
        <f t="shared" si="31"/>
        <v>1</v>
      </c>
    </row>
    <row r="1955" spans="1:17" x14ac:dyDescent="0.25">
      <c r="A1955">
        <v>1954</v>
      </c>
      <c r="B1955">
        <v>107.87645500000001</v>
      </c>
      <c r="C1955" s="4">
        <v>1</v>
      </c>
      <c r="P1955">
        <v>1</v>
      </c>
      <c r="Q1955" t="str">
        <f t="shared" si="31"/>
        <v>1</v>
      </c>
    </row>
    <row r="1956" spans="1:17" x14ac:dyDescent="0.25">
      <c r="A1956">
        <v>1955</v>
      </c>
      <c r="F1956">
        <v>105.26108400000001</v>
      </c>
      <c r="G1956" s="3">
        <v>3</v>
      </c>
      <c r="H1956">
        <v>106.510355</v>
      </c>
      <c r="I1956" s="5">
        <v>4</v>
      </c>
      <c r="P1956">
        <v>2</v>
      </c>
      <c r="Q1956" t="str">
        <f t="shared" si="31"/>
        <v>34</v>
      </c>
    </row>
    <row r="1957" spans="1:17" x14ac:dyDescent="0.25">
      <c r="A1957">
        <v>1956</v>
      </c>
      <c r="F1957">
        <v>105.28801900000001</v>
      </c>
      <c r="G1957" s="3">
        <v>3</v>
      </c>
      <c r="H1957">
        <v>106.46173300000001</v>
      </c>
      <c r="I1957" s="5">
        <v>4</v>
      </c>
      <c r="P1957">
        <v>2</v>
      </c>
      <c r="Q1957" t="str">
        <f t="shared" si="31"/>
        <v>34</v>
      </c>
    </row>
    <row r="1958" spans="1:17" x14ac:dyDescent="0.25">
      <c r="A1958">
        <v>1957</v>
      </c>
      <c r="F1958">
        <v>105.27899000000001</v>
      </c>
      <c r="G1958" s="3">
        <v>3</v>
      </c>
      <c r="H1958">
        <v>106.51892700000001</v>
      </c>
      <c r="I1958" s="5">
        <v>4</v>
      </c>
      <c r="P1958">
        <v>2</v>
      </c>
      <c r="Q1958" t="str">
        <f t="shared" si="31"/>
        <v>34</v>
      </c>
    </row>
    <row r="1959" spans="1:17" x14ac:dyDescent="0.25">
      <c r="A1959">
        <v>1958</v>
      </c>
      <c r="F1959">
        <v>105.290571</v>
      </c>
      <c r="G1959" s="3">
        <v>3</v>
      </c>
      <c r="H1959">
        <v>106.551119</v>
      </c>
      <c r="I1959" s="5">
        <v>4</v>
      </c>
      <c r="P1959">
        <v>2</v>
      </c>
      <c r="Q1959" t="str">
        <f t="shared" si="31"/>
        <v>34</v>
      </c>
    </row>
    <row r="1960" spans="1:17" x14ac:dyDescent="0.25">
      <c r="A1960">
        <v>1959</v>
      </c>
      <c r="F1960">
        <v>105.295828</v>
      </c>
      <c r="G1960" s="3">
        <v>3</v>
      </c>
      <c r="H1960">
        <v>106.56040400000001</v>
      </c>
      <c r="I1960" s="5">
        <v>4</v>
      </c>
      <c r="P1960">
        <v>2</v>
      </c>
      <c r="Q1960" t="str">
        <f t="shared" si="31"/>
        <v>34</v>
      </c>
    </row>
    <row r="1961" spans="1:17" x14ac:dyDescent="0.25">
      <c r="A1961">
        <v>1960</v>
      </c>
      <c r="F1961">
        <v>105.25465600000001</v>
      </c>
      <c r="G1961" s="3">
        <v>3</v>
      </c>
      <c r="H1961">
        <v>106.56030100000001</v>
      </c>
      <c r="I1961" s="5">
        <v>4</v>
      </c>
      <c r="P1961">
        <v>2</v>
      </c>
      <c r="Q1961" t="str">
        <f t="shared" si="31"/>
        <v>34</v>
      </c>
    </row>
    <row r="1962" spans="1:17" x14ac:dyDescent="0.25">
      <c r="A1962">
        <v>1961</v>
      </c>
      <c r="F1962">
        <v>105.247713</v>
      </c>
      <c r="G1962" s="3">
        <v>3</v>
      </c>
      <c r="H1962">
        <v>106.51683600000001</v>
      </c>
      <c r="I1962" s="5">
        <v>4</v>
      </c>
      <c r="P1962">
        <v>2</v>
      </c>
      <c r="Q1962" t="str">
        <f t="shared" si="31"/>
        <v>34</v>
      </c>
    </row>
    <row r="1963" spans="1:17" x14ac:dyDescent="0.25">
      <c r="A1963">
        <v>1962</v>
      </c>
      <c r="F1963">
        <v>105.26108400000001</v>
      </c>
      <c r="G1963" s="3">
        <v>3</v>
      </c>
      <c r="H1963">
        <v>106.510355</v>
      </c>
      <c r="I1963" s="5">
        <v>4</v>
      </c>
      <c r="P1963">
        <v>2</v>
      </c>
      <c r="Q1963" t="str">
        <f t="shared" si="31"/>
        <v>34</v>
      </c>
    </row>
    <row r="1964" spans="1:17" x14ac:dyDescent="0.25">
      <c r="A1964">
        <v>1963</v>
      </c>
      <c r="P1964">
        <v>0</v>
      </c>
      <c r="Q1964" t="str">
        <f t="shared" si="31"/>
        <v/>
      </c>
    </row>
    <row r="1965" spans="1:17" x14ac:dyDescent="0.25">
      <c r="A1965">
        <v>1964</v>
      </c>
      <c r="D1965">
        <v>85.485124000000013</v>
      </c>
      <c r="E1965" s="2">
        <v>2</v>
      </c>
      <c r="P1965">
        <v>1</v>
      </c>
      <c r="Q1965" t="str">
        <f t="shared" si="31"/>
        <v>2</v>
      </c>
    </row>
    <row r="1966" spans="1:17" x14ac:dyDescent="0.25">
      <c r="A1966">
        <v>1965</v>
      </c>
      <c r="D1966">
        <v>85.453697000000005</v>
      </c>
      <c r="E1966" s="2">
        <v>2</v>
      </c>
      <c r="P1966">
        <v>1</v>
      </c>
      <c r="Q1966" t="str">
        <f t="shared" si="31"/>
        <v>2</v>
      </c>
    </row>
    <row r="1967" spans="1:17" x14ac:dyDescent="0.25">
      <c r="A1967">
        <v>1966</v>
      </c>
      <c r="D1967">
        <v>85.426045000000002</v>
      </c>
      <c r="E1967" s="2">
        <v>2</v>
      </c>
      <c r="P1967">
        <v>1</v>
      </c>
      <c r="Q1967" t="str">
        <f t="shared" si="31"/>
        <v>2</v>
      </c>
    </row>
    <row r="1968" spans="1:17" x14ac:dyDescent="0.25">
      <c r="A1968">
        <v>1967</v>
      </c>
      <c r="D1968">
        <v>85.479103000000009</v>
      </c>
      <c r="E1968" s="2">
        <v>2</v>
      </c>
      <c r="P1968">
        <v>1</v>
      </c>
      <c r="Q1968" t="str">
        <f t="shared" si="31"/>
        <v>2</v>
      </c>
    </row>
    <row r="1969" spans="1:17" x14ac:dyDescent="0.25">
      <c r="A1969">
        <v>1968</v>
      </c>
      <c r="B1969">
        <v>80.964134999999999</v>
      </c>
      <c r="C1969" s="4">
        <v>1</v>
      </c>
      <c r="D1969">
        <v>85.464717000000007</v>
      </c>
      <c r="E1969" s="2">
        <v>2</v>
      </c>
      <c r="P1969">
        <v>2</v>
      </c>
      <c r="Q1969" t="str">
        <f t="shared" si="31"/>
        <v>12</v>
      </c>
    </row>
    <row r="1970" spans="1:17" x14ac:dyDescent="0.25">
      <c r="A1970">
        <v>1969</v>
      </c>
      <c r="B1970">
        <v>80.936330000000012</v>
      </c>
      <c r="C1970" s="4">
        <v>1</v>
      </c>
      <c r="D1970">
        <v>85.478338000000008</v>
      </c>
      <c r="E1970" s="2">
        <v>2</v>
      </c>
      <c r="P1970">
        <v>2</v>
      </c>
      <c r="Q1970" t="str">
        <f t="shared" si="31"/>
        <v>12</v>
      </c>
    </row>
    <row r="1971" spans="1:17" x14ac:dyDescent="0.25">
      <c r="A1971">
        <v>1970</v>
      </c>
      <c r="B1971">
        <v>80.954237000000006</v>
      </c>
      <c r="C1971" s="4">
        <v>1</v>
      </c>
      <c r="D1971">
        <v>85.485124000000013</v>
      </c>
      <c r="E1971" s="2">
        <v>2</v>
      </c>
      <c r="P1971">
        <v>2</v>
      </c>
      <c r="Q1971" t="str">
        <f t="shared" si="31"/>
        <v>12</v>
      </c>
    </row>
    <row r="1972" spans="1:17" x14ac:dyDescent="0.25">
      <c r="A1972">
        <v>1971</v>
      </c>
      <c r="B1972">
        <v>80.959441000000012</v>
      </c>
      <c r="C1972" s="4">
        <v>1</v>
      </c>
      <c r="P1972">
        <v>1</v>
      </c>
      <c r="Q1972" t="str">
        <f t="shared" si="31"/>
        <v>1</v>
      </c>
    </row>
    <row r="1973" spans="1:17" x14ac:dyDescent="0.25">
      <c r="A1973">
        <v>1972</v>
      </c>
      <c r="B1973">
        <v>80.995562000000007</v>
      </c>
      <c r="C1973" s="4">
        <v>1</v>
      </c>
      <c r="P1973">
        <v>1</v>
      </c>
      <c r="Q1973" t="str">
        <f t="shared" si="31"/>
        <v>1</v>
      </c>
    </row>
    <row r="1974" spans="1:17" x14ac:dyDescent="0.25">
      <c r="A1974">
        <v>1973</v>
      </c>
      <c r="B1974">
        <v>80.910209000000009</v>
      </c>
      <c r="C1974" s="4">
        <v>1</v>
      </c>
      <c r="P1974">
        <v>1</v>
      </c>
      <c r="Q1974" t="str">
        <f t="shared" si="31"/>
        <v>1</v>
      </c>
    </row>
    <row r="1975" spans="1:17" x14ac:dyDescent="0.25">
      <c r="A1975">
        <v>1974</v>
      </c>
      <c r="B1975">
        <v>80.964134999999999</v>
      </c>
      <c r="C1975" s="4">
        <v>1</v>
      </c>
      <c r="P1975">
        <v>1</v>
      </c>
      <c r="Q1975" t="str">
        <f t="shared" si="31"/>
        <v>1</v>
      </c>
    </row>
    <row r="1976" spans="1:17" x14ac:dyDescent="0.25">
      <c r="A1976">
        <v>1975</v>
      </c>
      <c r="F1976">
        <v>78.931179000000014</v>
      </c>
      <c r="G1976" s="3">
        <v>3</v>
      </c>
      <c r="P1976">
        <v>1</v>
      </c>
      <c r="Q1976" t="str">
        <f t="shared" si="31"/>
        <v>3</v>
      </c>
    </row>
    <row r="1977" spans="1:17" x14ac:dyDescent="0.25">
      <c r="A1977">
        <v>1976</v>
      </c>
      <c r="F1977">
        <v>78.903528000000009</v>
      </c>
      <c r="G1977" s="3">
        <v>3</v>
      </c>
      <c r="H1977">
        <v>78.773637000000008</v>
      </c>
      <c r="I1977" s="5">
        <v>4</v>
      </c>
      <c r="P1977">
        <v>2</v>
      </c>
      <c r="Q1977" t="str">
        <f t="shared" si="31"/>
        <v>34</v>
      </c>
    </row>
    <row r="1978" spans="1:17" x14ac:dyDescent="0.25">
      <c r="A1978">
        <v>1977</v>
      </c>
      <c r="F1978">
        <v>78.890672000000009</v>
      </c>
      <c r="G1978" s="3">
        <v>3</v>
      </c>
      <c r="H1978">
        <v>78.756495000000001</v>
      </c>
      <c r="I1978" s="5">
        <v>4</v>
      </c>
      <c r="P1978">
        <v>2</v>
      </c>
      <c r="Q1978" t="str">
        <f t="shared" si="31"/>
        <v>34</v>
      </c>
    </row>
    <row r="1979" spans="1:17" x14ac:dyDescent="0.25">
      <c r="A1979">
        <v>1978</v>
      </c>
      <c r="F1979">
        <v>78.909701000000013</v>
      </c>
      <c r="G1979" s="3">
        <v>3</v>
      </c>
      <c r="H1979">
        <v>78.742771000000005</v>
      </c>
      <c r="I1979" s="5">
        <v>4</v>
      </c>
      <c r="P1979">
        <v>2</v>
      </c>
      <c r="Q1979" t="str">
        <f t="shared" si="31"/>
        <v>34</v>
      </c>
    </row>
    <row r="1980" spans="1:17" x14ac:dyDescent="0.25">
      <c r="A1980">
        <v>1979</v>
      </c>
      <c r="F1980">
        <v>78.928526000000005</v>
      </c>
      <c r="G1980" s="3">
        <v>3</v>
      </c>
      <c r="H1980">
        <v>78.777820000000006</v>
      </c>
      <c r="I1980" s="5">
        <v>4</v>
      </c>
      <c r="P1980">
        <v>2</v>
      </c>
      <c r="Q1980" t="str">
        <f t="shared" si="31"/>
        <v>34</v>
      </c>
    </row>
    <row r="1981" spans="1:17" x14ac:dyDescent="0.25">
      <c r="A1981">
        <v>1980</v>
      </c>
      <c r="F1981">
        <v>78.922047000000006</v>
      </c>
      <c r="G1981" s="3">
        <v>3</v>
      </c>
      <c r="H1981">
        <v>78.823277000000004</v>
      </c>
      <c r="I1981" s="5">
        <v>4</v>
      </c>
      <c r="P1981">
        <v>2</v>
      </c>
      <c r="Q1981" t="str">
        <f t="shared" si="31"/>
        <v>34</v>
      </c>
    </row>
    <row r="1982" spans="1:17" x14ac:dyDescent="0.25">
      <c r="A1982">
        <v>1981</v>
      </c>
      <c r="F1982">
        <v>78.931179000000014</v>
      </c>
      <c r="G1982" s="3">
        <v>3</v>
      </c>
      <c r="H1982">
        <v>78.799808000000013</v>
      </c>
      <c r="I1982" s="5">
        <v>4</v>
      </c>
      <c r="P1982">
        <v>2</v>
      </c>
      <c r="Q1982" t="str">
        <f t="shared" si="31"/>
        <v>34</v>
      </c>
    </row>
    <row r="1983" spans="1:17" x14ac:dyDescent="0.25">
      <c r="A1983">
        <v>1982</v>
      </c>
      <c r="F1983">
        <v>78.931179000000014</v>
      </c>
      <c r="G1983" s="3">
        <v>3</v>
      </c>
      <c r="H1983">
        <v>78.818634000000003</v>
      </c>
      <c r="I1983" s="5">
        <v>4</v>
      </c>
      <c r="P1983">
        <v>2</v>
      </c>
      <c r="Q1983" t="str">
        <f t="shared" si="31"/>
        <v>34</v>
      </c>
    </row>
    <row r="1984" spans="1:17" x14ac:dyDescent="0.25">
      <c r="A1984">
        <v>1983</v>
      </c>
      <c r="D1984">
        <v>61.683696000000005</v>
      </c>
      <c r="E1984" s="2">
        <v>2</v>
      </c>
      <c r="P1984">
        <v>1</v>
      </c>
      <c r="Q1984" t="str">
        <f t="shared" si="31"/>
        <v>2</v>
      </c>
    </row>
    <row r="1985" spans="1:17" x14ac:dyDescent="0.25">
      <c r="A1985">
        <v>1984</v>
      </c>
      <c r="D1985">
        <v>61.675781000000001</v>
      </c>
      <c r="E1985" s="2">
        <v>2</v>
      </c>
      <c r="P1985">
        <v>1</v>
      </c>
      <c r="Q1985" t="str">
        <f t="shared" si="31"/>
        <v>2</v>
      </c>
    </row>
    <row r="1986" spans="1:17" x14ac:dyDescent="0.25">
      <c r="A1986">
        <v>1985</v>
      </c>
      <c r="D1986">
        <v>61.676300000000005</v>
      </c>
      <c r="E1986" s="2">
        <v>2</v>
      </c>
      <c r="P1986">
        <v>1</v>
      </c>
      <c r="Q1986" t="str">
        <f t="shared" ref="Q1986:Q2049" si="32">CONCATENATE(C1986,E1986,G1986,I1986)</f>
        <v>2</v>
      </c>
    </row>
    <row r="1987" spans="1:17" x14ac:dyDescent="0.25">
      <c r="A1987">
        <v>1986</v>
      </c>
      <c r="D1987">
        <v>61.684425000000005</v>
      </c>
      <c r="E1987" s="2">
        <v>2</v>
      </c>
      <c r="P1987">
        <v>1</v>
      </c>
      <c r="Q1987" t="str">
        <f t="shared" si="32"/>
        <v>2</v>
      </c>
    </row>
    <row r="1988" spans="1:17" x14ac:dyDescent="0.25">
      <c r="A1988">
        <v>1987</v>
      </c>
      <c r="B1988">
        <v>56.726768</v>
      </c>
      <c r="C1988" s="4">
        <v>1</v>
      </c>
      <c r="D1988">
        <v>61.686924000000005</v>
      </c>
      <c r="E1988" s="2">
        <v>2</v>
      </c>
      <c r="P1988">
        <v>2</v>
      </c>
      <c r="Q1988" t="str">
        <f t="shared" si="32"/>
        <v>12</v>
      </c>
    </row>
    <row r="1989" spans="1:17" x14ac:dyDescent="0.25">
      <c r="A1989">
        <v>1988</v>
      </c>
      <c r="B1989">
        <v>56.695674000000004</v>
      </c>
      <c r="C1989" s="4">
        <v>1</v>
      </c>
      <c r="D1989">
        <v>61.628643000000004</v>
      </c>
      <c r="E1989" s="2">
        <v>2</v>
      </c>
      <c r="P1989">
        <v>2</v>
      </c>
      <c r="Q1989" t="str">
        <f t="shared" si="32"/>
        <v>12</v>
      </c>
    </row>
    <row r="1990" spans="1:17" x14ac:dyDescent="0.25">
      <c r="A1990">
        <v>1989</v>
      </c>
      <c r="B1990">
        <v>56.736868999999999</v>
      </c>
      <c r="C1990" s="4">
        <v>1</v>
      </c>
      <c r="D1990">
        <v>61.638904000000004</v>
      </c>
      <c r="E1990" s="2">
        <v>2</v>
      </c>
      <c r="P1990">
        <v>2</v>
      </c>
      <c r="Q1990" t="str">
        <f t="shared" si="32"/>
        <v>12</v>
      </c>
    </row>
    <row r="1991" spans="1:17" x14ac:dyDescent="0.25">
      <c r="A1991">
        <v>1990</v>
      </c>
      <c r="B1991">
        <v>56.714995999999999</v>
      </c>
      <c r="C1991" s="4">
        <v>1</v>
      </c>
      <c r="D1991">
        <v>61.683696000000005</v>
      </c>
      <c r="E1991" s="2">
        <v>2</v>
      </c>
      <c r="P1991">
        <v>2</v>
      </c>
      <c r="Q1991" t="str">
        <f t="shared" si="32"/>
        <v>12</v>
      </c>
    </row>
    <row r="1992" spans="1:17" x14ac:dyDescent="0.25">
      <c r="A1992">
        <v>1991</v>
      </c>
      <c r="B1992">
        <v>56.714370000000002</v>
      </c>
      <c r="C1992" s="4">
        <v>1</v>
      </c>
      <c r="P1992">
        <v>1</v>
      </c>
      <c r="Q1992" t="str">
        <f t="shared" si="32"/>
        <v>1</v>
      </c>
    </row>
    <row r="1993" spans="1:17" x14ac:dyDescent="0.25">
      <c r="A1993">
        <v>1992</v>
      </c>
      <c r="B1993">
        <v>56.685413000000004</v>
      </c>
      <c r="C1993" s="4">
        <v>1</v>
      </c>
      <c r="P1993">
        <v>1</v>
      </c>
      <c r="Q1993" t="str">
        <f t="shared" si="32"/>
        <v>1</v>
      </c>
    </row>
    <row r="1994" spans="1:17" x14ac:dyDescent="0.25">
      <c r="A1994">
        <v>1993</v>
      </c>
      <c r="B1994">
        <v>56.656818000000001</v>
      </c>
      <c r="C1994" s="4">
        <v>1</v>
      </c>
      <c r="P1994">
        <v>1</v>
      </c>
      <c r="Q1994" t="str">
        <f t="shared" si="32"/>
        <v>1</v>
      </c>
    </row>
    <row r="1995" spans="1:17" x14ac:dyDescent="0.25">
      <c r="A1995">
        <v>1994</v>
      </c>
      <c r="B1995">
        <v>56.726768</v>
      </c>
      <c r="C1995" s="4">
        <v>1</v>
      </c>
      <c r="P1995">
        <v>1</v>
      </c>
      <c r="Q1995" t="str">
        <f t="shared" si="32"/>
        <v>1</v>
      </c>
    </row>
    <row r="1996" spans="1:17" x14ac:dyDescent="0.25">
      <c r="A1996">
        <v>1995</v>
      </c>
      <c r="P1996">
        <v>0</v>
      </c>
      <c r="Q1996" t="str">
        <f t="shared" si="32"/>
        <v/>
      </c>
    </row>
    <row r="1997" spans="1:17" x14ac:dyDescent="0.25">
      <c r="A1997">
        <v>1996</v>
      </c>
      <c r="H1997">
        <v>53.678329000000005</v>
      </c>
      <c r="I1997" s="5">
        <v>4</v>
      </c>
      <c r="P1997">
        <v>1</v>
      </c>
      <c r="Q1997" t="str">
        <f t="shared" si="32"/>
        <v>4</v>
      </c>
    </row>
    <row r="1998" spans="1:17" x14ac:dyDescent="0.25">
      <c r="A1998">
        <v>1997</v>
      </c>
      <c r="F1998">
        <v>52.400569000000004</v>
      </c>
      <c r="G1998" s="3">
        <v>3</v>
      </c>
      <c r="H1998">
        <v>53.689005999999999</v>
      </c>
      <c r="I1998" s="5">
        <v>4</v>
      </c>
      <c r="P1998">
        <v>2</v>
      </c>
      <c r="Q1998" t="str">
        <f t="shared" si="32"/>
        <v>34</v>
      </c>
    </row>
    <row r="1999" spans="1:17" x14ac:dyDescent="0.25">
      <c r="A1999">
        <v>1998</v>
      </c>
      <c r="F1999">
        <v>52.371299</v>
      </c>
      <c r="G1999" s="3">
        <v>3</v>
      </c>
      <c r="H1999">
        <v>53.661090000000002</v>
      </c>
      <c r="I1999" s="5">
        <v>4</v>
      </c>
      <c r="P1999">
        <v>2</v>
      </c>
      <c r="Q1999" t="str">
        <f t="shared" si="32"/>
        <v>34</v>
      </c>
    </row>
    <row r="2000" spans="1:17" x14ac:dyDescent="0.25">
      <c r="A2000">
        <v>1999</v>
      </c>
      <c r="F2000">
        <v>52.356662</v>
      </c>
      <c r="G2000" s="3">
        <v>3</v>
      </c>
      <c r="H2000">
        <v>53.678485000000002</v>
      </c>
      <c r="I2000" s="5">
        <v>4</v>
      </c>
      <c r="P2000">
        <v>2</v>
      </c>
      <c r="Q2000" t="str">
        <f t="shared" si="32"/>
        <v>34</v>
      </c>
    </row>
    <row r="2001" spans="1:17" x14ac:dyDescent="0.25">
      <c r="A2001">
        <v>2000</v>
      </c>
      <c r="F2001">
        <v>52.343592999999998</v>
      </c>
      <c r="G2001" s="3">
        <v>3</v>
      </c>
      <c r="H2001">
        <v>53.665984999999999</v>
      </c>
      <c r="I2001" s="5">
        <v>4</v>
      </c>
      <c r="P2001">
        <v>2</v>
      </c>
      <c r="Q2001" t="str">
        <f t="shared" si="32"/>
        <v>34</v>
      </c>
    </row>
    <row r="2002" spans="1:17" x14ac:dyDescent="0.25">
      <c r="A2002">
        <v>2001</v>
      </c>
      <c r="D2002">
        <v>38.006195000000005</v>
      </c>
      <c r="E2002" s="2">
        <v>2</v>
      </c>
      <c r="F2002">
        <v>52.362186000000001</v>
      </c>
      <c r="G2002" s="3">
        <v>3</v>
      </c>
      <c r="H2002">
        <v>53.669998</v>
      </c>
      <c r="I2002" s="5">
        <v>4</v>
      </c>
      <c r="P2002">
        <v>3</v>
      </c>
      <c r="Q2002" t="str">
        <f t="shared" si="32"/>
        <v>234</v>
      </c>
    </row>
    <row r="2003" spans="1:17" x14ac:dyDescent="0.25">
      <c r="A2003">
        <v>2002</v>
      </c>
      <c r="D2003">
        <v>37.943279000000004</v>
      </c>
      <c r="E2003" s="2">
        <v>2</v>
      </c>
      <c r="F2003">
        <v>52.333488000000003</v>
      </c>
      <c r="G2003" s="3">
        <v>3</v>
      </c>
      <c r="H2003">
        <v>53.615570000000005</v>
      </c>
      <c r="I2003" s="5">
        <v>4</v>
      </c>
      <c r="P2003">
        <v>3</v>
      </c>
      <c r="Q2003" t="str">
        <f t="shared" si="32"/>
        <v>234</v>
      </c>
    </row>
    <row r="2004" spans="1:17" x14ac:dyDescent="0.25">
      <c r="A2004">
        <v>2003</v>
      </c>
      <c r="D2004">
        <v>37.985985999999997</v>
      </c>
      <c r="E2004" s="2">
        <v>2</v>
      </c>
      <c r="F2004">
        <v>52.318592000000002</v>
      </c>
      <c r="G2004" s="3">
        <v>3</v>
      </c>
      <c r="H2004">
        <v>53.678329000000005</v>
      </c>
      <c r="I2004" s="5">
        <v>4</v>
      </c>
      <c r="P2004">
        <v>3</v>
      </c>
      <c r="Q2004" t="str">
        <f t="shared" si="32"/>
        <v>234</v>
      </c>
    </row>
    <row r="2005" spans="1:17" x14ac:dyDescent="0.25">
      <c r="A2005">
        <v>2004</v>
      </c>
      <c r="D2005">
        <v>37.982131000000003</v>
      </c>
      <c r="E2005" s="2">
        <v>2</v>
      </c>
      <c r="F2005">
        <v>52.297809000000001</v>
      </c>
      <c r="G2005" s="3">
        <v>3</v>
      </c>
      <c r="P2005">
        <v>2</v>
      </c>
      <c r="Q2005" t="str">
        <f t="shared" si="32"/>
        <v>23</v>
      </c>
    </row>
    <row r="2006" spans="1:17" x14ac:dyDescent="0.25">
      <c r="A2006">
        <v>2005</v>
      </c>
      <c r="D2006">
        <v>37.971456000000003</v>
      </c>
      <c r="E2006" s="2">
        <v>2</v>
      </c>
      <c r="F2006">
        <v>52.400569000000004</v>
      </c>
      <c r="G2006" s="3">
        <v>3</v>
      </c>
      <c r="P2006">
        <v>2</v>
      </c>
      <c r="Q2006" t="str">
        <f t="shared" si="32"/>
        <v>23</v>
      </c>
    </row>
    <row r="2007" spans="1:17" x14ac:dyDescent="0.25">
      <c r="A2007">
        <v>2006</v>
      </c>
      <c r="B2007">
        <v>32.614788000000004</v>
      </c>
      <c r="C2007" s="4">
        <v>1</v>
      </c>
      <c r="D2007">
        <v>37.94708</v>
      </c>
      <c r="E2007" s="2">
        <v>2</v>
      </c>
      <c r="P2007">
        <v>2</v>
      </c>
      <c r="Q2007" t="str">
        <f t="shared" si="32"/>
        <v>12</v>
      </c>
    </row>
    <row r="2008" spans="1:17" x14ac:dyDescent="0.25">
      <c r="A2008">
        <v>2007</v>
      </c>
      <c r="B2008">
        <v>32.653537</v>
      </c>
      <c r="C2008" s="4">
        <v>1</v>
      </c>
      <c r="D2008">
        <v>37.912237000000005</v>
      </c>
      <c r="E2008" s="2">
        <v>2</v>
      </c>
      <c r="P2008">
        <v>2</v>
      </c>
      <c r="Q2008" t="str">
        <f t="shared" si="32"/>
        <v>12</v>
      </c>
    </row>
    <row r="2009" spans="1:17" x14ac:dyDescent="0.25">
      <c r="A2009">
        <v>2008</v>
      </c>
      <c r="B2009">
        <v>32.645570000000006</v>
      </c>
      <c r="C2009" s="4">
        <v>1</v>
      </c>
      <c r="D2009">
        <v>37.919944000000001</v>
      </c>
      <c r="E2009" s="2">
        <v>2</v>
      </c>
      <c r="P2009">
        <v>2</v>
      </c>
      <c r="Q2009" t="str">
        <f t="shared" si="32"/>
        <v>12</v>
      </c>
    </row>
    <row r="2010" spans="1:17" x14ac:dyDescent="0.25">
      <c r="A2010">
        <v>2009</v>
      </c>
      <c r="B2010">
        <v>32.625257000000005</v>
      </c>
      <c r="C2010" s="4">
        <v>1</v>
      </c>
      <c r="D2010">
        <v>37.943279000000004</v>
      </c>
      <c r="E2010" s="2">
        <v>2</v>
      </c>
      <c r="P2010">
        <v>2</v>
      </c>
      <c r="Q2010" t="str">
        <f t="shared" si="32"/>
        <v>12</v>
      </c>
    </row>
    <row r="2011" spans="1:17" x14ac:dyDescent="0.25">
      <c r="A2011">
        <v>2010</v>
      </c>
      <c r="B2011">
        <v>32.647861000000006</v>
      </c>
      <c r="C2011" s="4">
        <v>1</v>
      </c>
      <c r="D2011">
        <v>37.943279000000004</v>
      </c>
      <c r="E2011" s="2">
        <v>2</v>
      </c>
      <c r="P2011">
        <v>2</v>
      </c>
      <c r="Q2011" t="str">
        <f t="shared" si="32"/>
        <v>12</v>
      </c>
    </row>
    <row r="2012" spans="1:17" x14ac:dyDescent="0.25">
      <c r="A2012">
        <v>2011</v>
      </c>
      <c r="B2012">
        <v>32.681455</v>
      </c>
      <c r="C2012" s="4">
        <v>1</v>
      </c>
      <c r="P2012">
        <v>1</v>
      </c>
      <c r="Q2012" t="str">
        <f t="shared" si="32"/>
        <v>1</v>
      </c>
    </row>
    <row r="2013" spans="1:17" x14ac:dyDescent="0.25">
      <c r="A2013">
        <v>2012</v>
      </c>
      <c r="B2013">
        <v>32.697601000000006</v>
      </c>
      <c r="C2013" s="4">
        <v>1</v>
      </c>
      <c r="P2013">
        <v>1</v>
      </c>
      <c r="Q2013" t="str">
        <f t="shared" si="32"/>
        <v>1</v>
      </c>
    </row>
    <row r="2014" spans="1:17" x14ac:dyDescent="0.25">
      <c r="A2014">
        <v>2013</v>
      </c>
      <c r="B2014">
        <v>32.6751</v>
      </c>
      <c r="C2014" s="4">
        <v>1</v>
      </c>
      <c r="P2014">
        <v>1</v>
      </c>
      <c r="Q2014" t="str">
        <f t="shared" si="32"/>
        <v>1</v>
      </c>
    </row>
    <row r="2015" spans="1:17" x14ac:dyDescent="0.25">
      <c r="A2015">
        <v>2014</v>
      </c>
      <c r="B2015">
        <v>32.695362000000003</v>
      </c>
      <c r="C2015" s="4">
        <v>1</v>
      </c>
      <c r="P2015">
        <v>1</v>
      </c>
      <c r="Q2015" t="str">
        <f t="shared" si="32"/>
        <v>1</v>
      </c>
    </row>
    <row r="2016" spans="1:17" x14ac:dyDescent="0.25">
      <c r="A2016">
        <v>2015</v>
      </c>
      <c r="B2016">
        <v>32.647913000000003</v>
      </c>
      <c r="C2016" s="4">
        <v>1</v>
      </c>
      <c r="P2016">
        <v>1</v>
      </c>
      <c r="Q2016" t="str">
        <f t="shared" si="32"/>
        <v>1</v>
      </c>
    </row>
    <row r="2017" spans="1:17" x14ac:dyDescent="0.25">
      <c r="A2017">
        <v>2016</v>
      </c>
      <c r="B2017">
        <v>32.614788000000004</v>
      </c>
      <c r="C2017" s="4">
        <v>1</v>
      </c>
      <c r="H2017">
        <v>33.139527999999999</v>
      </c>
      <c r="I2017" s="5">
        <v>4</v>
      </c>
      <c r="P2017">
        <v>2</v>
      </c>
      <c r="Q2017" t="str">
        <f t="shared" si="32"/>
        <v>14</v>
      </c>
    </row>
    <row r="2018" spans="1:17" x14ac:dyDescent="0.25">
      <c r="A2018">
        <v>2017</v>
      </c>
      <c r="B2018">
        <v>32.614788000000004</v>
      </c>
      <c r="C2018" s="4">
        <v>1</v>
      </c>
      <c r="H2018">
        <v>33.137548000000002</v>
      </c>
      <c r="I2018" s="5">
        <v>4</v>
      </c>
      <c r="P2018">
        <v>2</v>
      </c>
      <c r="Q2018" t="str">
        <f t="shared" si="32"/>
        <v>14</v>
      </c>
    </row>
    <row r="2019" spans="1:17" x14ac:dyDescent="0.25">
      <c r="A2019">
        <v>2018</v>
      </c>
      <c r="F2019">
        <v>31.423434999999998</v>
      </c>
      <c r="G2019" s="3">
        <v>3</v>
      </c>
      <c r="H2019">
        <v>33.144942999999998</v>
      </c>
      <c r="I2019" s="5">
        <v>4</v>
      </c>
      <c r="P2019">
        <v>2</v>
      </c>
      <c r="Q2019" t="str">
        <f t="shared" si="32"/>
        <v>34</v>
      </c>
    </row>
    <row r="2020" spans="1:17" x14ac:dyDescent="0.25">
      <c r="A2020">
        <v>2019</v>
      </c>
      <c r="F2020">
        <v>31.429996000000003</v>
      </c>
      <c r="G2020" s="3">
        <v>3</v>
      </c>
      <c r="H2020">
        <v>33.139527999999999</v>
      </c>
      <c r="I2020" s="5">
        <v>4</v>
      </c>
      <c r="J2020">
        <v>39.167133</v>
      </c>
      <c r="K2020" t="s">
        <v>22</v>
      </c>
      <c r="Q2020" t="str">
        <f t="shared" si="32"/>
        <v>34</v>
      </c>
    </row>
    <row r="2021" spans="1:17" x14ac:dyDescent="0.25">
      <c r="A2021">
        <v>2020</v>
      </c>
      <c r="Q2021" t="str">
        <f t="shared" si="32"/>
        <v/>
      </c>
    </row>
    <row r="2022" spans="1:17" x14ac:dyDescent="0.25">
      <c r="A2022">
        <v>2021</v>
      </c>
      <c r="J2022">
        <v>235.77913999999998</v>
      </c>
      <c r="K2022" t="s">
        <v>22</v>
      </c>
      <c r="Q2022" t="str">
        <f t="shared" si="32"/>
        <v/>
      </c>
    </row>
    <row r="2023" spans="1:17" x14ac:dyDescent="0.25">
      <c r="A2023">
        <v>2022</v>
      </c>
      <c r="B2023">
        <v>250.86</v>
      </c>
      <c r="C2023" s="4">
        <v>1</v>
      </c>
      <c r="P2023">
        <v>1</v>
      </c>
      <c r="Q2023" t="str">
        <f t="shared" si="32"/>
        <v>1</v>
      </c>
    </row>
    <row r="2024" spans="1:17" x14ac:dyDescent="0.25">
      <c r="A2024">
        <v>2023</v>
      </c>
      <c r="B2024">
        <v>250.88853399999999</v>
      </c>
      <c r="C2024" s="4">
        <v>1</v>
      </c>
      <c r="P2024">
        <v>1</v>
      </c>
      <c r="Q2024" t="str">
        <f t="shared" si="32"/>
        <v>1</v>
      </c>
    </row>
    <row r="2025" spans="1:17" x14ac:dyDescent="0.25">
      <c r="A2025">
        <v>2024</v>
      </c>
      <c r="B2025">
        <v>250.89105899999998</v>
      </c>
      <c r="C2025" s="4">
        <v>1</v>
      </c>
      <c r="P2025">
        <v>1</v>
      </c>
      <c r="Q2025" t="str">
        <f t="shared" si="32"/>
        <v>1</v>
      </c>
    </row>
    <row r="2026" spans="1:17" x14ac:dyDescent="0.25">
      <c r="A2026">
        <v>2025</v>
      </c>
      <c r="B2026">
        <v>250.874492</v>
      </c>
      <c r="C2026" s="4">
        <v>1</v>
      </c>
      <c r="P2026">
        <v>1</v>
      </c>
      <c r="Q2026" t="str">
        <f t="shared" si="32"/>
        <v>1</v>
      </c>
    </row>
    <row r="2027" spans="1:17" x14ac:dyDescent="0.25">
      <c r="A2027">
        <v>2026</v>
      </c>
      <c r="B2027">
        <v>250.896514</v>
      </c>
      <c r="C2027" s="4">
        <v>1</v>
      </c>
      <c r="P2027">
        <v>1</v>
      </c>
      <c r="Q2027" t="str">
        <f t="shared" si="32"/>
        <v>1</v>
      </c>
    </row>
    <row r="2028" spans="1:17" x14ac:dyDescent="0.25">
      <c r="A2028">
        <v>2027</v>
      </c>
      <c r="B2028">
        <v>250.86227</v>
      </c>
      <c r="C2028" s="4">
        <v>1</v>
      </c>
      <c r="P2028">
        <v>1</v>
      </c>
      <c r="Q2028" t="str">
        <f t="shared" si="32"/>
        <v>1</v>
      </c>
    </row>
    <row r="2029" spans="1:17" x14ac:dyDescent="0.25">
      <c r="A2029">
        <v>2028</v>
      </c>
      <c r="B2029">
        <v>250.867626</v>
      </c>
      <c r="C2029" s="4">
        <v>1</v>
      </c>
      <c r="P2029">
        <v>1</v>
      </c>
      <c r="Q2029" t="str">
        <f t="shared" si="32"/>
        <v>1</v>
      </c>
    </row>
    <row r="2030" spans="1:17" x14ac:dyDescent="0.25">
      <c r="A2030">
        <v>2029</v>
      </c>
      <c r="B2030">
        <v>250.87060500000001</v>
      </c>
      <c r="C2030" s="4">
        <v>1</v>
      </c>
      <c r="P2030">
        <v>1</v>
      </c>
      <c r="Q2030" t="str">
        <f t="shared" si="32"/>
        <v>1</v>
      </c>
    </row>
    <row r="2031" spans="1:17" x14ac:dyDescent="0.25">
      <c r="A2031">
        <v>2030</v>
      </c>
      <c r="B2031">
        <v>250.80434400000001</v>
      </c>
      <c r="C2031" s="4">
        <v>1</v>
      </c>
      <c r="D2031">
        <v>243.80666500000001</v>
      </c>
      <c r="E2031" s="2">
        <v>2</v>
      </c>
      <c r="P2031">
        <v>2</v>
      </c>
      <c r="Q2031" t="str">
        <f t="shared" si="32"/>
        <v>12</v>
      </c>
    </row>
    <row r="2032" spans="1:17" x14ac:dyDescent="0.25">
      <c r="A2032">
        <v>2031</v>
      </c>
      <c r="B2032">
        <v>250.86</v>
      </c>
      <c r="C2032" s="4">
        <v>1</v>
      </c>
      <c r="D2032">
        <v>243.81818100000001</v>
      </c>
      <c r="E2032" s="2">
        <v>2</v>
      </c>
      <c r="P2032">
        <v>2</v>
      </c>
      <c r="Q2032" t="str">
        <f t="shared" si="32"/>
        <v>12</v>
      </c>
    </row>
    <row r="2033" spans="1:17" x14ac:dyDescent="0.25">
      <c r="A2033">
        <v>2032</v>
      </c>
      <c r="B2033">
        <v>250.86</v>
      </c>
      <c r="C2033" s="4">
        <v>1</v>
      </c>
      <c r="D2033">
        <v>243.80757499999999</v>
      </c>
      <c r="E2033" s="2">
        <v>2</v>
      </c>
      <c r="P2033">
        <v>2</v>
      </c>
      <c r="Q2033" t="str">
        <f t="shared" si="32"/>
        <v>12</v>
      </c>
    </row>
    <row r="2034" spans="1:17" x14ac:dyDescent="0.25">
      <c r="A2034">
        <v>2033</v>
      </c>
      <c r="D2034">
        <v>243.77459500000001</v>
      </c>
      <c r="E2034" s="2">
        <v>2</v>
      </c>
      <c r="P2034">
        <v>1</v>
      </c>
      <c r="Q2034" t="str">
        <f t="shared" si="32"/>
        <v>2</v>
      </c>
    </row>
    <row r="2035" spans="1:17" x14ac:dyDescent="0.25">
      <c r="A2035">
        <v>2034</v>
      </c>
      <c r="D2035">
        <v>243.800859</v>
      </c>
      <c r="E2035" s="2">
        <v>2</v>
      </c>
      <c r="P2035">
        <v>1</v>
      </c>
      <c r="Q2035" t="str">
        <f t="shared" si="32"/>
        <v>2</v>
      </c>
    </row>
    <row r="2036" spans="1:17" x14ac:dyDescent="0.25">
      <c r="A2036">
        <v>2035</v>
      </c>
      <c r="D2036">
        <v>243.78732199999999</v>
      </c>
      <c r="E2036" s="2">
        <v>2</v>
      </c>
      <c r="F2036">
        <v>247.439796</v>
      </c>
      <c r="G2036" s="3">
        <v>3</v>
      </c>
      <c r="P2036">
        <v>2</v>
      </c>
      <c r="Q2036" t="str">
        <f t="shared" si="32"/>
        <v>23</v>
      </c>
    </row>
    <row r="2037" spans="1:17" x14ac:dyDescent="0.25">
      <c r="A2037">
        <v>2036</v>
      </c>
      <c r="D2037">
        <v>243.81540200000001</v>
      </c>
      <c r="E2037" s="2">
        <v>2</v>
      </c>
      <c r="F2037">
        <v>247.399745</v>
      </c>
      <c r="G2037" s="3">
        <v>3</v>
      </c>
      <c r="P2037">
        <v>2</v>
      </c>
      <c r="Q2037" t="str">
        <f t="shared" si="32"/>
        <v>23</v>
      </c>
    </row>
    <row r="2038" spans="1:17" x14ac:dyDescent="0.25">
      <c r="A2038">
        <v>2037</v>
      </c>
      <c r="D2038">
        <v>243.84454500000001</v>
      </c>
      <c r="E2038" s="2">
        <v>2</v>
      </c>
      <c r="F2038">
        <v>247.40807999999998</v>
      </c>
      <c r="G2038" s="3">
        <v>3</v>
      </c>
      <c r="H2038">
        <v>245.405452</v>
      </c>
      <c r="I2038" s="5">
        <v>4</v>
      </c>
      <c r="P2038">
        <v>3</v>
      </c>
      <c r="Q2038" t="str">
        <f t="shared" si="32"/>
        <v>234</v>
      </c>
    </row>
    <row r="2039" spans="1:17" x14ac:dyDescent="0.25">
      <c r="A2039">
        <v>2038</v>
      </c>
      <c r="D2039">
        <v>243.80666500000001</v>
      </c>
      <c r="E2039" s="2">
        <v>2</v>
      </c>
      <c r="F2039">
        <v>247.442272</v>
      </c>
      <c r="G2039" s="3">
        <v>3</v>
      </c>
      <c r="H2039">
        <v>245.352069</v>
      </c>
      <c r="I2039" s="5">
        <v>4</v>
      </c>
      <c r="P2039">
        <v>3</v>
      </c>
      <c r="Q2039" t="str">
        <f t="shared" si="32"/>
        <v>234</v>
      </c>
    </row>
    <row r="2040" spans="1:17" x14ac:dyDescent="0.25">
      <c r="A2040">
        <v>2039</v>
      </c>
      <c r="F2040">
        <v>247.424091</v>
      </c>
      <c r="G2040" s="3">
        <v>3</v>
      </c>
      <c r="H2040">
        <v>245.32414199999999</v>
      </c>
      <c r="I2040" s="5">
        <v>4</v>
      </c>
      <c r="P2040">
        <v>2</v>
      </c>
      <c r="Q2040" t="str">
        <f t="shared" si="32"/>
        <v>34</v>
      </c>
    </row>
    <row r="2041" spans="1:17" x14ac:dyDescent="0.25">
      <c r="A2041">
        <v>2040</v>
      </c>
      <c r="F2041">
        <v>247.40878599999999</v>
      </c>
      <c r="G2041" s="3">
        <v>3</v>
      </c>
      <c r="H2041">
        <v>245.358936</v>
      </c>
      <c r="I2041" s="5">
        <v>4</v>
      </c>
      <c r="P2041">
        <v>2</v>
      </c>
      <c r="Q2041" t="str">
        <f t="shared" si="32"/>
        <v>34</v>
      </c>
    </row>
    <row r="2042" spans="1:17" x14ac:dyDescent="0.25">
      <c r="A2042">
        <v>2041</v>
      </c>
      <c r="F2042">
        <v>247.42893900000001</v>
      </c>
      <c r="G2042" s="3">
        <v>3</v>
      </c>
      <c r="H2042">
        <v>245.372928</v>
      </c>
      <c r="I2042" s="5">
        <v>4</v>
      </c>
      <c r="P2042">
        <v>2</v>
      </c>
      <c r="Q2042" t="str">
        <f t="shared" si="32"/>
        <v>34</v>
      </c>
    </row>
    <row r="2043" spans="1:17" x14ac:dyDescent="0.25">
      <c r="A2043">
        <v>2042</v>
      </c>
      <c r="F2043">
        <v>247.40292700000001</v>
      </c>
      <c r="G2043" s="3">
        <v>3</v>
      </c>
      <c r="H2043">
        <v>245.40363600000001</v>
      </c>
      <c r="I2043" s="5">
        <v>4</v>
      </c>
      <c r="P2043">
        <v>2</v>
      </c>
      <c r="Q2043" t="str">
        <f t="shared" si="32"/>
        <v>34</v>
      </c>
    </row>
    <row r="2044" spans="1:17" x14ac:dyDescent="0.25">
      <c r="A2044">
        <v>2043</v>
      </c>
      <c r="F2044">
        <v>247.361209</v>
      </c>
      <c r="G2044" s="3">
        <v>3</v>
      </c>
      <c r="H2044">
        <v>245.404292</v>
      </c>
      <c r="I2044" s="5">
        <v>4</v>
      </c>
      <c r="P2044">
        <v>2</v>
      </c>
      <c r="Q2044" t="str">
        <f t="shared" si="32"/>
        <v>34</v>
      </c>
    </row>
    <row r="2045" spans="1:17" x14ac:dyDescent="0.25">
      <c r="A2045">
        <v>2044</v>
      </c>
      <c r="F2045">
        <v>247.439796</v>
      </c>
      <c r="G2045" s="3">
        <v>3</v>
      </c>
      <c r="H2045">
        <v>245.40105800000001</v>
      </c>
      <c r="I2045" s="5">
        <v>4</v>
      </c>
      <c r="P2045">
        <v>2</v>
      </c>
      <c r="Q2045" t="str">
        <f t="shared" si="32"/>
        <v>34</v>
      </c>
    </row>
    <row r="2046" spans="1:17" x14ac:dyDescent="0.25">
      <c r="A2046">
        <v>2045</v>
      </c>
      <c r="H2046">
        <v>245.405452</v>
      </c>
      <c r="I2046" s="5">
        <v>4</v>
      </c>
      <c r="P2046">
        <v>1</v>
      </c>
      <c r="Q2046" t="str">
        <f t="shared" si="32"/>
        <v>4</v>
      </c>
    </row>
    <row r="2047" spans="1:17" x14ac:dyDescent="0.25">
      <c r="A2047">
        <v>2046</v>
      </c>
      <c r="P2047">
        <v>0</v>
      </c>
      <c r="Q2047" t="str">
        <f t="shared" si="32"/>
        <v/>
      </c>
    </row>
    <row r="2048" spans="1:17" x14ac:dyDescent="0.25">
      <c r="A2048">
        <v>2047</v>
      </c>
      <c r="P2048">
        <v>0</v>
      </c>
      <c r="Q2048" t="str">
        <f t="shared" si="32"/>
        <v/>
      </c>
    </row>
    <row r="2049" spans="1:17" x14ac:dyDescent="0.25">
      <c r="A2049">
        <v>2048</v>
      </c>
      <c r="B2049">
        <v>225.74808100000001</v>
      </c>
      <c r="C2049" s="4">
        <v>1</v>
      </c>
      <c r="P2049">
        <v>1</v>
      </c>
      <c r="Q2049" t="str">
        <f t="shared" si="32"/>
        <v>1</v>
      </c>
    </row>
    <row r="2050" spans="1:17" x14ac:dyDescent="0.25">
      <c r="A2050">
        <v>2049</v>
      </c>
      <c r="B2050">
        <v>225.69969699999999</v>
      </c>
      <c r="C2050" s="4">
        <v>1</v>
      </c>
      <c r="P2050">
        <v>1</v>
      </c>
      <c r="Q2050" t="str">
        <f t="shared" ref="Q2050:Q2113" si="33">CONCATENATE(C2050,E2050,G2050,I2050)</f>
        <v>1</v>
      </c>
    </row>
    <row r="2051" spans="1:17" x14ac:dyDescent="0.25">
      <c r="A2051">
        <v>2050</v>
      </c>
      <c r="B2051">
        <v>225.686262</v>
      </c>
      <c r="C2051" s="4">
        <v>1</v>
      </c>
      <c r="P2051">
        <v>1</v>
      </c>
      <c r="Q2051" t="str">
        <f t="shared" si="33"/>
        <v>1</v>
      </c>
    </row>
    <row r="2052" spans="1:17" x14ac:dyDescent="0.25">
      <c r="A2052">
        <v>2051</v>
      </c>
      <c r="B2052">
        <v>225.71686800000001</v>
      </c>
      <c r="C2052" s="4">
        <v>1</v>
      </c>
      <c r="D2052">
        <v>221.978838</v>
      </c>
      <c r="E2052" s="2">
        <v>2</v>
      </c>
      <c r="P2052">
        <v>2</v>
      </c>
      <c r="Q2052" t="str">
        <f t="shared" si="33"/>
        <v>12</v>
      </c>
    </row>
    <row r="2053" spans="1:17" x14ac:dyDescent="0.25">
      <c r="A2053">
        <v>2052</v>
      </c>
      <c r="B2053">
        <v>225.720202</v>
      </c>
      <c r="C2053" s="4">
        <v>1</v>
      </c>
      <c r="D2053">
        <v>221.928383</v>
      </c>
      <c r="E2053" s="2">
        <v>2</v>
      </c>
      <c r="P2053">
        <v>2</v>
      </c>
      <c r="Q2053" t="str">
        <f t="shared" si="33"/>
        <v>12</v>
      </c>
    </row>
    <row r="2054" spans="1:17" x14ac:dyDescent="0.25">
      <c r="A2054">
        <v>2053</v>
      </c>
      <c r="B2054">
        <v>225.69979799999999</v>
      </c>
      <c r="C2054" s="4">
        <v>1</v>
      </c>
      <c r="D2054">
        <v>221.94808</v>
      </c>
      <c r="E2054" s="2">
        <v>2</v>
      </c>
      <c r="P2054">
        <v>2</v>
      </c>
      <c r="Q2054" t="str">
        <f t="shared" si="33"/>
        <v>12</v>
      </c>
    </row>
    <row r="2055" spans="1:17" x14ac:dyDescent="0.25">
      <c r="A2055">
        <v>2054</v>
      </c>
      <c r="B2055">
        <v>225.620757</v>
      </c>
      <c r="C2055" s="4">
        <v>1</v>
      </c>
      <c r="D2055">
        <v>221.971464</v>
      </c>
      <c r="E2055" s="2">
        <v>2</v>
      </c>
      <c r="P2055">
        <v>2</v>
      </c>
      <c r="Q2055" t="str">
        <f t="shared" si="33"/>
        <v>12</v>
      </c>
    </row>
    <row r="2056" spans="1:17" x14ac:dyDescent="0.25">
      <c r="A2056">
        <v>2055</v>
      </c>
      <c r="B2056">
        <v>225.74808100000001</v>
      </c>
      <c r="C2056" s="4">
        <v>1</v>
      </c>
      <c r="D2056">
        <v>221.92540399999999</v>
      </c>
      <c r="E2056" s="2">
        <v>2</v>
      </c>
      <c r="P2056">
        <v>2</v>
      </c>
      <c r="Q2056" t="str">
        <f t="shared" si="33"/>
        <v>12</v>
      </c>
    </row>
    <row r="2057" spans="1:17" x14ac:dyDescent="0.25">
      <c r="A2057">
        <v>2056</v>
      </c>
      <c r="D2057">
        <v>221.90954500000001</v>
      </c>
      <c r="E2057" s="2">
        <v>2</v>
      </c>
      <c r="P2057">
        <v>1</v>
      </c>
      <c r="Q2057" t="str">
        <f t="shared" si="33"/>
        <v>2</v>
      </c>
    </row>
    <row r="2058" spans="1:17" x14ac:dyDescent="0.25">
      <c r="A2058">
        <v>2057</v>
      </c>
      <c r="D2058">
        <v>221.98373699999999</v>
      </c>
      <c r="E2058" s="2">
        <v>2</v>
      </c>
      <c r="P2058">
        <v>1</v>
      </c>
      <c r="Q2058" t="str">
        <f t="shared" si="33"/>
        <v>2</v>
      </c>
    </row>
    <row r="2059" spans="1:17" x14ac:dyDescent="0.25">
      <c r="A2059">
        <v>2058</v>
      </c>
      <c r="D2059">
        <v>221.978838</v>
      </c>
      <c r="E2059" s="2">
        <v>2</v>
      </c>
      <c r="F2059">
        <v>222.12747400000001</v>
      </c>
      <c r="G2059" s="3">
        <v>3</v>
      </c>
      <c r="H2059">
        <v>222.553383</v>
      </c>
      <c r="I2059" s="5">
        <v>4</v>
      </c>
      <c r="P2059">
        <v>3</v>
      </c>
      <c r="Q2059" t="str">
        <f t="shared" si="33"/>
        <v>234</v>
      </c>
    </row>
    <row r="2060" spans="1:17" x14ac:dyDescent="0.25">
      <c r="A2060">
        <v>2059</v>
      </c>
      <c r="D2060">
        <v>221.978838</v>
      </c>
      <c r="E2060" s="2">
        <v>2</v>
      </c>
      <c r="F2060">
        <v>222.181566</v>
      </c>
      <c r="G2060" s="3">
        <v>3</v>
      </c>
      <c r="H2060">
        <v>222.61868699999999</v>
      </c>
      <c r="I2060" s="5">
        <v>4</v>
      </c>
      <c r="P2060">
        <v>3</v>
      </c>
      <c r="Q2060" t="str">
        <f t="shared" si="33"/>
        <v>234</v>
      </c>
    </row>
    <row r="2061" spans="1:17" x14ac:dyDescent="0.25">
      <c r="A2061">
        <v>2060</v>
      </c>
      <c r="F2061">
        <v>222.13979699999999</v>
      </c>
      <c r="G2061" s="3">
        <v>3</v>
      </c>
      <c r="H2061">
        <v>222.598636</v>
      </c>
      <c r="I2061" s="5">
        <v>4</v>
      </c>
      <c r="P2061">
        <v>2</v>
      </c>
      <c r="Q2061" t="str">
        <f t="shared" si="33"/>
        <v>34</v>
      </c>
    </row>
    <row r="2062" spans="1:17" x14ac:dyDescent="0.25">
      <c r="A2062">
        <v>2061</v>
      </c>
      <c r="F2062">
        <v>222.11767599999999</v>
      </c>
      <c r="G2062" s="3">
        <v>3</v>
      </c>
      <c r="H2062">
        <v>222.559696</v>
      </c>
      <c r="I2062" s="5">
        <v>4</v>
      </c>
      <c r="P2062">
        <v>2</v>
      </c>
      <c r="Q2062" t="str">
        <f t="shared" si="33"/>
        <v>34</v>
      </c>
    </row>
    <row r="2063" spans="1:17" x14ac:dyDescent="0.25">
      <c r="A2063">
        <v>2062</v>
      </c>
      <c r="F2063">
        <v>222.11419100000001</v>
      </c>
      <c r="G2063" s="3">
        <v>3</v>
      </c>
      <c r="H2063">
        <v>222.572778</v>
      </c>
      <c r="I2063" s="5">
        <v>4</v>
      </c>
      <c r="P2063">
        <v>2</v>
      </c>
      <c r="Q2063" t="str">
        <f t="shared" si="33"/>
        <v>34</v>
      </c>
    </row>
    <row r="2064" spans="1:17" x14ac:dyDescent="0.25">
      <c r="A2064">
        <v>2063</v>
      </c>
      <c r="F2064">
        <v>222.121262</v>
      </c>
      <c r="G2064" s="3">
        <v>3</v>
      </c>
      <c r="H2064">
        <v>222.59307999999999</v>
      </c>
      <c r="I2064" s="5">
        <v>4</v>
      </c>
      <c r="P2064">
        <v>2</v>
      </c>
      <c r="Q2064" t="str">
        <f t="shared" si="33"/>
        <v>34</v>
      </c>
    </row>
    <row r="2065" spans="1:17" x14ac:dyDescent="0.25">
      <c r="A2065">
        <v>2064</v>
      </c>
      <c r="F2065">
        <v>222.15818100000001</v>
      </c>
      <c r="G2065" s="3">
        <v>3</v>
      </c>
      <c r="H2065">
        <v>222.61909</v>
      </c>
      <c r="I2065" s="5">
        <v>4</v>
      </c>
      <c r="P2065">
        <v>2</v>
      </c>
      <c r="Q2065" t="str">
        <f t="shared" si="33"/>
        <v>34</v>
      </c>
    </row>
    <row r="2066" spans="1:17" x14ac:dyDescent="0.25">
      <c r="A2066">
        <v>2065</v>
      </c>
      <c r="F2066">
        <v>222.098131</v>
      </c>
      <c r="G2066" s="3">
        <v>3</v>
      </c>
      <c r="H2066">
        <v>222.666515</v>
      </c>
      <c r="I2066" s="5">
        <v>4</v>
      </c>
      <c r="P2066">
        <v>2</v>
      </c>
      <c r="Q2066" t="str">
        <f t="shared" si="33"/>
        <v>34</v>
      </c>
    </row>
    <row r="2067" spans="1:17" x14ac:dyDescent="0.25">
      <c r="A2067">
        <v>2066</v>
      </c>
      <c r="F2067">
        <v>222.12747400000001</v>
      </c>
      <c r="G2067" s="3">
        <v>3</v>
      </c>
      <c r="H2067">
        <v>222.553383</v>
      </c>
      <c r="I2067" s="5">
        <v>4</v>
      </c>
      <c r="P2067">
        <v>2</v>
      </c>
      <c r="Q2067" t="str">
        <f t="shared" si="33"/>
        <v>34</v>
      </c>
    </row>
    <row r="2068" spans="1:17" x14ac:dyDescent="0.25">
      <c r="A2068">
        <v>2067</v>
      </c>
      <c r="F2068">
        <v>222.12747400000001</v>
      </c>
      <c r="G2068" s="3">
        <v>3</v>
      </c>
      <c r="P2068">
        <v>1</v>
      </c>
      <c r="Q2068" t="str">
        <f t="shared" si="33"/>
        <v>3</v>
      </c>
    </row>
    <row r="2069" spans="1:17" x14ac:dyDescent="0.25">
      <c r="A2069">
        <v>2068</v>
      </c>
      <c r="P2069">
        <v>0</v>
      </c>
      <c r="Q2069" t="str">
        <f t="shared" si="33"/>
        <v/>
      </c>
    </row>
    <row r="2070" spans="1:17" x14ac:dyDescent="0.25">
      <c r="A2070">
        <v>2069</v>
      </c>
      <c r="P2070">
        <v>0</v>
      </c>
      <c r="Q2070" t="str">
        <f t="shared" si="33"/>
        <v/>
      </c>
    </row>
    <row r="2071" spans="1:17" x14ac:dyDescent="0.25">
      <c r="A2071">
        <v>2070</v>
      </c>
      <c r="D2071">
        <v>202.27247499999999</v>
      </c>
      <c r="E2071" s="2">
        <v>2</v>
      </c>
      <c r="P2071">
        <v>1</v>
      </c>
      <c r="Q2071" t="str">
        <f t="shared" si="33"/>
        <v>2</v>
      </c>
    </row>
    <row r="2072" spans="1:17" x14ac:dyDescent="0.25">
      <c r="A2072">
        <v>2071</v>
      </c>
      <c r="D2072">
        <v>202.30597900000001</v>
      </c>
      <c r="E2072" s="2">
        <v>2</v>
      </c>
      <c r="P2072">
        <v>1</v>
      </c>
      <c r="Q2072" t="str">
        <f t="shared" si="33"/>
        <v>2</v>
      </c>
    </row>
    <row r="2073" spans="1:17" x14ac:dyDescent="0.25">
      <c r="A2073">
        <v>2072</v>
      </c>
      <c r="D2073">
        <v>202.28113000000002</v>
      </c>
      <c r="E2073" s="2">
        <v>2</v>
      </c>
      <c r="P2073">
        <v>1</v>
      </c>
      <c r="Q2073" t="str">
        <f t="shared" si="33"/>
        <v>2</v>
      </c>
    </row>
    <row r="2074" spans="1:17" x14ac:dyDescent="0.25">
      <c r="A2074">
        <v>2073</v>
      </c>
      <c r="B2074">
        <v>200.132834</v>
      </c>
      <c r="C2074" s="4">
        <v>1</v>
      </c>
      <c r="D2074">
        <v>202.24376100000001</v>
      </c>
      <c r="E2074" s="2">
        <v>2</v>
      </c>
      <c r="P2074">
        <v>2</v>
      </c>
      <c r="Q2074" t="str">
        <f t="shared" si="33"/>
        <v>12</v>
      </c>
    </row>
    <row r="2075" spans="1:17" x14ac:dyDescent="0.25">
      <c r="A2075">
        <v>2074</v>
      </c>
      <c r="B2075">
        <v>200.21366</v>
      </c>
      <c r="C2075" s="4">
        <v>1</v>
      </c>
      <c r="D2075">
        <v>202.28154599999999</v>
      </c>
      <c r="E2075" s="2">
        <v>2</v>
      </c>
      <c r="P2075">
        <v>2</v>
      </c>
      <c r="Q2075" t="str">
        <f t="shared" si="33"/>
        <v>12</v>
      </c>
    </row>
    <row r="2076" spans="1:17" x14ac:dyDescent="0.25">
      <c r="A2076">
        <v>2075</v>
      </c>
      <c r="B2076">
        <v>200.15536</v>
      </c>
      <c r="C2076" s="4">
        <v>1</v>
      </c>
      <c r="D2076">
        <v>202.31273100000001</v>
      </c>
      <c r="E2076" s="2">
        <v>2</v>
      </c>
      <c r="P2076">
        <v>2</v>
      </c>
      <c r="Q2076" t="str">
        <f t="shared" si="33"/>
        <v>12</v>
      </c>
    </row>
    <row r="2077" spans="1:17" x14ac:dyDescent="0.25">
      <c r="A2077">
        <v>2076</v>
      </c>
      <c r="B2077">
        <v>200.13448600000001</v>
      </c>
      <c r="C2077" s="4">
        <v>1</v>
      </c>
      <c r="D2077">
        <v>202.32396900000001</v>
      </c>
      <c r="E2077" s="2">
        <v>2</v>
      </c>
      <c r="P2077">
        <v>2</v>
      </c>
      <c r="Q2077" t="str">
        <f t="shared" si="33"/>
        <v>12</v>
      </c>
    </row>
    <row r="2078" spans="1:17" x14ac:dyDescent="0.25">
      <c r="A2078">
        <v>2077</v>
      </c>
      <c r="B2078">
        <v>200.132319</v>
      </c>
      <c r="C2078" s="4">
        <v>1</v>
      </c>
      <c r="D2078">
        <v>202.253142</v>
      </c>
      <c r="E2078" s="2">
        <v>2</v>
      </c>
      <c r="P2078">
        <v>2</v>
      </c>
      <c r="Q2078" t="str">
        <f t="shared" si="33"/>
        <v>12</v>
      </c>
    </row>
    <row r="2079" spans="1:17" x14ac:dyDescent="0.25">
      <c r="A2079">
        <v>2078</v>
      </c>
      <c r="B2079">
        <v>200.24571800000001</v>
      </c>
      <c r="C2079" s="4">
        <v>1</v>
      </c>
      <c r="P2079">
        <v>1</v>
      </c>
      <c r="Q2079" t="str">
        <f t="shared" si="33"/>
        <v>1</v>
      </c>
    </row>
    <row r="2080" spans="1:17" x14ac:dyDescent="0.25">
      <c r="A2080">
        <v>2079</v>
      </c>
      <c r="B2080">
        <v>200.132834</v>
      </c>
      <c r="C2080" s="4">
        <v>1</v>
      </c>
      <c r="P2080">
        <v>1</v>
      </c>
      <c r="Q2080" t="str">
        <f t="shared" si="33"/>
        <v>1</v>
      </c>
    </row>
    <row r="2081" spans="1:17" x14ac:dyDescent="0.25">
      <c r="A2081">
        <v>2080</v>
      </c>
      <c r="F2081">
        <v>199.23277899999999</v>
      </c>
      <c r="G2081" s="3">
        <v>3</v>
      </c>
      <c r="H2081">
        <v>198.72334900000001</v>
      </c>
      <c r="I2081" s="5">
        <v>4</v>
      </c>
      <c r="P2081">
        <v>2</v>
      </c>
      <c r="Q2081" t="str">
        <f t="shared" si="33"/>
        <v>34</v>
      </c>
    </row>
    <row r="2082" spans="1:17" x14ac:dyDescent="0.25">
      <c r="A2082">
        <v>2081</v>
      </c>
      <c r="F2082">
        <v>199.25175300000001</v>
      </c>
      <c r="G2082" s="3">
        <v>3</v>
      </c>
      <c r="H2082">
        <v>198.69108</v>
      </c>
      <c r="I2082" s="5">
        <v>4</v>
      </c>
      <c r="P2082">
        <v>2</v>
      </c>
      <c r="Q2082" t="str">
        <f t="shared" si="33"/>
        <v>34</v>
      </c>
    </row>
    <row r="2083" spans="1:17" x14ac:dyDescent="0.25">
      <c r="A2083">
        <v>2082</v>
      </c>
      <c r="F2083">
        <v>199.23231699999999</v>
      </c>
      <c r="G2083" s="3">
        <v>3</v>
      </c>
      <c r="H2083">
        <v>198.72282999999999</v>
      </c>
      <c r="I2083" s="5">
        <v>4</v>
      </c>
      <c r="P2083">
        <v>2</v>
      </c>
      <c r="Q2083" t="str">
        <f t="shared" si="33"/>
        <v>34</v>
      </c>
    </row>
    <row r="2084" spans="1:17" x14ac:dyDescent="0.25">
      <c r="A2084">
        <v>2083</v>
      </c>
      <c r="F2084">
        <v>199.259997</v>
      </c>
      <c r="G2084" s="3">
        <v>3</v>
      </c>
      <c r="H2084">
        <v>198.75324499999999</v>
      </c>
      <c r="I2084" s="5">
        <v>4</v>
      </c>
      <c r="P2084">
        <v>2</v>
      </c>
      <c r="Q2084" t="str">
        <f t="shared" si="33"/>
        <v>34</v>
      </c>
    </row>
    <row r="2085" spans="1:17" x14ac:dyDescent="0.25">
      <c r="A2085">
        <v>2084</v>
      </c>
      <c r="F2085">
        <v>199.282217</v>
      </c>
      <c r="G2085" s="3">
        <v>3</v>
      </c>
      <c r="H2085">
        <v>198.75133700000001</v>
      </c>
      <c r="I2085" s="5">
        <v>4</v>
      </c>
      <c r="P2085">
        <v>2</v>
      </c>
      <c r="Q2085" t="str">
        <f t="shared" si="33"/>
        <v>34</v>
      </c>
    </row>
    <row r="2086" spans="1:17" x14ac:dyDescent="0.25">
      <c r="A2086">
        <v>2085</v>
      </c>
      <c r="F2086">
        <v>199.30597900000001</v>
      </c>
      <c r="G2086" s="3">
        <v>3</v>
      </c>
      <c r="H2086">
        <v>198.78133600000001</v>
      </c>
      <c r="I2086" s="5">
        <v>4</v>
      </c>
      <c r="P2086">
        <v>2</v>
      </c>
      <c r="Q2086" t="str">
        <f t="shared" si="33"/>
        <v>34</v>
      </c>
    </row>
    <row r="2087" spans="1:17" x14ac:dyDescent="0.25">
      <c r="A2087">
        <v>2086</v>
      </c>
      <c r="F2087">
        <v>199.24736999999999</v>
      </c>
      <c r="G2087" s="3">
        <v>3</v>
      </c>
      <c r="H2087">
        <v>198.82077200000001</v>
      </c>
      <c r="I2087" s="5">
        <v>4</v>
      </c>
      <c r="P2087">
        <v>2</v>
      </c>
      <c r="Q2087" t="str">
        <f t="shared" si="33"/>
        <v>34</v>
      </c>
    </row>
    <row r="2088" spans="1:17" x14ac:dyDescent="0.25">
      <c r="A2088">
        <v>2087</v>
      </c>
      <c r="F2088">
        <v>199.23277899999999</v>
      </c>
      <c r="G2088" s="3">
        <v>3</v>
      </c>
      <c r="H2088">
        <v>198.72334900000001</v>
      </c>
      <c r="I2088" s="5">
        <v>4</v>
      </c>
      <c r="P2088">
        <v>2</v>
      </c>
      <c r="Q2088" t="str">
        <f t="shared" si="33"/>
        <v>34</v>
      </c>
    </row>
    <row r="2089" spans="1:17" x14ac:dyDescent="0.25">
      <c r="A2089">
        <v>2088</v>
      </c>
      <c r="P2089">
        <v>0</v>
      </c>
      <c r="Q2089" t="str">
        <f t="shared" si="33"/>
        <v/>
      </c>
    </row>
    <row r="2090" spans="1:17" x14ac:dyDescent="0.25">
      <c r="A2090">
        <v>2089</v>
      </c>
      <c r="D2090">
        <v>178.75087400000001</v>
      </c>
      <c r="E2090" s="2">
        <v>2</v>
      </c>
      <c r="P2090">
        <v>1</v>
      </c>
      <c r="Q2090" t="str">
        <f t="shared" si="33"/>
        <v>2</v>
      </c>
    </row>
    <row r="2091" spans="1:17" x14ac:dyDescent="0.25">
      <c r="A2091">
        <v>2090</v>
      </c>
      <c r="D2091">
        <v>178.790154</v>
      </c>
      <c r="E2091" s="2">
        <v>2</v>
      </c>
      <c r="P2091">
        <v>1</v>
      </c>
      <c r="Q2091" t="str">
        <f t="shared" si="33"/>
        <v>2</v>
      </c>
    </row>
    <row r="2092" spans="1:17" x14ac:dyDescent="0.25">
      <c r="A2092">
        <v>2091</v>
      </c>
      <c r="D2092">
        <v>178.776905</v>
      </c>
      <c r="E2092" s="2">
        <v>2</v>
      </c>
      <c r="P2092">
        <v>1</v>
      </c>
      <c r="Q2092" t="str">
        <f t="shared" si="33"/>
        <v>2</v>
      </c>
    </row>
    <row r="2093" spans="1:17" x14ac:dyDescent="0.25">
      <c r="A2093">
        <v>2092</v>
      </c>
      <c r="D2093">
        <v>178.76829800000002</v>
      </c>
      <c r="E2093" s="2">
        <v>2</v>
      </c>
      <c r="P2093">
        <v>1</v>
      </c>
      <c r="Q2093" t="str">
        <f t="shared" si="33"/>
        <v>2</v>
      </c>
    </row>
    <row r="2094" spans="1:17" x14ac:dyDescent="0.25">
      <c r="A2094">
        <v>2093</v>
      </c>
      <c r="D2094">
        <v>178.73618500000001</v>
      </c>
      <c r="E2094" s="2">
        <v>2</v>
      </c>
      <c r="P2094">
        <v>1</v>
      </c>
      <c r="Q2094" t="str">
        <f t="shared" si="33"/>
        <v>2</v>
      </c>
    </row>
    <row r="2095" spans="1:17" x14ac:dyDescent="0.25">
      <c r="A2095">
        <v>2094</v>
      </c>
      <c r="B2095">
        <v>174.06582299999999</v>
      </c>
      <c r="C2095" s="4">
        <v>1</v>
      </c>
      <c r="D2095">
        <v>178.75298900000001</v>
      </c>
      <c r="E2095" s="2">
        <v>2</v>
      </c>
      <c r="P2095">
        <v>2</v>
      </c>
      <c r="Q2095" t="str">
        <f t="shared" si="33"/>
        <v>12</v>
      </c>
    </row>
    <row r="2096" spans="1:17" x14ac:dyDescent="0.25">
      <c r="A2096">
        <v>2095</v>
      </c>
      <c r="B2096">
        <v>174.01010200000002</v>
      </c>
      <c r="C2096" s="4">
        <v>1</v>
      </c>
      <c r="D2096">
        <v>178.76077100000001</v>
      </c>
      <c r="E2096" s="2">
        <v>2</v>
      </c>
      <c r="P2096">
        <v>2</v>
      </c>
      <c r="Q2096" t="str">
        <f t="shared" si="33"/>
        <v>12</v>
      </c>
    </row>
    <row r="2097" spans="1:17" x14ac:dyDescent="0.25">
      <c r="A2097">
        <v>2096</v>
      </c>
      <c r="B2097">
        <v>174.06479300000001</v>
      </c>
      <c r="C2097" s="4">
        <v>1</v>
      </c>
      <c r="D2097">
        <v>178.75087400000001</v>
      </c>
      <c r="E2097" s="2">
        <v>2</v>
      </c>
      <c r="P2097">
        <v>2</v>
      </c>
      <c r="Q2097" t="str">
        <f t="shared" si="33"/>
        <v>12</v>
      </c>
    </row>
    <row r="2098" spans="1:17" x14ac:dyDescent="0.25">
      <c r="A2098">
        <v>2097</v>
      </c>
      <c r="B2098">
        <v>174.04835</v>
      </c>
      <c r="C2098" s="4">
        <v>1</v>
      </c>
      <c r="D2098">
        <v>178.75087400000001</v>
      </c>
      <c r="E2098" s="2">
        <v>2</v>
      </c>
      <c r="P2098">
        <v>2</v>
      </c>
      <c r="Q2098" t="str">
        <f t="shared" si="33"/>
        <v>12</v>
      </c>
    </row>
    <row r="2099" spans="1:17" x14ac:dyDescent="0.25">
      <c r="A2099">
        <v>2098</v>
      </c>
      <c r="B2099">
        <v>174.02087599999999</v>
      </c>
      <c r="C2099" s="4">
        <v>1</v>
      </c>
      <c r="P2099">
        <v>1</v>
      </c>
      <c r="Q2099" t="str">
        <f t="shared" si="33"/>
        <v>1</v>
      </c>
    </row>
    <row r="2100" spans="1:17" x14ac:dyDescent="0.25">
      <c r="A2100">
        <v>2099</v>
      </c>
      <c r="B2100">
        <v>174.06582299999999</v>
      </c>
      <c r="C2100" s="4">
        <v>1</v>
      </c>
      <c r="P2100">
        <v>1</v>
      </c>
      <c r="Q2100" t="str">
        <f t="shared" si="33"/>
        <v>1</v>
      </c>
    </row>
    <row r="2101" spans="1:17" x14ac:dyDescent="0.25">
      <c r="A2101">
        <v>2100</v>
      </c>
      <c r="B2101">
        <v>174.06582299999999</v>
      </c>
      <c r="C2101" s="4">
        <v>1</v>
      </c>
      <c r="P2101">
        <v>1</v>
      </c>
      <c r="Q2101" t="str">
        <f t="shared" si="33"/>
        <v>1</v>
      </c>
    </row>
    <row r="2102" spans="1:17" x14ac:dyDescent="0.25">
      <c r="A2102">
        <v>2101</v>
      </c>
      <c r="F2102">
        <v>172.83381300000002</v>
      </c>
      <c r="G2102" s="3">
        <v>3</v>
      </c>
      <c r="H2102">
        <v>173.145464</v>
      </c>
      <c r="I2102" s="5">
        <v>4</v>
      </c>
      <c r="P2102">
        <v>2</v>
      </c>
      <c r="Q2102" t="str">
        <f t="shared" si="33"/>
        <v>34</v>
      </c>
    </row>
    <row r="2103" spans="1:17" x14ac:dyDescent="0.25">
      <c r="A2103">
        <v>2102</v>
      </c>
      <c r="F2103">
        <v>172.81381300000001</v>
      </c>
      <c r="G2103" s="3">
        <v>3</v>
      </c>
      <c r="H2103">
        <v>173.11845199999999</v>
      </c>
      <c r="I2103" s="5">
        <v>4</v>
      </c>
      <c r="P2103">
        <v>2</v>
      </c>
      <c r="Q2103" t="str">
        <f t="shared" si="33"/>
        <v>34</v>
      </c>
    </row>
    <row r="2104" spans="1:17" x14ac:dyDescent="0.25">
      <c r="A2104">
        <v>2103</v>
      </c>
      <c r="F2104">
        <v>172.82989500000002</v>
      </c>
      <c r="G2104" s="3">
        <v>3</v>
      </c>
      <c r="H2104">
        <v>173.044072</v>
      </c>
      <c r="I2104" s="5">
        <v>4</v>
      </c>
      <c r="P2104">
        <v>2</v>
      </c>
      <c r="Q2104" t="str">
        <f t="shared" si="33"/>
        <v>34</v>
      </c>
    </row>
    <row r="2105" spans="1:17" x14ac:dyDescent="0.25">
      <c r="A2105">
        <v>2104</v>
      </c>
      <c r="F2105">
        <v>172.82278300000002</v>
      </c>
      <c r="G2105" s="3">
        <v>3</v>
      </c>
      <c r="H2105">
        <v>173.09221500000001</v>
      </c>
      <c r="I2105" s="5">
        <v>4</v>
      </c>
      <c r="P2105">
        <v>2</v>
      </c>
      <c r="Q2105" t="str">
        <f t="shared" si="33"/>
        <v>34</v>
      </c>
    </row>
    <row r="2106" spans="1:17" x14ac:dyDescent="0.25">
      <c r="A2106">
        <v>2105</v>
      </c>
      <c r="F2106">
        <v>172.82721600000002</v>
      </c>
      <c r="G2106" s="3">
        <v>3</v>
      </c>
      <c r="H2106">
        <v>173.10969</v>
      </c>
      <c r="I2106" s="5">
        <v>4</v>
      </c>
      <c r="P2106">
        <v>2</v>
      </c>
      <c r="Q2106" t="str">
        <f t="shared" si="33"/>
        <v>34</v>
      </c>
    </row>
    <row r="2107" spans="1:17" x14ac:dyDescent="0.25">
      <c r="A2107">
        <v>2106</v>
      </c>
      <c r="F2107">
        <v>172.92649299999999</v>
      </c>
      <c r="G2107" s="3">
        <v>3</v>
      </c>
      <c r="H2107">
        <v>173.16314299999999</v>
      </c>
      <c r="I2107" s="5">
        <v>4</v>
      </c>
      <c r="P2107">
        <v>2</v>
      </c>
      <c r="Q2107" t="str">
        <f t="shared" si="33"/>
        <v>34</v>
      </c>
    </row>
    <row r="2108" spans="1:17" x14ac:dyDescent="0.25">
      <c r="A2108">
        <v>2107</v>
      </c>
      <c r="F2108">
        <v>172.90484499999999</v>
      </c>
      <c r="G2108" s="3">
        <v>3</v>
      </c>
      <c r="H2108">
        <v>173.17659600000002</v>
      </c>
      <c r="I2108" s="5">
        <v>4</v>
      </c>
      <c r="P2108">
        <v>2</v>
      </c>
      <c r="Q2108" t="str">
        <f t="shared" si="33"/>
        <v>34</v>
      </c>
    </row>
    <row r="2109" spans="1:17" x14ac:dyDescent="0.25">
      <c r="A2109">
        <v>2108</v>
      </c>
      <c r="D2109">
        <v>157.31603000000001</v>
      </c>
      <c r="E2109" s="2">
        <v>2</v>
      </c>
      <c r="F2109">
        <v>172.83381300000002</v>
      </c>
      <c r="G2109" s="3">
        <v>3</v>
      </c>
      <c r="H2109">
        <v>173.145464</v>
      </c>
      <c r="I2109" s="5">
        <v>4</v>
      </c>
      <c r="P2109">
        <v>3</v>
      </c>
      <c r="Q2109" t="str">
        <f t="shared" si="33"/>
        <v>234</v>
      </c>
    </row>
    <row r="2110" spans="1:17" x14ac:dyDescent="0.25">
      <c r="A2110">
        <v>2109</v>
      </c>
      <c r="D2110">
        <v>157.276185</v>
      </c>
      <c r="E2110" s="2">
        <v>2</v>
      </c>
      <c r="P2110">
        <v>1</v>
      </c>
      <c r="Q2110" t="str">
        <f t="shared" si="33"/>
        <v>2</v>
      </c>
    </row>
    <row r="2111" spans="1:17" x14ac:dyDescent="0.25">
      <c r="A2111">
        <v>2110</v>
      </c>
      <c r="D2111">
        <v>157.334948</v>
      </c>
      <c r="E2111" s="2">
        <v>2</v>
      </c>
      <c r="P2111">
        <v>1</v>
      </c>
      <c r="Q2111" t="str">
        <f t="shared" si="33"/>
        <v>2</v>
      </c>
    </row>
    <row r="2112" spans="1:17" x14ac:dyDescent="0.25">
      <c r="A2112">
        <v>2111</v>
      </c>
      <c r="D2112">
        <v>157.353813</v>
      </c>
      <c r="E2112" s="2">
        <v>2</v>
      </c>
      <c r="P2112">
        <v>1</v>
      </c>
      <c r="Q2112" t="str">
        <f t="shared" si="33"/>
        <v>2</v>
      </c>
    </row>
    <row r="2113" spans="1:17" x14ac:dyDescent="0.25">
      <c r="A2113">
        <v>2112</v>
      </c>
      <c r="D2113">
        <v>157.32618600000001</v>
      </c>
      <c r="E2113" s="2">
        <v>2</v>
      </c>
      <c r="P2113">
        <v>1</v>
      </c>
      <c r="Q2113" t="str">
        <f t="shared" si="33"/>
        <v>2</v>
      </c>
    </row>
    <row r="2114" spans="1:17" x14ac:dyDescent="0.25">
      <c r="A2114">
        <v>2113</v>
      </c>
      <c r="D2114">
        <v>157.33958699999999</v>
      </c>
      <c r="E2114" s="2">
        <v>2</v>
      </c>
      <c r="P2114">
        <v>1</v>
      </c>
      <c r="Q2114" t="str">
        <f t="shared" ref="Q2114:Q2177" si="34">CONCATENATE(C2114,E2114,G2114,I2114)</f>
        <v>2</v>
      </c>
    </row>
    <row r="2115" spans="1:17" x14ac:dyDescent="0.25">
      <c r="A2115">
        <v>2114</v>
      </c>
      <c r="B2115">
        <v>153.251958</v>
      </c>
      <c r="C2115" s="4">
        <v>1</v>
      </c>
      <c r="D2115">
        <v>157.26314400000001</v>
      </c>
      <c r="E2115" s="2">
        <v>2</v>
      </c>
      <c r="P2115">
        <v>2</v>
      </c>
      <c r="Q2115" t="str">
        <f t="shared" si="34"/>
        <v>12</v>
      </c>
    </row>
    <row r="2116" spans="1:17" x14ac:dyDescent="0.25">
      <c r="A2116">
        <v>2115</v>
      </c>
      <c r="B2116">
        <v>153.251958</v>
      </c>
      <c r="C2116" s="4">
        <v>1</v>
      </c>
      <c r="D2116">
        <v>157.29489599999999</v>
      </c>
      <c r="E2116" s="2">
        <v>2</v>
      </c>
      <c r="P2116">
        <v>2</v>
      </c>
      <c r="Q2116" t="str">
        <f t="shared" si="34"/>
        <v>12</v>
      </c>
    </row>
    <row r="2117" spans="1:17" x14ac:dyDescent="0.25">
      <c r="A2117">
        <v>2116</v>
      </c>
      <c r="B2117">
        <v>153.251958</v>
      </c>
      <c r="C2117" s="4">
        <v>1</v>
      </c>
      <c r="D2117">
        <v>157.31603000000001</v>
      </c>
      <c r="E2117" s="2">
        <v>2</v>
      </c>
      <c r="P2117">
        <v>2</v>
      </c>
      <c r="Q2117" t="str">
        <f t="shared" si="34"/>
        <v>12</v>
      </c>
    </row>
    <row r="2118" spans="1:17" x14ac:dyDescent="0.25">
      <c r="A2118">
        <v>2117</v>
      </c>
      <c r="B2118">
        <v>153.251958</v>
      </c>
      <c r="C2118" s="4">
        <v>1</v>
      </c>
      <c r="P2118">
        <v>1</v>
      </c>
      <c r="Q2118" t="str">
        <f t="shared" si="34"/>
        <v>1</v>
      </c>
    </row>
    <row r="2119" spans="1:17" x14ac:dyDescent="0.25">
      <c r="A2119">
        <v>2118</v>
      </c>
      <c r="B2119">
        <v>153.251958</v>
      </c>
      <c r="C2119" s="4">
        <v>1</v>
      </c>
      <c r="P2119">
        <v>1</v>
      </c>
      <c r="Q2119" t="str">
        <f t="shared" si="34"/>
        <v>1</v>
      </c>
    </row>
    <row r="2120" spans="1:17" x14ac:dyDescent="0.25">
      <c r="A2120">
        <v>2119</v>
      </c>
      <c r="B2120">
        <v>153.251958</v>
      </c>
      <c r="C2120" s="4">
        <v>1</v>
      </c>
      <c r="P2120">
        <v>1</v>
      </c>
      <c r="Q2120" t="str">
        <f t="shared" si="34"/>
        <v>1</v>
      </c>
    </row>
    <row r="2121" spans="1:17" x14ac:dyDescent="0.25">
      <c r="A2121">
        <v>2120</v>
      </c>
      <c r="B2121">
        <v>153.23257699999999</v>
      </c>
      <c r="C2121" s="4">
        <v>1</v>
      </c>
      <c r="P2121">
        <v>1</v>
      </c>
      <c r="Q2121" t="str">
        <f t="shared" si="34"/>
        <v>1</v>
      </c>
    </row>
    <row r="2122" spans="1:17" x14ac:dyDescent="0.25">
      <c r="A2122">
        <v>2121</v>
      </c>
      <c r="F2122">
        <v>151.97535999999999</v>
      </c>
      <c r="G2122" s="3">
        <v>3</v>
      </c>
      <c r="H2122">
        <v>152.87613400000001</v>
      </c>
      <c r="I2122" s="5">
        <v>4</v>
      </c>
      <c r="P2122">
        <v>2</v>
      </c>
      <c r="Q2122" t="str">
        <f t="shared" si="34"/>
        <v>34</v>
      </c>
    </row>
    <row r="2123" spans="1:17" x14ac:dyDescent="0.25">
      <c r="A2123">
        <v>2122</v>
      </c>
      <c r="F2123">
        <v>151.97535999999999</v>
      </c>
      <c r="G2123" s="3">
        <v>3</v>
      </c>
      <c r="H2123">
        <v>152.95165</v>
      </c>
      <c r="I2123" s="5">
        <v>4</v>
      </c>
      <c r="P2123">
        <v>2</v>
      </c>
      <c r="Q2123" t="str">
        <f t="shared" si="34"/>
        <v>34</v>
      </c>
    </row>
    <row r="2124" spans="1:17" x14ac:dyDescent="0.25">
      <c r="A2124">
        <v>2123</v>
      </c>
      <c r="F2124">
        <v>151.97535999999999</v>
      </c>
      <c r="G2124" s="3">
        <v>3</v>
      </c>
      <c r="H2124">
        <v>152.95123699999999</v>
      </c>
      <c r="I2124" s="5">
        <v>4</v>
      </c>
      <c r="P2124">
        <v>2</v>
      </c>
      <c r="Q2124" t="str">
        <f t="shared" si="34"/>
        <v>34</v>
      </c>
    </row>
    <row r="2125" spans="1:17" x14ac:dyDescent="0.25">
      <c r="A2125">
        <v>2124</v>
      </c>
      <c r="F2125">
        <v>151.97535999999999</v>
      </c>
      <c r="G2125" s="3">
        <v>3</v>
      </c>
      <c r="H2125">
        <v>152.89907199999999</v>
      </c>
      <c r="I2125" s="5">
        <v>4</v>
      </c>
      <c r="P2125">
        <v>2</v>
      </c>
      <c r="Q2125" t="str">
        <f t="shared" si="34"/>
        <v>34</v>
      </c>
    </row>
    <row r="2126" spans="1:17" x14ac:dyDescent="0.25">
      <c r="A2126">
        <v>2125</v>
      </c>
      <c r="F2126">
        <v>151.97535999999999</v>
      </c>
      <c r="G2126" s="3">
        <v>3</v>
      </c>
      <c r="H2126">
        <v>152.886494</v>
      </c>
      <c r="I2126" s="5">
        <v>4</v>
      </c>
      <c r="P2126">
        <v>2</v>
      </c>
      <c r="Q2126" t="str">
        <f t="shared" si="34"/>
        <v>34</v>
      </c>
    </row>
    <row r="2127" spans="1:17" x14ac:dyDescent="0.25">
      <c r="A2127">
        <v>2126</v>
      </c>
      <c r="F2127">
        <v>151.97535999999999</v>
      </c>
      <c r="G2127" s="3">
        <v>3</v>
      </c>
      <c r="H2127">
        <v>152.91412300000002</v>
      </c>
      <c r="I2127" s="5">
        <v>4</v>
      </c>
      <c r="P2127">
        <v>2</v>
      </c>
      <c r="Q2127" t="str">
        <f t="shared" si="34"/>
        <v>34</v>
      </c>
    </row>
    <row r="2128" spans="1:17" x14ac:dyDescent="0.25">
      <c r="A2128">
        <v>2127</v>
      </c>
      <c r="F2128">
        <v>151.97535999999999</v>
      </c>
      <c r="G2128" s="3">
        <v>3</v>
      </c>
      <c r="H2128">
        <v>152.961804</v>
      </c>
      <c r="I2128" s="5">
        <v>4</v>
      </c>
      <c r="P2128">
        <v>2</v>
      </c>
      <c r="Q2128" t="str">
        <f t="shared" si="34"/>
        <v>34</v>
      </c>
    </row>
    <row r="2129" spans="1:17" x14ac:dyDescent="0.25">
      <c r="A2129">
        <v>2128</v>
      </c>
      <c r="F2129">
        <v>151.97535999999999</v>
      </c>
      <c r="G2129" s="3">
        <v>3</v>
      </c>
      <c r="H2129">
        <v>152.87613400000001</v>
      </c>
      <c r="I2129" s="5">
        <v>4</v>
      </c>
      <c r="P2129">
        <v>2</v>
      </c>
      <c r="Q2129" t="str">
        <f t="shared" si="34"/>
        <v>34</v>
      </c>
    </row>
    <row r="2130" spans="1:17" x14ac:dyDescent="0.25">
      <c r="A2130">
        <v>2129</v>
      </c>
      <c r="F2130">
        <v>151.97535999999999</v>
      </c>
      <c r="G2130" s="3">
        <v>3</v>
      </c>
      <c r="P2130">
        <v>1</v>
      </c>
      <c r="Q2130" t="str">
        <f t="shared" si="34"/>
        <v>3</v>
      </c>
    </row>
    <row r="2131" spans="1:17" x14ac:dyDescent="0.25">
      <c r="A2131">
        <v>2130</v>
      </c>
      <c r="D2131">
        <v>122.97822000000001</v>
      </c>
      <c r="E2131" s="2">
        <v>2</v>
      </c>
      <c r="P2131">
        <v>1</v>
      </c>
      <c r="Q2131" t="str">
        <f t="shared" si="34"/>
        <v>2</v>
      </c>
    </row>
    <row r="2132" spans="1:17" x14ac:dyDescent="0.25">
      <c r="A2132">
        <v>2131</v>
      </c>
      <c r="D2132">
        <v>122.636503</v>
      </c>
      <c r="E2132" s="2">
        <v>2</v>
      </c>
      <c r="P2132">
        <v>1</v>
      </c>
      <c r="Q2132" t="str">
        <f t="shared" si="34"/>
        <v>2</v>
      </c>
    </row>
    <row r="2133" spans="1:17" x14ac:dyDescent="0.25">
      <c r="A2133">
        <v>2132</v>
      </c>
      <c r="D2133">
        <v>122.61640400000002</v>
      </c>
      <c r="E2133" s="2">
        <v>2</v>
      </c>
      <c r="P2133">
        <v>1</v>
      </c>
      <c r="Q2133" t="str">
        <f t="shared" si="34"/>
        <v>2</v>
      </c>
    </row>
    <row r="2134" spans="1:17" x14ac:dyDescent="0.25">
      <c r="A2134">
        <v>2133</v>
      </c>
      <c r="D2134">
        <v>122.591352</v>
      </c>
      <c r="E2134" s="2">
        <v>2</v>
      </c>
      <c r="P2134">
        <v>1</v>
      </c>
      <c r="Q2134" t="str">
        <f t="shared" si="34"/>
        <v>2</v>
      </c>
    </row>
    <row r="2135" spans="1:17" x14ac:dyDescent="0.25">
      <c r="A2135">
        <v>2134</v>
      </c>
      <c r="D2135">
        <v>122.584925</v>
      </c>
      <c r="E2135" s="2">
        <v>2</v>
      </c>
      <c r="P2135">
        <v>1</v>
      </c>
      <c r="Q2135" t="str">
        <f t="shared" si="34"/>
        <v>2</v>
      </c>
    </row>
    <row r="2136" spans="1:17" x14ac:dyDescent="0.25">
      <c r="A2136">
        <v>2135</v>
      </c>
      <c r="D2136">
        <v>122.63344400000001</v>
      </c>
      <c r="E2136" s="2">
        <v>2</v>
      </c>
      <c r="P2136">
        <v>1</v>
      </c>
      <c r="Q2136" t="str">
        <f t="shared" si="34"/>
        <v>2</v>
      </c>
    </row>
    <row r="2137" spans="1:17" x14ac:dyDescent="0.25">
      <c r="A2137">
        <v>2136</v>
      </c>
      <c r="B2137">
        <v>117.942869</v>
      </c>
      <c r="C2137" s="4">
        <v>1</v>
      </c>
      <c r="D2137">
        <v>122.664412</v>
      </c>
      <c r="E2137" s="2">
        <v>2</v>
      </c>
      <c r="P2137">
        <v>2</v>
      </c>
      <c r="Q2137" t="str">
        <f t="shared" si="34"/>
        <v>12</v>
      </c>
    </row>
    <row r="2138" spans="1:17" x14ac:dyDescent="0.25">
      <c r="A2138">
        <v>2137</v>
      </c>
      <c r="B2138">
        <v>117.95639200000001</v>
      </c>
      <c r="C2138" s="4">
        <v>1</v>
      </c>
      <c r="D2138">
        <v>122.68410300000001</v>
      </c>
      <c r="E2138" s="2">
        <v>2</v>
      </c>
      <c r="P2138">
        <v>2</v>
      </c>
      <c r="Q2138" t="str">
        <f t="shared" si="34"/>
        <v>12</v>
      </c>
    </row>
    <row r="2139" spans="1:17" x14ac:dyDescent="0.25">
      <c r="A2139">
        <v>2138</v>
      </c>
      <c r="B2139">
        <v>117.95129200000001</v>
      </c>
      <c r="C2139" s="4">
        <v>1</v>
      </c>
      <c r="D2139">
        <v>122.59742500000002</v>
      </c>
      <c r="E2139" s="2">
        <v>2</v>
      </c>
      <c r="P2139">
        <v>2</v>
      </c>
      <c r="Q2139" t="str">
        <f t="shared" si="34"/>
        <v>12</v>
      </c>
    </row>
    <row r="2140" spans="1:17" x14ac:dyDescent="0.25">
      <c r="A2140">
        <v>2139</v>
      </c>
      <c r="B2140">
        <v>117.93062800000001</v>
      </c>
      <c r="C2140" s="4">
        <v>1</v>
      </c>
      <c r="P2140">
        <v>1</v>
      </c>
      <c r="Q2140" t="str">
        <f t="shared" si="34"/>
        <v>1</v>
      </c>
    </row>
    <row r="2141" spans="1:17" x14ac:dyDescent="0.25">
      <c r="A2141">
        <v>2140</v>
      </c>
      <c r="B2141">
        <v>117.95281800000001</v>
      </c>
      <c r="C2141" s="4">
        <v>1</v>
      </c>
      <c r="P2141">
        <v>1</v>
      </c>
      <c r="Q2141" t="str">
        <f t="shared" si="34"/>
        <v>1</v>
      </c>
    </row>
    <row r="2142" spans="1:17" x14ac:dyDescent="0.25">
      <c r="A2142">
        <v>2141</v>
      </c>
      <c r="B2142">
        <v>117.942869</v>
      </c>
      <c r="C2142" s="4">
        <v>1</v>
      </c>
      <c r="P2142">
        <v>1</v>
      </c>
      <c r="Q2142" t="str">
        <f t="shared" si="34"/>
        <v>1</v>
      </c>
    </row>
    <row r="2143" spans="1:17" x14ac:dyDescent="0.25">
      <c r="A2143">
        <v>2142</v>
      </c>
      <c r="H2143">
        <v>118.015928</v>
      </c>
      <c r="I2143" s="5">
        <v>4</v>
      </c>
      <c r="P2143">
        <v>1</v>
      </c>
      <c r="Q2143" t="str">
        <f t="shared" si="34"/>
        <v>4</v>
      </c>
    </row>
    <row r="2144" spans="1:17" x14ac:dyDescent="0.25">
      <c r="A2144">
        <v>2143</v>
      </c>
      <c r="F2144">
        <v>116.42193</v>
      </c>
      <c r="G2144" s="3">
        <v>3</v>
      </c>
      <c r="H2144">
        <v>117.994192</v>
      </c>
      <c r="I2144" s="5">
        <v>4</v>
      </c>
      <c r="P2144">
        <v>2</v>
      </c>
      <c r="Q2144" t="str">
        <f t="shared" si="34"/>
        <v>34</v>
      </c>
    </row>
    <row r="2145" spans="1:17" x14ac:dyDescent="0.25">
      <c r="A2145">
        <v>2144</v>
      </c>
      <c r="F2145">
        <v>116.44769100000001</v>
      </c>
      <c r="G2145" s="3">
        <v>3</v>
      </c>
      <c r="H2145">
        <v>118.023325</v>
      </c>
      <c r="I2145" s="5">
        <v>4</v>
      </c>
      <c r="P2145">
        <v>2</v>
      </c>
      <c r="Q2145" t="str">
        <f t="shared" si="34"/>
        <v>34</v>
      </c>
    </row>
    <row r="2146" spans="1:17" x14ac:dyDescent="0.25">
      <c r="A2146">
        <v>2145</v>
      </c>
      <c r="F2146">
        <v>116.42299800000001</v>
      </c>
      <c r="G2146" s="3">
        <v>3</v>
      </c>
      <c r="H2146">
        <v>118.047358</v>
      </c>
      <c r="I2146" s="5">
        <v>4</v>
      </c>
      <c r="P2146">
        <v>2</v>
      </c>
      <c r="Q2146" t="str">
        <f t="shared" si="34"/>
        <v>34</v>
      </c>
    </row>
    <row r="2147" spans="1:17" x14ac:dyDescent="0.25">
      <c r="A2147">
        <v>2146</v>
      </c>
      <c r="F2147">
        <v>116.42534800000001</v>
      </c>
      <c r="G2147" s="3">
        <v>3</v>
      </c>
      <c r="H2147">
        <v>118.04408800000002</v>
      </c>
      <c r="I2147" s="5">
        <v>4</v>
      </c>
      <c r="P2147">
        <v>2</v>
      </c>
      <c r="Q2147" t="str">
        <f t="shared" si="34"/>
        <v>34</v>
      </c>
    </row>
    <row r="2148" spans="1:17" x14ac:dyDescent="0.25">
      <c r="A2148">
        <v>2147</v>
      </c>
      <c r="F2148">
        <v>116.423204</v>
      </c>
      <c r="G2148" s="3">
        <v>3</v>
      </c>
      <c r="H2148">
        <v>118.07225200000001</v>
      </c>
      <c r="I2148" s="5">
        <v>4</v>
      </c>
      <c r="P2148">
        <v>2</v>
      </c>
      <c r="Q2148" t="str">
        <f t="shared" si="34"/>
        <v>34</v>
      </c>
    </row>
    <row r="2149" spans="1:17" x14ac:dyDescent="0.25">
      <c r="A2149">
        <v>2148</v>
      </c>
      <c r="F2149">
        <v>116.40851000000001</v>
      </c>
      <c r="G2149" s="3">
        <v>3</v>
      </c>
      <c r="H2149">
        <v>118.015928</v>
      </c>
      <c r="I2149" s="5">
        <v>4</v>
      </c>
      <c r="P2149">
        <v>2</v>
      </c>
      <c r="Q2149" t="str">
        <f t="shared" si="34"/>
        <v>34</v>
      </c>
    </row>
    <row r="2150" spans="1:17" x14ac:dyDescent="0.25">
      <c r="A2150">
        <v>2149</v>
      </c>
      <c r="F2150">
        <v>116.42193</v>
      </c>
      <c r="G2150" s="3">
        <v>3</v>
      </c>
      <c r="H2150">
        <v>118.015928</v>
      </c>
      <c r="I2150" s="5">
        <v>4</v>
      </c>
      <c r="P2150">
        <v>2</v>
      </c>
      <c r="Q2150" t="str">
        <f t="shared" si="34"/>
        <v>34</v>
      </c>
    </row>
    <row r="2151" spans="1:17" x14ac:dyDescent="0.25">
      <c r="A2151">
        <v>2150</v>
      </c>
      <c r="P2151">
        <v>0</v>
      </c>
      <c r="Q2151" t="str">
        <f t="shared" si="34"/>
        <v/>
      </c>
    </row>
    <row r="2152" spans="1:17" x14ac:dyDescent="0.25">
      <c r="A2152">
        <v>2151</v>
      </c>
      <c r="D2152">
        <v>96.693928</v>
      </c>
      <c r="E2152" s="2">
        <v>2</v>
      </c>
      <c r="P2152">
        <v>1</v>
      </c>
      <c r="Q2152" t="str">
        <f t="shared" si="34"/>
        <v>2</v>
      </c>
    </row>
    <row r="2153" spans="1:17" x14ac:dyDescent="0.25">
      <c r="A2153">
        <v>2152</v>
      </c>
      <c r="D2153">
        <v>96.673927000000006</v>
      </c>
      <c r="E2153" s="2">
        <v>2</v>
      </c>
      <c r="P2153">
        <v>1</v>
      </c>
      <c r="Q2153" t="str">
        <f t="shared" si="34"/>
        <v>2</v>
      </c>
    </row>
    <row r="2154" spans="1:17" x14ac:dyDescent="0.25">
      <c r="A2154">
        <v>2153</v>
      </c>
      <c r="D2154">
        <v>96.690407000000008</v>
      </c>
      <c r="E2154" s="2">
        <v>2</v>
      </c>
      <c r="P2154">
        <v>1</v>
      </c>
      <c r="Q2154" t="str">
        <f t="shared" si="34"/>
        <v>2</v>
      </c>
    </row>
    <row r="2155" spans="1:17" x14ac:dyDescent="0.25">
      <c r="A2155">
        <v>2154</v>
      </c>
      <c r="D2155">
        <v>96.683212000000012</v>
      </c>
      <c r="E2155" s="2">
        <v>2</v>
      </c>
      <c r="P2155">
        <v>1</v>
      </c>
      <c r="Q2155" t="str">
        <f t="shared" si="34"/>
        <v>2</v>
      </c>
    </row>
    <row r="2156" spans="1:17" x14ac:dyDescent="0.25">
      <c r="A2156">
        <v>2155</v>
      </c>
      <c r="D2156">
        <v>96.673367000000013</v>
      </c>
      <c r="E2156" s="2">
        <v>2</v>
      </c>
      <c r="P2156">
        <v>1</v>
      </c>
      <c r="Q2156" t="str">
        <f t="shared" si="34"/>
        <v>2</v>
      </c>
    </row>
    <row r="2157" spans="1:17" x14ac:dyDescent="0.25">
      <c r="A2157">
        <v>2156</v>
      </c>
      <c r="B2157">
        <v>91.277628000000007</v>
      </c>
      <c r="C2157" s="4">
        <v>1</v>
      </c>
      <c r="D2157">
        <v>96.671175000000005</v>
      </c>
      <c r="E2157" s="2">
        <v>2</v>
      </c>
      <c r="P2157">
        <v>2</v>
      </c>
      <c r="Q2157" t="str">
        <f t="shared" si="34"/>
        <v>12</v>
      </c>
    </row>
    <row r="2158" spans="1:17" x14ac:dyDescent="0.25">
      <c r="A2158">
        <v>2157</v>
      </c>
      <c r="B2158">
        <v>91.243038000000013</v>
      </c>
      <c r="C2158" s="4">
        <v>1</v>
      </c>
      <c r="D2158">
        <v>96.651430000000005</v>
      </c>
      <c r="E2158" s="2">
        <v>2</v>
      </c>
      <c r="P2158">
        <v>2</v>
      </c>
      <c r="Q2158" t="str">
        <f t="shared" si="34"/>
        <v>12</v>
      </c>
    </row>
    <row r="2159" spans="1:17" x14ac:dyDescent="0.25">
      <c r="A2159">
        <v>2158</v>
      </c>
      <c r="B2159">
        <v>91.252630000000011</v>
      </c>
      <c r="C2159" s="4">
        <v>1</v>
      </c>
      <c r="D2159">
        <v>96.712805000000003</v>
      </c>
      <c r="E2159" s="2">
        <v>2</v>
      </c>
      <c r="P2159">
        <v>2</v>
      </c>
      <c r="Q2159" t="str">
        <f t="shared" si="34"/>
        <v>12</v>
      </c>
    </row>
    <row r="2160" spans="1:17" x14ac:dyDescent="0.25">
      <c r="A2160">
        <v>2159</v>
      </c>
      <c r="B2160">
        <v>91.237886000000003</v>
      </c>
      <c r="C2160" s="4">
        <v>1</v>
      </c>
      <c r="P2160">
        <v>1</v>
      </c>
      <c r="Q2160" t="str">
        <f t="shared" si="34"/>
        <v>1</v>
      </c>
    </row>
    <row r="2161" spans="1:17" x14ac:dyDescent="0.25">
      <c r="A2161">
        <v>2160</v>
      </c>
      <c r="B2161">
        <v>91.255436000000003</v>
      </c>
      <c r="C2161" s="4">
        <v>1</v>
      </c>
      <c r="P2161">
        <v>1</v>
      </c>
      <c r="Q2161" t="str">
        <f t="shared" si="34"/>
        <v>1</v>
      </c>
    </row>
    <row r="2162" spans="1:17" x14ac:dyDescent="0.25">
      <c r="A2162">
        <v>2161</v>
      </c>
      <c r="B2162">
        <v>91.187428000000011</v>
      </c>
      <c r="C2162" s="4">
        <v>1</v>
      </c>
      <c r="P2162">
        <v>1</v>
      </c>
      <c r="Q2162" t="str">
        <f t="shared" si="34"/>
        <v>1</v>
      </c>
    </row>
    <row r="2163" spans="1:17" x14ac:dyDescent="0.25">
      <c r="A2163">
        <v>2162</v>
      </c>
      <c r="B2163">
        <v>91.277628000000007</v>
      </c>
      <c r="C2163" s="4">
        <v>1</v>
      </c>
      <c r="H2163">
        <v>91.083403000000004</v>
      </c>
      <c r="I2163" s="5">
        <v>4</v>
      </c>
      <c r="P2163">
        <v>2</v>
      </c>
      <c r="Q2163" t="str">
        <f t="shared" si="34"/>
        <v>14</v>
      </c>
    </row>
    <row r="2164" spans="1:17" x14ac:dyDescent="0.25">
      <c r="A2164">
        <v>2163</v>
      </c>
      <c r="F2164">
        <v>90.149828000000014</v>
      </c>
      <c r="G2164" s="3">
        <v>3</v>
      </c>
      <c r="H2164">
        <v>91.104116000000005</v>
      </c>
      <c r="I2164" s="5">
        <v>4</v>
      </c>
      <c r="P2164">
        <v>2</v>
      </c>
      <c r="Q2164" t="str">
        <f t="shared" si="34"/>
        <v>34</v>
      </c>
    </row>
    <row r="2165" spans="1:17" x14ac:dyDescent="0.25">
      <c r="A2165">
        <v>2164</v>
      </c>
      <c r="F2165">
        <v>90.242529000000005</v>
      </c>
      <c r="G2165" s="3">
        <v>3</v>
      </c>
      <c r="H2165">
        <v>91.069271000000015</v>
      </c>
      <c r="I2165" s="5">
        <v>4</v>
      </c>
      <c r="P2165">
        <v>2</v>
      </c>
      <c r="Q2165" t="str">
        <f t="shared" si="34"/>
        <v>34</v>
      </c>
    </row>
    <row r="2166" spans="1:17" x14ac:dyDescent="0.25">
      <c r="A2166">
        <v>2165</v>
      </c>
      <c r="F2166">
        <v>90.130648000000008</v>
      </c>
      <c r="G2166" s="3">
        <v>3</v>
      </c>
      <c r="H2166">
        <v>91.075443000000007</v>
      </c>
      <c r="I2166" s="5">
        <v>4</v>
      </c>
      <c r="P2166">
        <v>2</v>
      </c>
      <c r="Q2166" t="str">
        <f t="shared" si="34"/>
        <v>34</v>
      </c>
    </row>
    <row r="2167" spans="1:17" x14ac:dyDescent="0.25">
      <c r="A2167">
        <v>2166</v>
      </c>
      <c r="F2167">
        <v>90.156769000000011</v>
      </c>
      <c r="G2167" s="3">
        <v>3</v>
      </c>
      <c r="H2167">
        <v>91.084526000000011</v>
      </c>
      <c r="I2167" s="5">
        <v>4</v>
      </c>
      <c r="P2167">
        <v>2</v>
      </c>
      <c r="Q2167" t="str">
        <f t="shared" si="34"/>
        <v>34</v>
      </c>
    </row>
    <row r="2168" spans="1:17" x14ac:dyDescent="0.25">
      <c r="A2168">
        <v>2167</v>
      </c>
      <c r="F2168">
        <v>90.232376000000016</v>
      </c>
      <c r="G2168" s="3">
        <v>3</v>
      </c>
      <c r="H2168">
        <v>91.118198000000007</v>
      </c>
      <c r="I2168" s="5">
        <v>4</v>
      </c>
      <c r="P2168">
        <v>2</v>
      </c>
      <c r="Q2168" t="str">
        <f t="shared" si="34"/>
        <v>34</v>
      </c>
    </row>
    <row r="2169" spans="1:17" x14ac:dyDescent="0.25">
      <c r="A2169">
        <v>2168</v>
      </c>
      <c r="F2169">
        <v>90.216612000000012</v>
      </c>
      <c r="G2169" s="3">
        <v>3</v>
      </c>
      <c r="H2169">
        <v>91.093912000000003</v>
      </c>
      <c r="I2169" s="5">
        <v>4</v>
      </c>
      <c r="P2169">
        <v>2</v>
      </c>
      <c r="Q2169" t="str">
        <f t="shared" si="34"/>
        <v>34</v>
      </c>
    </row>
    <row r="2170" spans="1:17" x14ac:dyDescent="0.25">
      <c r="A2170">
        <v>2169</v>
      </c>
      <c r="F2170">
        <v>90.150135000000006</v>
      </c>
      <c r="G2170" s="3">
        <v>3</v>
      </c>
      <c r="H2170">
        <v>91.083403000000004</v>
      </c>
      <c r="I2170" s="5">
        <v>4</v>
      </c>
      <c r="P2170">
        <v>2</v>
      </c>
      <c r="Q2170" t="str">
        <f t="shared" si="34"/>
        <v>34</v>
      </c>
    </row>
    <row r="2171" spans="1:17" x14ac:dyDescent="0.25">
      <c r="A2171">
        <v>2170</v>
      </c>
      <c r="D2171">
        <v>75.091839000000007</v>
      </c>
      <c r="E2171" s="2">
        <v>2</v>
      </c>
      <c r="F2171">
        <v>90.119627000000008</v>
      </c>
      <c r="G2171" s="3">
        <v>3</v>
      </c>
      <c r="P2171">
        <v>2</v>
      </c>
      <c r="Q2171" t="str">
        <f t="shared" si="34"/>
        <v>23</v>
      </c>
    </row>
    <row r="2172" spans="1:17" x14ac:dyDescent="0.25">
      <c r="A2172">
        <v>2171</v>
      </c>
      <c r="D2172">
        <v>75.050208000000012</v>
      </c>
      <c r="E2172" s="2">
        <v>2</v>
      </c>
      <c r="F2172">
        <v>90.149828000000014</v>
      </c>
      <c r="G2172" s="3">
        <v>3</v>
      </c>
      <c r="P2172">
        <v>2</v>
      </c>
      <c r="Q2172" t="str">
        <f t="shared" si="34"/>
        <v>23</v>
      </c>
    </row>
    <row r="2173" spans="1:17" x14ac:dyDescent="0.25">
      <c r="A2173">
        <v>2172</v>
      </c>
      <c r="D2173">
        <v>75.074135000000012</v>
      </c>
      <c r="E2173" s="2">
        <v>2</v>
      </c>
      <c r="P2173">
        <v>1</v>
      </c>
      <c r="Q2173" t="str">
        <f t="shared" si="34"/>
        <v>2</v>
      </c>
    </row>
    <row r="2174" spans="1:17" x14ac:dyDescent="0.25">
      <c r="A2174">
        <v>2173</v>
      </c>
      <c r="D2174">
        <v>75.090767000000014</v>
      </c>
      <c r="E2174" s="2">
        <v>2</v>
      </c>
      <c r="P2174">
        <v>1</v>
      </c>
      <c r="Q2174" t="str">
        <f t="shared" si="34"/>
        <v>2</v>
      </c>
    </row>
    <row r="2175" spans="1:17" x14ac:dyDescent="0.25">
      <c r="A2175">
        <v>2174</v>
      </c>
      <c r="D2175">
        <v>75.091176000000004</v>
      </c>
      <c r="E2175" s="2">
        <v>2</v>
      </c>
      <c r="P2175">
        <v>1</v>
      </c>
      <c r="Q2175" t="str">
        <f t="shared" si="34"/>
        <v>2</v>
      </c>
    </row>
    <row r="2176" spans="1:17" x14ac:dyDescent="0.25">
      <c r="A2176">
        <v>2175</v>
      </c>
      <c r="B2176">
        <v>71.574471000000003</v>
      </c>
      <c r="C2176" s="4">
        <v>1</v>
      </c>
      <c r="D2176">
        <v>75.093420000000009</v>
      </c>
      <c r="E2176" s="2">
        <v>2</v>
      </c>
      <c r="P2176">
        <v>2</v>
      </c>
      <c r="Q2176" t="str">
        <f t="shared" si="34"/>
        <v>12</v>
      </c>
    </row>
    <row r="2177" spans="1:17" x14ac:dyDescent="0.25">
      <c r="A2177">
        <v>2176</v>
      </c>
      <c r="B2177">
        <v>71.489271000000002</v>
      </c>
      <c r="C2177" s="4">
        <v>1</v>
      </c>
      <c r="D2177">
        <v>75.079595000000012</v>
      </c>
      <c r="E2177" s="2">
        <v>2</v>
      </c>
      <c r="P2177">
        <v>2</v>
      </c>
      <c r="Q2177" t="str">
        <f t="shared" si="34"/>
        <v>12</v>
      </c>
    </row>
    <row r="2178" spans="1:17" x14ac:dyDescent="0.25">
      <c r="A2178">
        <v>2177</v>
      </c>
      <c r="B2178">
        <v>71.556156000000001</v>
      </c>
      <c r="C2178" s="4">
        <v>1</v>
      </c>
      <c r="D2178">
        <v>75.11566400000001</v>
      </c>
      <c r="E2178" s="2">
        <v>2</v>
      </c>
      <c r="P2178">
        <v>2</v>
      </c>
      <c r="Q2178" t="str">
        <f t="shared" ref="Q2178:Q2227" si="35">CONCATENATE(C2178,E2178,G2178,I2178)</f>
        <v>12</v>
      </c>
    </row>
    <row r="2179" spans="1:17" x14ac:dyDescent="0.25">
      <c r="A2179">
        <v>2178</v>
      </c>
      <c r="B2179">
        <v>71.587481000000011</v>
      </c>
      <c r="C2179" s="4">
        <v>1</v>
      </c>
      <c r="D2179">
        <v>75.407179000000014</v>
      </c>
      <c r="E2179" s="2">
        <v>2</v>
      </c>
      <c r="P2179">
        <v>2</v>
      </c>
      <c r="Q2179" t="str">
        <f t="shared" si="35"/>
        <v>12</v>
      </c>
    </row>
    <row r="2180" spans="1:17" x14ac:dyDescent="0.25">
      <c r="A2180">
        <v>2179</v>
      </c>
      <c r="B2180">
        <v>71.596358000000009</v>
      </c>
      <c r="C2180" s="4">
        <v>1</v>
      </c>
      <c r="P2180">
        <v>1</v>
      </c>
      <c r="Q2180" t="str">
        <f t="shared" si="35"/>
        <v>1</v>
      </c>
    </row>
    <row r="2181" spans="1:17" x14ac:dyDescent="0.25">
      <c r="A2181">
        <v>2180</v>
      </c>
      <c r="B2181">
        <v>71.594572000000014</v>
      </c>
      <c r="C2181" s="4">
        <v>1</v>
      </c>
      <c r="P2181">
        <v>1</v>
      </c>
      <c r="Q2181" t="str">
        <f t="shared" si="35"/>
        <v>1</v>
      </c>
    </row>
    <row r="2182" spans="1:17" x14ac:dyDescent="0.25">
      <c r="A2182">
        <v>2181</v>
      </c>
      <c r="B2182">
        <v>71.558298000000008</v>
      </c>
      <c r="C2182" s="4">
        <v>1</v>
      </c>
      <c r="P2182">
        <v>1</v>
      </c>
      <c r="Q2182" t="str">
        <f t="shared" si="35"/>
        <v>1</v>
      </c>
    </row>
    <row r="2183" spans="1:17" x14ac:dyDescent="0.25">
      <c r="A2183">
        <v>2182</v>
      </c>
      <c r="B2183">
        <v>71.574471000000003</v>
      </c>
      <c r="C2183" s="4">
        <v>1</v>
      </c>
      <c r="P2183">
        <v>1</v>
      </c>
      <c r="Q2183" t="str">
        <f t="shared" si="35"/>
        <v>1</v>
      </c>
    </row>
    <row r="2184" spans="1:17" x14ac:dyDescent="0.25">
      <c r="A2184">
        <v>2183</v>
      </c>
      <c r="F2184">
        <v>68.926718999999991</v>
      </c>
      <c r="G2184" s="3">
        <v>3</v>
      </c>
      <c r="H2184">
        <v>71.089292</v>
      </c>
      <c r="I2184" s="5">
        <v>4</v>
      </c>
      <c r="P2184">
        <v>2</v>
      </c>
      <c r="Q2184" t="str">
        <f t="shared" si="35"/>
        <v>34</v>
      </c>
    </row>
    <row r="2185" spans="1:17" x14ac:dyDescent="0.25">
      <c r="A2185">
        <v>2184</v>
      </c>
      <c r="F2185">
        <v>68.930831000000012</v>
      </c>
      <c r="G2185" s="3">
        <v>3</v>
      </c>
      <c r="H2185">
        <v>71.031846000000002</v>
      </c>
      <c r="I2185" s="5">
        <v>4</v>
      </c>
      <c r="P2185">
        <v>2</v>
      </c>
      <c r="Q2185" t="str">
        <f t="shared" si="35"/>
        <v>34</v>
      </c>
    </row>
    <row r="2186" spans="1:17" x14ac:dyDescent="0.25">
      <c r="A2186">
        <v>2185</v>
      </c>
      <c r="F2186">
        <v>68.944213000000005</v>
      </c>
      <c r="G2186" s="3">
        <v>3</v>
      </c>
      <c r="H2186">
        <v>71.025367000000003</v>
      </c>
      <c r="I2186" s="5">
        <v>4</v>
      </c>
      <c r="P2186">
        <v>2</v>
      </c>
      <c r="Q2186" t="str">
        <f t="shared" si="35"/>
        <v>34</v>
      </c>
    </row>
    <row r="2187" spans="1:17" x14ac:dyDescent="0.25">
      <c r="A2187">
        <v>2186</v>
      </c>
      <c r="F2187">
        <v>68.939632000000003</v>
      </c>
      <c r="G2187" s="3">
        <v>3</v>
      </c>
      <c r="H2187">
        <v>71.014959000000005</v>
      </c>
      <c r="I2187" s="5">
        <v>4</v>
      </c>
      <c r="P2187">
        <v>2</v>
      </c>
      <c r="Q2187" t="str">
        <f t="shared" si="35"/>
        <v>34</v>
      </c>
    </row>
    <row r="2188" spans="1:17" x14ac:dyDescent="0.25">
      <c r="A2188">
        <v>2187</v>
      </c>
      <c r="F2188">
        <v>68.915362999999999</v>
      </c>
      <c r="G2188" s="3">
        <v>3</v>
      </c>
      <c r="H2188">
        <v>71.022000000000006</v>
      </c>
      <c r="I2188" s="5">
        <v>4</v>
      </c>
      <c r="P2188">
        <v>2</v>
      </c>
      <c r="Q2188" t="str">
        <f t="shared" si="35"/>
        <v>34</v>
      </c>
    </row>
    <row r="2189" spans="1:17" x14ac:dyDescent="0.25">
      <c r="A2189">
        <v>2188</v>
      </c>
      <c r="F2189">
        <v>68.934733999999992</v>
      </c>
      <c r="G2189" s="3">
        <v>3</v>
      </c>
      <c r="H2189">
        <v>71.006133000000005</v>
      </c>
      <c r="I2189" s="5">
        <v>4</v>
      </c>
      <c r="P2189">
        <v>2</v>
      </c>
      <c r="Q2189" t="str">
        <f t="shared" si="35"/>
        <v>34</v>
      </c>
    </row>
    <row r="2190" spans="1:17" x14ac:dyDescent="0.25">
      <c r="A2190">
        <v>2189</v>
      </c>
      <c r="F2190">
        <v>68.878696000000005</v>
      </c>
      <c r="G2190" s="3">
        <v>3</v>
      </c>
      <c r="H2190">
        <v>70.991695000000007</v>
      </c>
      <c r="I2190" s="5">
        <v>4</v>
      </c>
      <c r="P2190">
        <v>2</v>
      </c>
      <c r="Q2190" t="str">
        <f t="shared" si="35"/>
        <v>34</v>
      </c>
    </row>
    <row r="2191" spans="1:17" x14ac:dyDescent="0.25">
      <c r="A2191">
        <v>2190</v>
      </c>
      <c r="F2191">
        <v>68.895099000000002</v>
      </c>
      <c r="G2191" s="3">
        <v>3</v>
      </c>
      <c r="H2191">
        <v>71.089292</v>
      </c>
      <c r="I2191" s="5">
        <v>4</v>
      </c>
      <c r="P2191">
        <v>2</v>
      </c>
      <c r="Q2191" t="str">
        <f t="shared" si="35"/>
        <v>34</v>
      </c>
    </row>
    <row r="2192" spans="1:17" x14ac:dyDescent="0.25">
      <c r="A2192">
        <v>2191</v>
      </c>
      <c r="D2192">
        <v>52.757862000000003</v>
      </c>
      <c r="E2192" s="2">
        <v>2</v>
      </c>
      <c r="F2192">
        <v>68.926718999999991</v>
      </c>
      <c r="G2192" s="3">
        <v>3</v>
      </c>
      <c r="P2192">
        <v>2</v>
      </c>
      <c r="Q2192" t="str">
        <f t="shared" si="35"/>
        <v>23</v>
      </c>
    </row>
    <row r="2193" spans="1:17" x14ac:dyDescent="0.25">
      <c r="A2193">
        <v>2192</v>
      </c>
      <c r="D2193">
        <v>52.767654</v>
      </c>
      <c r="E2193" s="2">
        <v>2</v>
      </c>
      <c r="P2193">
        <v>1</v>
      </c>
      <c r="Q2193" t="str">
        <f t="shared" si="35"/>
        <v>2</v>
      </c>
    </row>
    <row r="2194" spans="1:17" x14ac:dyDescent="0.25">
      <c r="A2194">
        <v>2193</v>
      </c>
      <c r="D2194">
        <v>52.761507999999999</v>
      </c>
      <c r="E2194" s="2">
        <v>2</v>
      </c>
      <c r="P2194">
        <v>1</v>
      </c>
      <c r="Q2194" t="str">
        <f t="shared" si="35"/>
        <v>2</v>
      </c>
    </row>
    <row r="2195" spans="1:17" x14ac:dyDescent="0.25">
      <c r="A2195">
        <v>2194</v>
      </c>
      <c r="D2195">
        <v>52.754736999999999</v>
      </c>
      <c r="E2195" s="2">
        <v>2</v>
      </c>
      <c r="P2195">
        <v>1</v>
      </c>
      <c r="Q2195" t="str">
        <f t="shared" si="35"/>
        <v>2</v>
      </c>
    </row>
    <row r="2196" spans="1:17" x14ac:dyDescent="0.25">
      <c r="A2196">
        <v>2195</v>
      </c>
      <c r="D2196">
        <v>52.761248999999999</v>
      </c>
      <c r="E2196" s="2">
        <v>2</v>
      </c>
      <c r="P2196">
        <v>1</v>
      </c>
      <c r="Q2196" t="str">
        <f t="shared" si="35"/>
        <v>2</v>
      </c>
    </row>
    <row r="2197" spans="1:17" x14ac:dyDescent="0.25">
      <c r="A2197">
        <v>2196</v>
      </c>
      <c r="B2197">
        <v>47.498744000000002</v>
      </c>
      <c r="C2197" s="4">
        <v>1</v>
      </c>
      <c r="D2197">
        <v>52.755622000000002</v>
      </c>
      <c r="E2197" s="2">
        <v>2</v>
      </c>
      <c r="P2197">
        <v>2</v>
      </c>
      <c r="Q2197" t="str">
        <f t="shared" si="35"/>
        <v>12</v>
      </c>
    </row>
    <row r="2198" spans="1:17" x14ac:dyDescent="0.25">
      <c r="A2198">
        <v>2197</v>
      </c>
      <c r="B2198">
        <v>47.530464000000002</v>
      </c>
      <c r="C2198" s="4">
        <v>1</v>
      </c>
      <c r="D2198">
        <v>52.839790000000001</v>
      </c>
      <c r="E2198" s="2">
        <v>2</v>
      </c>
      <c r="P2198">
        <v>2</v>
      </c>
      <c r="Q2198" t="str">
        <f t="shared" si="35"/>
        <v>12</v>
      </c>
    </row>
    <row r="2199" spans="1:17" x14ac:dyDescent="0.25">
      <c r="A2199">
        <v>2198</v>
      </c>
      <c r="B2199">
        <v>47.513591000000005</v>
      </c>
      <c r="C2199" s="4">
        <v>1</v>
      </c>
      <c r="D2199">
        <v>52.845882000000003</v>
      </c>
      <c r="E2199" s="2">
        <v>2</v>
      </c>
      <c r="P2199">
        <v>2</v>
      </c>
      <c r="Q2199" t="str">
        <f t="shared" si="35"/>
        <v>12</v>
      </c>
    </row>
    <row r="2200" spans="1:17" x14ac:dyDescent="0.25">
      <c r="A2200">
        <v>2199</v>
      </c>
      <c r="B2200">
        <v>47.515621000000003</v>
      </c>
      <c r="C2200" s="4">
        <v>1</v>
      </c>
      <c r="P2200">
        <v>1</v>
      </c>
      <c r="Q2200" t="str">
        <f t="shared" si="35"/>
        <v>1</v>
      </c>
    </row>
    <row r="2201" spans="1:17" x14ac:dyDescent="0.25">
      <c r="A2201">
        <v>2200</v>
      </c>
      <c r="B2201">
        <v>47.500831000000005</v>
      </c>
      <c r="C2201" s="4">
        <v>1</v>
      </c>
      <c r="P2201">
        <v>1</v>
      </c>
      <c r="Q2201" t="str">
        <f t="shared" si="35"/>
        <v>1</v>
      </c>
    </row>
    <row r="2202" spans="1:17" x14ac:dyDescent="0.25">
      <c r="A2202">
        <v>2201</v>
      </c>
      <c r="B2202">
        <v>47.554321000000002</v>
      </c>
      <c r="C2202" s="4">
        <v>1</v>
      </c>
      <c r="P2202">
        <v>1</v>
      </c>
      <c r="Q2202" t="str">
        <f t="shared" si="35"/>
        <v>1</v>
      </c>
    </row>
    <row r="2203" spans="1:17" x14ac:dyDescent="0.25">
      <c r="A2203">
        <v>2202</v>
      </c>
      <c r="B2203">
        <v>47.498744000000002</v>
      </c>
      <c r="C2203" s="4">
        <v>1</v>
      </c>
      <c r="P2203">
        <v>1</v>
      </c>
      <c r="Q2203" t="str">
        <f t="shared" si="35"/>
        <v>1</v>
      </c>
    </row>
    <row r="2204" spans="1:17" x14ac:dyDescent="0.25">
      <c r="A2204">
        <v>2203</v>
      </c>
      <c r="B2204">
        <v>47.498744000000002</v>
      </c>
      <c r="C2204" s="4">
        <v>1</v>
      </c>
      <c r="P2204">
        <v>1</v>
      </c>
      <c r="Q2204" t="str">
        <f t="shared" si="35"/>
        <v>1</v>
      </c>
    </row>
    <row r="2205" spans="1:17" x14ac:dyDescent="0.25">
      <c r="A2205">
        <v>2204</v>
      </c>
      <c r="F2205">
        <v>44.823486000000003</v>
      </c>
      <c r="G2205" s="3">
        <v>3</v>
      </c>
      <c r="H2205">
        <v>46.526508</v>
      </c>
      <c r="I2205" s="5">
        <v>4</v>
      </c>
      <c r="P2205">
        <v>2</v>
      </c>
      <c r="Q2205" t="str">
        <f t="shared" si="35"/>
        <v>34</v>
      </c>
    </row>
    <row r="2206" spans="1:17" x14ac:dyDescent="0.25">
      <c r="A2206">
        <v>2205</v>
      </c>
      <c r="F2206">
        <v>44.809265000000003</v>
      </c>
      <c r="G2206" s="3">
        <v>3</v>
      </c>
      <c r="H2206">
        <v>46.512031</v>
      </c>
      <c r="I2206" s="5">
        <v>4</v>
      </c>
      <c r="P2206">
        <v>2</v>
      </c>
      <c r="Q2206" t="str">
        <f t="shared" si="35"/>
        <v>34</v>
      </c>
    </row>
    <row r="2207" spans="1:17" x14ac:dyDescent="0.25">
      <c r="A2207">
        <v>2206</v>
      </c>
      <c r="F2207">
        <v>44.799320000000002</v>
      </c>
      <c r="G2207" s="3">
        <v>3</v>
      </c>
      <c r="H2207">
        <v>46.520988000000003</v>
      </c>
      <c r="I2207" s="5">
        <v>4</v>
      </c>
      <c r="P2207">
        <v>2</v>
      </c>
      <c r="Q2207" t="str">
        <f t="shared" si="35"/>
        <v>34</v>
      </c>
    </row>
    <row r="2208" spans="1:17" x14ac:dyDescent="0.25">
      <c r="A2208">
        <v>2207</v>
      </c>
      <c r="F2208">
        <v>44.736614000000003</v>
      </c>
      <c r="G2208" s="3">
        <v>3</v>
      </c>
      <c r="H2208">
        <v>46.590412000000001</v>
      </c>
      <c r="I2208" s="5">
        <v>4</v>
      </c>
      <c r="P2208">
        <v>2</v>
      </c>
      <c r="Q2208" t="str">
        <f t="shared" si="35"/>
        <v>34</v>
      </c>
    </row>
    <row r="2209" spans="1:17" x14ac:dyDescent="0.25">
      <c r="A2209">
        <v>2208</v>
      </c>
      <c r="F2209">
        <v>44.751560000000005</v>
      </c>
      <c r="G2209" s="3">
        <v>3</v>
      </c>
      <c r="H2209">
        <v>46.622756000000003</v>
      </c>
      <c r="I2209" s="5">
        <v>4</v>
      </c>
      <c r="P2209">
        <v>2</v>
      </c>
      <c r="Q2209" t="str">
        <f t="shared" si="35"/>
        <v>34</v>
      </c>
    </row>
    <row r="2210" spans="1:17" x14ac:dyDescent="0.25">
      <c r="A2210">
        <v>2209</v>
      </c>
      <c r="F2210">
        <v>44.742965000000005</v>
      </c>
      <c r="G2210" s="3">
        <v>3</v>
      </c>
      <c r="H2210">
        <v>46.574058000000001</v>
      </c>
      <c r="I2210" s="5">
        <v>4</v>
      </c>
      <c r="P2210">
        <v>2</v>
      </c>
      <c r="Q2210" t="str">
        <f t="shared" si="35"/>
        <v>34</v>
      </c>
    </row>
    <row r="2211" spans="1:17" x14ac:dyDescent="0.25">
      <c r="A2211">
        <v>2210</v>
      </c>
      <c r="D2211">
        <v>29.283123000000003</v>
      </c>
      <c r="E2211" s="2">
        <v>2</v>
      </c>
      <c r="F2211">
        <v>44.735725000000002</v>
      </c>
      <c r="G2211" s="3">
        <v>3</v>
      </c>
      <c r="H2211">
        <v>46.483696000000002</v>
      </c>
      <c r="I2211" s="5">
        <v>4</v>
      </c>
      <c r="P2211">
        <v>3</v>
      </c>
      <c r="Q2211" t="str">
        <f t="shared" si="35"/>
        <v>234</v>
      </c>
    </row>
    <row r="2212" spans="1:17" x14ac:dyDescent="0.25">
      <c r="A2212">
        <v>2211</v>
      </c>
      <c r="D2212">
        <v>29.279421999999997</v>
      </c>
      <c r="E2212" s="2">
        <v>2</v>
      </c>
      <c r="F2212">
        <v>44.823486000000003</v>
      </c>
      <c r="G2212" s="3">
        <v>3</v>
      </c>
      <c r="H2212">
        <v>46.543067000000001</v>
      </c>
      <c r="I2212" s="5">
        <v>4</v>
      </c>
      <c r="P2212">
        <v>3</v>
      </c>
      <c r="Q2212" t="str">
        <f t="shared" si="35"/>
        <v>234</v>
      </c>
    </row>
    <row r="2213" spans="1:17" x14ac:dyDescent="0.25">
      <c r="A2213">
        <v>2212</v>
      </c>
      <c r="D2213">
        <v>29.262548000000002</v>
      </c>
      <c r="E2213" s="2">
        <v>2</v>
      </c>
      <c r="F2213">
        <v>44.823486000000003</v>
      </c>
      <c r="G2213" s="3">
        <v>3</v>
      </c>
      <c r="P2213">
        <v>2</v>
      </c>
      <c r="Q2213" t="str">
        <f t="shared" si="35"/>
        <v>23</v>
      </c>
    </row>
    <row r="2214" spans="1:17" x14ac:dyDescent="0.25">
      <c r="A2214">
        <v>2213</v>
      </c>
      <c r="D2214">
        <v>29.292028000000002</v>
      </c>
      <c r="E2214" s="2">
        <v>2</v>
      </c>
      <c r="F2214">
        <v>44.823486000000003</v>
      </c>
      <c r="G2214" s="3">
        <v>3</v>
      </c>
      <c r="P2214">
        <v>2</v>
      </c>
      <c r="Q2214" t="str">
        <f t="shared" si="35"/>
        <v>23</v>
      </c>
    </row>
    <row r="2215" spans="1:17" x14ac:dyDescent="0.25">
      <c r="A2215">
        <v>2214</v>
      </c>
      <c r="D2215">
        <v>29.293642000000006</v>
      </c>
      <c r="E2215" s="2">
        <v>2</v>
      </c>
      <c r="P2215">
        <v>1</v>
      </c>
      <c r="Q2215" t="str">
        <f t="shared" si="35"/>
        <v>2</v>
      </c>
    </row>
    <row r="2216" spans="1:17" x14ac:dyDescent="0.25">
      <c r="A2216">
        <v>2215</v>
      </c>
      <c r="D2216">
        <v>29.249372000000001</v>
      </c>
      <c r="E2216" s="2">
        <v>2</v>
      </c>
      <c r="P2216">
        <v>1</v>
      </c>
      <c r="Q2216" t="str">
        <f t="shared" si="35"/>
        <v>2</v>
      </c>
    </row>
    <row r="2217" spans="1:17" x14ac:dyDescent="0.25">
      <c r="A2217">
        <v>2216</v>
      </c>
      <c r="D2217">
        <v>29.235725000000002</v>
      </c>
      <c r="E2217" s="2">
        <v>2</v>
      </c>
      <c r="P2217">
        <v>1</v>
      </c>
      <c r="Q2217" t="str">
        <f t="shared" si="35"/>
        <v>2</v>
      </c>
    </row>
    <row r="2218" spans="1:17" x14ac:dyDescent="0.25">
      <c r="A2218">
        <v>2217</v>
      </c>
      <c r="B2218">
        <v>23.821924000000003</v>
      </c>
      <c r="C2218" s="4">
        <v>1</v>
      </c>
      <c r="D2218">
        <v>29.223955000000004</v>
      </c>
      <c r="E2218" s="2">
        <v>2</v>
      </c>
      <c r="P2218">
        <v>2</v>
      </c>
      <c r="Q2218" t="str">
        <f t="shared" si="35"/>
        <v>12</v>
      </c>
    </row>
    <row r="2219" spans="1:17" x14ac:dyDescent="0.25">
      <c r="A2219">
        <v>2218</v>
      </c>
      <c r="B2219">
        <v>23.820777000000007</v>
      </c>
      <c r="C2219" s="4">
        <v>1</v>
      </c>
      <c r="D2219">
        <v>29.269163000000006</v>
      </c>
      <c r="E2219" s="2">
        <v>2</v>
      </c>
      <c r="P2219">
        <v>2</v>
      </c>
      <c r="Q2219" t="str">
        <f t="shared" si="35"/>
        <v>12</v>
      </c>
    </row>
    <row r="2220" spans="1:17" x14ac:dyDescent="0.25">
      <c r="A2220">
        <v>2219</v>
      </c>
      <c r="B2220">
        <v>23.851038000000003</v>
      </c>
      <c r="C2220" s="4">
        <v>1</v>
      </c>
      <c r="D2220">
        <v>29.382548999999997</v>
      </c>
      <c r="E2220" s="2">
        <v>2</v>
      </c>
      <c r="P2220">
        <v>2</v>
      </c>
      <c r="Q2220" t="str">
        <f t="shared" si="35"/>
        <v>12</v>
      </c>
    </row>
    <row r="2221" spans="1:17" x14ac:dyDescent="0.25">
      <c r="A2221">
        <v>2220</v>
      </c>
      <c r="B2221">
        <v>23.876767999999998</v>
      </c>
      <c r="C2221" s="4">
        <v>1</v>
      </c>
      <c r="P2221">
        <v>1</v>
      </c>
      <c r="Q2221" t="str">
        <f t="shared" si="35"/>
        <v>1</v>
      </c>
    </row>
    <row r="2222" spans="1:17" x14ac:dyDescent="0.25">
      <c r="A2222">
        <v>2221</v>
      </c>
      <c r="B2222">
        <v>23.867445000000004</v>
      </c>
      <c r="C2222" s="4">
        <v>1</v>
      </c>
      <c r="P2222">
        <v>1</v>
      </c>
      <c r="Q2222" t="str">
        <f t="shared" si="35"/>
        <v>1</v>
      </c>
    </row>
    <row r="2223" spans="1:17" x14ac:dyDescent="0.25">
      <c r="A2223">
        <v>2222</v>
      </c>
      <c r="B2223">
        <v>23.916038</v>
      </c>
      <c r="C2223" s="4">
        <v>1</v>
      </c>
      <c r="P2223">
        <v>1</v>
      </c>
      <c r="Q2223" t="str">
        <f t="shared" si="35"/>
        <v>1</v>
      </c>
    </row>
    <row r="2224" spans="1:17" x14ac:dyDescent="0.25">
      <c r="A2224">
        <v>2223</v>
      </c>
      <c r="B2224">
        <v>23.856975000000006</v>
      </c>
      <c r="C2224" s="4">
        <v>1</v>
      </c>
      <c r="P2224">
        <v>1</v>
      </c>
      <c r="Q2224" t="str">
        <f t="shared" si="35"/>
        <v>1</v>
      </c>
    </row>
    <row r="2225" spans="1:17" x14ac:dyDescent="0.25">
      <c r="A2225">
        <v>2224</v>
      </c>
      <c r="B2225">
        <v>23.821924000000003</v>
      </c>
      <c r="C2225" s="4">
        <v>1</v>
      </c>
      <c r="H2225">
        <v>24.790935000000005</v>
      </c>
      <c r="I2225" s="5">
        <v>4</v>
      </c>
      <c r="P2225">
        <v>2</v>
      </c>
      <c r="Q2225" t="str">
        <f t="shared" si="35"/>
        <v>14</v>
      </c>
    </row>
    <row r="2226" spans="1:17" x14ac:dyDescent="0.25">
      <c r="A2226">
        <v>2225</v>
      </c>
      <c r="H2226">
        <v>24.790935000000005</v>
      </c>
      <c r="I2226" s="5">
        <v>4</v>
      </c>
      <c r="P2226">
        <v>1</v>
      </c>
      <c r="Q2226" t="str">
        <f t="shared" si="35"/>
        <v>4</v>
      </c>
    </row>
    <row r="2227" spans="1:17" x14ac:dyDescent="0.25">
      <c r="A2227">
        <v>2226</v>
      </c>
      <c r="F2227">
        <v>22.466245999999998</v>
      </c>
      <c r="G2227" s="3">
        <v>3</v>
      </c>
      <c r="H2227">
        <v>24.790935000000005</v>
      </c>
      <c r="I2227" s="5">
        <v>4</v>
      </c>
      <c r="J2227">
        <v>39.24541</v>
      </c>
      <c r="K2227" t="s">
        <v>22</v>
      </c>
      <c r="Q2227" t="str">
        <f t="shared" si="35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93B9-35A8-4E53-A423-876BF7B7328F}">
  <dimension ref="A1:F2227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  <c r="D7" s="3">
        <v>3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D18" s="3">
        <v>3</v>
      </c>
    </row>
    <row r="19" spans="1:5" x14ac:dyDescent="0.25">
      <c r="A19">
        <v>18</v>
      </c>
      <c r="D19" s="3">
        <v>3</v>
      </c>
    </row>
    <row r="20" spans="1:5" x14ac:dyDescent="0.25">
      <c r="A20">
        <v>19</v>
      </c>
      <c r="B20" s="4">
        <v>1</v>
      </c>
      <c r="E20" s="5">
        <v>4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D43" s="3">
        <v>3</v>
      </c>
    </row>
    <row r="44" spans="1:5" x14ac:dyDescent="0.25">
      <c r="A44">
        <v>43</v>
      </c>
      <c r="D44" s="3">
        <v>3</v>
      </c>
    </row>
    <row r="45" spans="1:5" x14ac:dyDescent="0.25">
      <c r="A45">
        <v>44</v>
      </c>
      <c r="E45" s="5">
        <v>4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  <c r="D59" s="3">
        <v>3</v>
      </c>
    </row>
    <row r="60" spans="1:5" x14ac:dyDescent="0.25">
      <c r="A60">
        <v>59</v>
      </c>
      <c r="C60" s="2">
        <v>2</v>
      </c>
      <c r="D60" s="3">
        <v>3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D64" s="3">
        <v>3</v>
      </c>
    </row>
    <row r="65" spans="1:5" x14ac:dyDescent="0.25">
      <c r="A65">
        <v>64</v>
      </c>
      <c r="D65" s="3">
        <v>3</v>
      </c>
      <c r="E65" s="5">
        <v>4</v>
      </c>
    </row>
    <row r="66" spans="1:5" x14ac:dyDescent="0.25">
      <c r="A66">
        <v>65</v>
      </c>
      <c r="D66" s="3">
        <v>3</v>
      </c>
      <c r="E66" s="5">
        <v>4</v>
      </c>
    </row>
    <row r="67" spans="1:5" x14ac:dyDescent="0.25">
      <c r="A67">
        <v>66</v>
      </c>
      <c r="D67" s="3">
        <v>3</v>
      </c>
      <c r="E67" s="5">
        <v>4</v>
      </c>
    </row>
    <row r="68" spans="1:5" x14ac:dyDescent="0.25">
      <c r="A68">
        <v>67</v>
      </c>
      <c r="B68" s="4">
        <v>1</v>
      </c>
      <c r="E68" s="5">
        <v>4</v>
      </c>
    </row>
    <row r="69" spans="1:5" x14ac:dyDescent="0.25">
      <c r="A69">
        <v>68</v>
      </c>
      <c r="B69" s="4">
        <v>1</v>
      </c>
      <c r="E69" s="5">
        <v>4</v>
      </c>
    </row>
    <row r="70" spans="1:5" x14ac:dyDescent="0.25">
      <c r="A70">
        <v>69</v>
      </c>
      <c r="B70" s="4">
        <v>1</v>
      </c>
      <c r="E70" s="5">
        <v>4</v>
      </c>
    </row>
    <row r="71" spans="1:5" x14ac:dyDescent="0.25">
      <c r="A71">
        <v>70</v>
      </c>
      <c r="B71" s="4">
        <v>1</v>
      </c>
      <c r="E71" s="5">
        <v>4</v>
      </c>
    </row>
    <row r="72" spans="1:5" x14ac:dyDescent="0.25">
      <c r="A72">
        <v>71</v>
      </c>
      <c r="B72" s="4">
        <v>1</v>
      </c>
      <c r="E72" s="5">
        <v>4</v>
      </c>
    </row>
    <row r="73" spans="1:5" x14ac:dyDescent="0.25">
      <c r="A73">
        <v>72</v>
      </c>
      <c r="B73" s="4">
        <v>1</v>
      </c>
    </row>
    <row r="74" spans="1:5" x14ac:dyDescent="0.25">
      <c r="A74">
        <v>73</v>
      </c>
      <c r="B74" s="4">
        <v>1</v>
      </c>
    </row>
    <row r="75" spans="1:5" x14ac:dyDescent="0.25">
      <c r="A75">
        <v>74</v>
      </c>
      <c r="B75" s="4">
        <v>1</v>
      </c>
    </row>
    <row r="76" spans="1:5" x14ac:dyDescent="0.25">
      <c r="A76">
        <v>75</v>
      </c>
      <c r="B76" s="4">
        <v>1</v>
      </c>
    </row>
    <row r="77" spans="1:5" x14ac:dyDescent="0.25">
      <c r="A77">
        <v>76</v>
      </c>
      <c r="B77" s="4">
        <v>1</v>
      </c>
      <c r="C77" s="2">
        <v>2</v>
      </c>
    </row>
    <row r="78" spans="1:5" x14ac:dyDescent="0.25">
      <c r="A78">
        <v>77</v>
      </c>
      <c r="C78" s="2">
        <v>2</v>
      </c>
    </row>
    <row r="79" spans="1:5" x14ac:dyDescent="0.25">
      <c r="A79">
        <v>78</v>
      </c>
      <c r="C79" s="2">
        <v>2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  <c r="D82" s="3">
        <v>3</v>
      </c>
    </row>
    <row r="83" spans="1:5" x14ac:dyDescent="0.25">
      <c r="A83">
        <v>82</v>
      </c>
      <c r="C83" s="2">
        <v>2</v>
      </c>
      <c r="D83" s="3">
        <v>3</v>
      </c>
    </row>
    <row r="84" spans="1:5" x14ac:dyDescent="0.25">
      <c r="A84">
        <v>83</v>
      </c>
      <c r="C84" s="2">
        <v>2</v>
      </c>
      <c r="D84" s="3">
        <v>3</v>
      </c>
    </row>
    <row r="85" spans="1:5" x14ac:dyDescent="0.25">
      <c r="A85">
        <v>84</v>
      </c>
      <c r="D85" s="3">
        <v>3</v>
      </c>
      <c r="E85" s="5">
        <v>4</v>
      </c>
    </row>
    <row r="86" spans="1:5" x14ac:dyDescent="0.25">
      <c r="A86">
        <v>85</v>
      </c>
      <c r="D86" s="3">
        <v>3</v>
      </c>
      <c r="E86" s="5">
        <v>4</v>
      </c>
    </row>
    <row r="87" spans="1:5" x14ac:dyDescent="0.25">
      <c r="A87">
        <v>86</v>
      </c>
      <c r="D87" s="3">
        <v>3</v>
      </c>
      <c r="E87" s="5">
        <v>4</v>
      </c>
    </row>
    <row r="88" spans="1:5" x14ac:dyDescent="0.25">
      <c r="A88">
        <v>87</v>
      </c>
      <c r="D88" s="3">
        <v>3</v>
      </c>
      <c r="E88" s="5">
        <v>4</v>
      </c>
    </row>
    <row r="89" spans="1:5" x14ac:dyDescent="0.25">
      <c r="A89">
        <v>88</v>
      </c>
      <c r="D89" s="3">
        <v>3</v>
      </c>
      <c r="E89" s="5">
        <v>4</v>
      </c>
    </row>
    <row r="90" spans="1:5" x14ac:dyDescent="0.25">
      <c r="A90">
        <v>89</v>
      </c>
      <c r="E90" s="5">
        <v>4</v>
      </c>
    </row>
    <row r="91" spans="1:5" x14ac:dyDescent="0.25">
      <c r="A91">
        <v>90</v>
      </c>
      <c r="E91" s="5">
        <v>4</v>
      </c>
    </row>
    <row r="92" spans="1:5" x14ac:dyDescent="0.25">
      <c r="A92">
        <v>91</v>
      </c>
      <c r="B92" s="4">
        <v>1</v>
      </c>
    </row>
    <row r="93" spans="1:5" x14ac:dyDescent="0.25">
      <c r="A93">
        <v>92</v>
      </c>
      <c r="B93" s="4">
        <v>1</v>
      </c>
    </row>
    <row r="94" spans="1:5" x14ac:dyDescent="0.25">
      <c r="A94">
        <v>93</v>
      </c>
      <c r="B94" s="4">
        <v>1</v>
      </c>
    </row>
    <row r="95" spans="1:5" x14ac:dyDescent="0.25">
      <c r="A95">
        <v>94</v>
      </c>
      <c r="B95" s="4">
        <v>1</v>
      </c>
    </row>
    <row r="96" spans="1:5" x14ac:dyDescent="0.25">
      <c r="A96">
        <v>95</v>
      </c>
      <c r="B96" s="4">
        <v>1</v>
      </c>
    </row>
    <row r="97" spans="1:5" x14ac:dyDescent="0.25">
      <c r="A97">
        <v>96</v>
      </c>
      <c r="B97" s="4">
        <v>1</v>
      </c>
    </row>
    <row r="98" spans="1:5" x14ac:dyDescent="0.25">
      <c r="A98">
        <v>97</v>
      </c>
      <c r="B98" s="4">
        <v>1</v>
      </c>
      <c r="C98" s="2">
        <v>2</v>
      </c>
    </row>
    <row r="99" spans="1:5" x14ac:dyDescent="0.25">
      <c r="A99">
        <v>98</v>
      </c>
      <c r="B99" s="4">
        <v>1</v>
      </c>
      <c r="C99" s="2">
        <v>2</v>
      </c>
    </row>
    <row r="100" spans="1:5" x14ac:dyDescent="0.25">
      <c r="A100">
        <v>99</v>
      </c>
      <c r="C100" s="2">
        <v>2</v>
      </c>
    </row>
    <row r="101" spans="1:5" x14ac:dyDescent="0.25">
      <c r="A101">
        <v>100</v>
      </c>
      <c r="C101" s="2">
        <v>2</v>
      </c>
    </row>
    <row r="102" spans="1:5" x14ac:dyDescent="0.25">
      <c r="A102">
        <v>101</v>
      </c>
      <c r="C102" s="2">
        <v>2</v>
      </c>
    </row>
    <row r="103" spans="1:5" x14ac:dyDescent="0.25">
      <c r="A103">
        <v>102</v>
      </c>
      <c r="C103" s="2">
        <v>2</v>
      </c>
    </row>
    <row r="104" spans="1:5" x14ac:dyDescent="0.25">
      <c r="A104">
        <v>103</v>
      </c>
      <c r="C104" s="2">
        <v>2</v>
      </c>
      <c r="D104" s="3">
        <v>3</v>
      </c>
      <c r="E104" s="5">
        <v>4</v>
      </c>
    </row>
    <row r="105" spans="1:5" x14ac:dyDescent="0.25">
      <c r="A105">
        <v>104</v>
      </c>
      <c r="D105" s="3">
        <v>3</v>
      </c>
      <c r="E105" s="5">
        <v>4</v>
      </c>
    </row>
    <row r="106" spans="1:5" x14ac:dyDescent="0.25">
      <c r="A106">
        <v>105</v>
      </c>
      <c r="D106" s="3">
        <v>3</v>
      </c>
      <c r="E106" s="5">
        <v>4</v>
      </c>
    </row>
    <row r="107" spans="1:5" x14ac:dyDescent="0.25">
      <c r="A107">
        <v>106</v>
      </c>
      <c r="D107" s="3">
        <v>3</v>
      </c>
      <c r="E107" s="5">
        <v>4</v>
      </c>
    </row>
    <row r="108" spans="1:5" x14ac:dyDescent="0.25">
      <c r="A108">
        <v>107</v>
      </c>
      <c r="D108" s="3">
        <v>3</v>
      </c>
      <c r="E108" s="5">
        <v>4</v>
      </c>
    </row>
    <row r="109" spans="1:5" x14ac:dyDescent="0.25">
      <c r="A109">
        <v>108</v>
      </c>
      <c r="D109" s="3">
        <v>3</v>
      </c>
      <c r="E109" s="5">
        <v>4</v>
      </c>
    </row>
    <row r="110" spans="1:5" x14ac:dyDescent="0.25">
      <c r="A110">
        <v>109</v>
      </c>
      <c r="D110" s="3">
        <v>3</v>
      </c>
      <c r="E110" s="5">
        <v>4</v>
      </c>
    </row>
    <row r="111" spans="1:5" x14ac:dyDescent="0.25">
      <c r="A111">
        <v>110</v>
      </c>
      <c r="D111" s="3">
        <v>3</v>
      </c>
    </row>
    <row r="112" spans="1:5" x14ac:dyDescent="0.25">
      <c r="A112">
        <v>111</v>
      </c>
    </row>
    <row r="113" spans="1:5" x14ac:dyDescent="0.25">
      <c r="A113">
        <v>112</v>
      </c>
      <c r="B113" s="4">
        <v>1</v>
      </c>
    </row>
    <row r="114" spans="1:5" x14ac:dyDescent="0.25">
      <c r="A114">
        <v>113</v>
      </c>
      <c r="B114" s="4">
        <v>1</v>
      </c>
    </row>
    <row r="115" spans="1:5" x14ac:dyDescent="0.25">
      <c r="A115">
        <v>114</v>
      </c>
      <c r="B115" s="4">
        <v>1</v>
      </c>
    </row>
    <row r="116" spans="1:5" x14ac:dyDescent="0.25">
      <c r="A116">
        <v>115</v>
      </c>
      <c r="B116" s="4">
        <v>1</v>
      </c>
    </row>
    <row r="117" spans="1:5" x14ac:dyDescent="0.25">
      <c r="A117">
        <v>116</v>
      </c>
      <c r="B117" s="4">
        <v>1</v>
      </c>
      <c r="C117" s="2">
        <v>2</v>
      </c>
    </row>
    <row r="118" spans="1:5" x14ac:dyDescent="0.25">
      <c r="A118">
        <v>117</v>
      </c>
      <c r="B118" s="4">
        <v>1</v>
      </c>
      <c r="C118" s="2">
        <v>2</v>
      </c>
    </row>
    <row r="119" spans="1:5" x14ac:dyDescent="0.25">
      <c r="A119">
        <v>118</v>
      </c>
      <c r="B119" s="4">
        <v>1</v>
      </c>
      <c r="C119" s="2">
        <v>2</v>
      </c>
    </row>
    <row r="120" spans="1:5" x14ac:dyDescent="0.25">
      <c r="A120">
        <v>119</v>
      </c>
      <c r="C120" s="2">
        <v>2</v>
      </c>
    </row>
    <row r="121" spans="1:5" x14ac:dyDescent="0.25">
      <c r="A121">
        <v>120</v>
      </c>
      <c r="C121" s="2">
        <v>2</v>
      </c>
    </row>
    <row r="122" spans="1:5" x14ac:dyDescent="0.25">
      <c r="A122">
        <v>121</v>
      </c>
      <c r="C122" s="2">
        <v>2</v>
      </c>
    </row>
    <row r="123" spans="1:5" x14ac:dyDescent="0.25">
      <c r="A123">
        <v>122</v>
      </c>
      <c r="C123" s="2">
        <v>2</v>
      </c>
    </row>
    <row r="124" spans="1:5" x14ac:dyDescent="0.25">
      <c r="A124">
        <v>123</v>
      </c>
      <c r="D124" s="3">
        <v>3</v>
      </c>
      <c r="E124" s="5">
        <v>4</v>
      </c>
    </row>
    <row r="125" spans="1:5" x14ac:dyDescent="0.25">
      <c r="A125">
        <v>124</v>
      </c>
      <c r="D125" s="3">
        <v>3</v>
      </c>
      <c r="E125" s="5">
        <v>4</v>
      </c>
    </row>
    <row r="126" spans="1:5" x14ac:dyDescent="0.25">
      <c r="A126">
        <v>125</v>
      </c>
      <c r="D126" s="3">
        <v>3</v>
      </c>
      <c r="E126" s="5">
        <v>4</v>
      </c>
    </row>
    <row r="127" spans="1:5" x14ac:dyDescent="0.25">
      <c r="A127">
        <v>126</v>
      </c>
      <c r="D127" s="3">
        <v>3</v>
      </c>
      <c r="E127" s="5">
        <v>4</v>
      </c>
    </row>
    <row r="128" spans="1:5" x14ac:dyDescent="0.25">
      <c r="A128">
        <v>127</v>
      </c>
      <c r="D128" s="3">
        <v>3</v>
      </c>
      <c r="E128" s="5">
        <v>4</v>
      </c>
    </row>
    <row r="129" spans="1:5" x14ac:dyDescent="0.25">
      <c r="A129">
        <v>128</v>
      </c>
      <c r="D129" s="3">
        <v>3</v>
      </c>
      <c r="E129" s="5">
        <v>4</v>
      </c>
    </row>
    <row r="130" spans="1:5" x14ac:dyDescent="0.25">
      <c r="A130">
        <v>129</v>
      </c>
      <c r="D130" s="3">
        <v>3</v>
      </c>
      <c r="E130" s="5">
        <v>4</v>
      </c>
    </row>
    <row r="131" spans="1:5" x14ac:dyDescent="0.25">
      <c r="A131">
        <v>130</v>
      </c>
    </row>
    <row r="132" spans="1:5" x14ac:dyDescent="0.25">
      <c r="A132">
        <v>131</v>
      </c>
    </row>
    <row r="133" spans="1:5" x14ac:dyDescent="0.25">
      <c r="A133">
        <v>132</v>
      </c>
    </row>
    <row r="134" spans="1:5" x14ac:dyDescent="0.25">
      <c r="A134">
        <v>133</v>
      </c>
    </row>
    <row r="135" spans="1:5" x14ac:dyDescent="0.25">
      <c r="A135">
        <v>134</v>
      </c>
    </row>
    <row r="136" spans="1:5" x14ac:dyDescent="0.25">
      <c r="A136">
        <v>135</v>
      </c>
      <c r="B136" s="4">
        <v>1</v>
      </c>
    </row>
    <row r="137" spans="1:5" x14ac:dyDescent="0.25">
      <c r="A137">
        <v>136</v>
      </c>
      <c r="B137" s="4">
        <v>1</v>
      </c>
    </row>
    <row r="138" spans="1:5" x14ac:dyDescent="0.25">
      <c r="A138">
        <v>137</v>
      </c>
      <c r="B138" s="4">
        <v>1</v>
      </c>
    </row>
    <row r="139" spans="1:5" x14ac:dyDescent="0.25">
      <c r="A139">
        <v>138</v>
      </c>
      <c r="B139" s="4">
        <v>1</v>
      </c>
      <c r="C139" s="2">
        <v>2</v>
      </c>
    </row>
    <row r="140" spans="1:5" x14ac:dyDescent="0.25">
      <c r="A140">
        <v>139</v>
      </c>
      <c r="B140" s="4">
        <v>1</v>
      </c>
      <c r="C140" s="2">
        <v>2</v>
      </c>
    </row>
    <row r="141" spans="1:5" x14ac:dyDescent="0.25">
      <c r="A141">
        <v>140</v>
      </c>
      <c r="B141" s="4">
        <v>1</v>
      </c>
      <c r="C141" s="2">
        <v>2</v>
      </c>
    </row>
    <row r="142" spans="1:5" x14ac:dyDescent="0.25">
      <c r="A142">
        <v>141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C145" s="2">
        <v>2</v>
      </c>
    </row>
    <row r="146" spans="1:5" x14ac:dyDescent="0.25">
      <c r="A146">
        <v>145</v>
      </c>
      <c r="D146" s="3">
        <v>3</v>
      </c>
      <c r="E146" s="5">
        <v>4</v>
      </c>
    </row>
    <row r="147" spans="1:5" x14ac:dyDescent="0.25">
      <c r="A147">
        <v>146</v>
      </c>
      <c r="D147" s="3">
        <v>3</v>
      </c>
      <c r="E147" s="5">
        <v>4</v>
      </c>
    </row>
    <row r="148" spans="1:5" x14ac:dyDescent="0.25">
      <c r="A148">
        <v>147</v>
      </c>
      <c r="D148" s="3">
        <v>3</v>
      </c>
      <c r="E148" s="5">
        <v>4</v>
      </c>
    </row>
    <row r="149" spans="1:5" x14ac:dyDescent="0.25">
      <c r="A149">
        <v>148</v>
      </c>
      <c r="D149" s="3">
        <v>3</v>
      </c>
      <c r="E149" s="5">
        <v>4</v>
      </c>
    </row>
    <row r="150" spans="1:5" x14ac:dyDescent="0.25">
      <c r="A150">
        <v>149</v>
      </c>
      <c r="D150" s="3">
        <v>3</v>
      </c>
      <c r="E150" s="5">
        <v>4</v>
      </c>
    </row>
    <row r="151" spans="1:5" x14ac:dyDescent="0.25">
      <c r="A151">
        <v>150</v>
      </c>
      <c r="D151" s="3">
        <v>3</v>
      </c>
      <c r="E151" s="5">
        <v>4</v>
      </c>
    </row>
    <row r="152" spans="1:5" x14ac:dyDescent="0.25">
      <c r="A152">
        <v>151</v>
      </c>
      <c r="E152" s="5">
        <v>4</v>
      </c>
    </row>
    <row r="153" spans="1:5" x14ac:dyDescent="0.25">
      <c r="A153">
        <v>152</v>
      </c>
      <c r="E153" s="5">
        <v>4</v>
      </c>
    </row>
    <row r="154" spans="1:5" x14ac:dyDescent="0.25">
      <c r="A154">
        <v>153</v>
      </c>
      <c r="B154" s="4">
        <v>1</v>
      </c>
    </row>
    <row r="155" spans="1:5" x14ac:dyDescent="0.25">
      <c r="A155">
        <v>154</v>
      </c>
      <c r="B155" s="4">
        <v>1</v>
      </c>
    </row>
    <row r="156" spans="1:5" x14ac:dyDescent="0.25">
      <c r="A156">
        <v>155</v>
      </c>
      <c r="B156" s="4">
        <v>1</v>
      </c>
    </row>
    <row r="157" spans="1:5" x14ac:dyDescent="0.25">
      <c r="A157">
        <v>156</v>
      </c>
      <c r="B157" s="4">
        <v>1</v>
      </c>
    </row>
    <row r="158" spans="1:5" x14ac:dyDescent="0.25">
      <c r="A158">
        <v>157</v>
      </c>
      <c r="B158" s="4">
        <v>1</v>
      </c>
    </row>
    <row r="159" spans="1:5" x14ac:dyDescent="0.25">
      <c r="A159">
        <v>158</v>
      </c>
      <c r="B159" s="4">
        <v>1</v>
      </c>
      <c r="C159" s="2">
        <v>2</v>
      </c>
    </row>
    <row r="160" spans="1:5" x14ac:dyDescent="0.25">
      <c r="A160">
        <v>159</v>
      </c>
      <c r="B160" s="4">
        <v>1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D166" s="3">
        <v>3</v>
      </c>
      <c r="E166" s="5">
        <v>4</v>
      </c>
    </row>
    <row r="167" spans="1:5" x14ac:dyDescent="0.25">
      <c r="A167">
        <v>166</v>
      </c>
      <c r="D167" s="3">
        <v>3</v>
      </c>
      <c r="E167" s="5">
        <v>4</v>
      </c>
    </row>
    <row r="168" spans="1:5" x14ac:dyDescent="0.25">
      <c r="A168">
        <v>167</v>
      </c>
      <c r="D168" s="3">
        <v>3</v>
      </c>
      <c r="E168" s="5">
        <v>4</v>
      </c>
    </row>
    <row r="169" spans="1:5" x14ac:dyDescent="0.25">
      <c r="A169">
        <v>168</v>
      </c>
      <c r="D169" s="3">
        <v>3</v>
      </c>
      <c r="E169" s="5">
        <v>4</v>
      </c>
    </row>
    <row r="170" spans="1:5" x14ac:dyDescent="0.25">
      <c r="A170">
        <v>169</v>
      </c>
      <c r="D170" s="3">
        <v>3</v>
      </c>
      <c r="E170" s="5">
        <v>4</v>
      </c>
    </row>
    <row r="171" spans="1:5" x14ac:dyDescent="0.25">
      <c r="A171">
        <v>170</v>
      </c>
      <c r="D171" s="3">
        <v>3</v>
      </c>
      <c r="E171" s="5">
        <v>4</v>
      </c>
    </row>
    <row r="172" spans="1:5" x14ac:dyDescent="0.25">
      <c r="A172">
        <v>171</v>
      </c>
      <c r="B172" s="4">
        <v>1</v>
      </c>
      <c r="D172" s="3">
        <v>3</v>
      </c>
      <c r="E172" s="5">
        <v>4</v>
      </c>
    </row>
    <row r="173" spans="1:5" x14ac:dyDescent="0.25">
      <c r="A173">
        <v>172</v>
      </c>
      <c r="B173" s="4">
        <v>1</v>
      </c>
      <c r="D173" s="3">
        <v>3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</row>
    <row r="177" spans="1:5" x14ac:dyDescent="0.25">
      <c r="A177">
        <v>176</v>
      </c>
      <c r="B177" s="4">
        <v>1</v>
      </c>
    </row>
    <row r="178" spans="1:5" x14ac:dyDescent="0.25">
      <c r="A178">
        <v>177</v>
      </c>
      <c r="B178" s="4">
        <v>1</v>
      </c>
      <c r="C178" s="2">
        <v>2</v>
      </c>
    </row>
    <row r="179" spans="1:5" x14ac:dyDescent="0.25">
      <c r="A179">
        <v>178</v>
      </c>
      <c r="C179" s="2">
        <v>2</v>
      </c>
    </row>
    <row r="180" spans="1:5" x14ac:dyDescent="0.25">
      <c r="A180">
        <v>179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</row>
    <row r="186" spans="1:5" x14ac:dyDescent="0.25">
      <c r="A186">
        <v>185</v>
      </c>
      <c r="D186" s="3">
        <v>3</v>
      </c>
    </row>
    <row r="187" spans="1:5" x14ac:dyDescent="0.25">
      <c r="A187">
        <v>186</v>
      </c>
      <c r="D187" s="3">
        <v>3</v>
      </c>
      <c r="E187" s="5">
        <v>4</v>
      </c>
    </row>
    <row r="188" spans="1:5" x14ac:dyDescent="0.25">
      <c r="A188">
        <v>187</v>
      </c>
      <c r="D188" s="3">
        <v>3</v>
      </c>
      <c r="E188" s="5">
        <v>4</v>
      </c>
    </row>
    <row r="189" spans="1:5" x14ac:dyDescent="0.25">
      <c r="A189">
        <v>188</v>
      </c>
      <c r="D189" s="3">
        <v>3</v>
      </c>
      <c r="E189" s="5">
        <v>4</v>
      </c>
    </row>
    <row r="190" spans="1:5" x14ac:dyDescent="0.25">
      <c r="A190">
        <v>189</v>
      </c>
      <c r="D190" s="3">
        <v>3</v>
      </c>
      <c r="E190" s="5">
        <v>4</v>
      </c>
    </row>
    <row r="191" spans="1:5" x14ac:dyDescent="0.25">
      <c r="A191">
        <v>190</v>
      </c>
      <c r="B191" s="4">
        <v>1</v>
      </c>
      <c r="D191" s="3">
        <v>3</v>
      </c>
      <c r="E191" s="5">
        <v>4</v>
      </c>
    </row>
    <row r="192" spans="1:5" x14ac:dyDescent="0.25">
      <c r="A192">
        <v>191</v>
      </c>
      <c r="B192" s="4">
        <v>1</v>
      </c>
      <c r="D192" s="3">
        <v>3</v>
      </c>
      <c r="E192" s="5">
        <v>4</v>
      </c>
    </row>
    <row r="193" spans="1:6" x14ac:dyDescent="0.25">
      <c r="A193">
        <v>192</v>
      </c>
      <c r="B193" s="4">
        <v>1</v>
      </c>
      <c r="D193" s="3">
        <v>3</v>
      </c>
      <c r="E193" s="5">
        <v>4</v>
      </c>
    </row>
    <row r="194" spans="1:6" x14ac:dyDescent="0.25">
      <c r="A194">
        <v>193</v>
      </c>
      <c r="B194" s="4">
        <v>1</v>
      </c>
    </row>
    <row r="195" spans="1:6" x14ac:dyDescent="0.25">
      <c r="A195">
        <v>194</v>
      </c>
      <c r="B195" s="4">
        <v>1</v>
      </c>
    </row>
    <row r="196" spans="1:6" x14ac:dyDescent="0.25">
      <c r="A196">
        <v>195</v>
      </c>
      <c r="B196" s="4">
        <v>1</v>
      </c>
    </row>
    <row r="197" spans="1:6" x14ac:dyDescent="0.25">
      <c r="A197">
        <v>196</v>
      </c>
      <c r="B197" s="4">
        <v>1</v>
      </c>
      <c r="C197" s="2">
        <v>2</v>
      </c>
    </row>
    <row r="198" spans="1:6" x14ac:dyDescent="0.25">
      <c r="A198">
        <v>197</v>
      </c>
      <c r="B198" s="4">
        <v>1</v>
      </c>
      <c r="C198" s="2">
        <v>2</v>
      </c>
    </row>
    <row r="199" spans="1:6" x14ac:dyDescent="0.25">
      <c r="A199">
        <v>198</v>
      </c>
      <c r="C199" s="2">
        <v>2</v>
      </c>
    </row>
    <row r="200" spans="1:6" x14ac:dyDescent="0.25">
      <c r="A200">
        <v>199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</row>
    <row r="203" spans="1:6" x14ac:dyDescent="0.25">
      <c r="A203">
        <v>202</v>
      </c>
      <c r="C203" s="2">
        <v>2</v>
      </c>
    </row>
    <row r="204" spans="1:6" x14ac:dyDescent="0.25">
      <c r="A204">
        <v>203</v>
      </c>
      <c r="C204" s="2">
        <v>2</v>
      </c>
    </row>
    <row r="205" spans="1:6" x14ac:dyDescent="0.25">
      <c r="A205">
        <v>204</v>
      </c>
      <c r="C205" s="2">
        <v>2</v>
      </c>
    </row>
    <row r="206" spans="1:6" x14ac:dyDescent="0.25">
      <c r="A206">
        <v>205</v>
      </c>
      <c r="C206" s="2">
        <v>2</v>
      </c>
    </row>
    <row r="207" spans="1:6" x14ac:dyDescent="0.25">
      <c r="A207">
        <v>206</v>
      </c>
      <c r="D207" s="3">
        <v>3</v>
      </c>
      <c r="E207" s="5">
        <v>4</v>
      </c>
    </row>
    <row r="208" spans="1:6" x14ac:dyDescent="0.25">
      <c r="A208">
        <v>207</v>
      </c>
      <c r="D208" s="3">
        <v>3</v>
      </c>
      <c r="E208" s="5">
        <v>4</v>
      </c>
      <c r="F208" t="s">
        <v>22</v>
      </c>
    </row>
    <row r="209" spans="1:6" x14ac:dyDescent="0.25">
      <c r="A209">
        <v>208</v>
      </c>
    </row>
    <row r="210" spans="1:6" x14ac:dyDescent="0.25">
      <c r="A210">
        <v>209</v>
      </c>
      <c r="F210" t="s">
        <v>22</v>
      </c>
    </row>
    <row r="211" spans="1:6" x14ac:dyDescent="0.25">
      <c r="A211">
        <v>210</v>
      </c>
      <c r="B211" s="4">
        <v>1</v>
      </c>
    </row>
    <row r="212" spans="1:6" x14ac:dyDescent="0.25">
      <c r="A212">
        <v>211</v>
      </c>
      <c r="B212" s="4">
        <v>1</v>
      </c>
    </row>
    <row r="213" spans="1:6" x14ac:dyDescent="0.25">
      <c r="A213">
        <v>212</v>
      </c>
      <c r="B213" s="4">
        <v>1</v>
      </c>
    </row>
    <row r="214" spans="1:6" x14ac:dyDescent="0.25">
      <c r="A214">
        <v>213</v>
      </c>
      <c r="B214" s="4">
        <v>1</v>
      </c>
    </row>
    <row r="215" spans="1:6" x14ac:dyDescent="0.25">
      <c r="A215">
        <v>214</v>
      </c>
      <c r="B215" s="4">
        <v>1</v>
      </c>
    </row>
    <row r="216" spans="1:6" x14ac:dyDescent="0.25">
      <c r="A216">
        <v>215</v>
      </c>
      <c r="B216" s="4">
        <v>1</v>
      </c>
      <c r="E216" s="5">
        <v>4</v>
      </c>
    </row>
    <row r="217" spans="1:6" x14ac:dyDescent="0.25">
      <c r="A217">
        <v>216</v>
      </c>
      <c r="B217" s="4">
        <v>1</v>
      </c>
      <c r="E217" s="5">
        <v>4</v>
      </c>
    </row>
    <row r="218" spans="1:6" x14ac:dyDescent="0.25">
      <c r="A218">
        <v>217</v>
      </c>
      <c r="B218" s="4">
        <v>1</v>
      </c>
      <c r="E218" s="5">
        <v>4</v>
      </c>
    </row>
    <row r="219" spans="1:6" x14ac:dyDescent="0.25">
      <c r="A219">
        <v>218</v>
      </c>
      <c r="B219" s="4">
        <v>1</v>
      </c>
      <c r="E219" s="5">
        <v>4</v>
      </c>
    </row>
    <row r="220" spans="1:6" x14ac:dyDescent="0.25">
      <c r="A220">
        <v>219</v>
      </c>
      <c r="B220" s="4">
        <v>1</v>
      </c>
      <c r="E220" s="5">
        <v>4</v>
      </c>
    </row>
    <row r="221" spans="1:6" x14ac:dyDescent="0.25">
      <c r="A221">
        <v>220</v>
      </c>
      <c r="E221" s="5">
        <v>4</v>
      </c>
    </row>
    <row r="222" spans="1:6" x14ac:dyDescent="0.25">
      <c r="A222">
        <v>221</v>
      </c>
      <c r="D222" s="3">
        <v>3</v>
      </c>
      <c r="E222" s="5">
        <v>4</v>
      </c>
    </row>
    <row r="223" spans="1:6" x14ac:dyDescent="0.25">
      <c r="A223">
        <v>222</v>
      </c>
      <c r="D223" s="3">
        <v>3</v>
      </c>
      <c r="E223" s="5">
        <v>4</v>
      </c>
    </row>
    <row r="224" spans="1:6" x14ac:dyDescent="0.25">
      <c r="A224">
        <v>223</v>
      </c>
      <c r="D224" s="3">
        <v>3</v>
      </c>
      <c r="E224" s="5">
        <v>4</v>
      </c>
    </row>
    <row r="225" spans="1:5" x14ac:dyDescent="0.25">
      <c r="A225">
        <v>224</v>
      </c>
      <c r="D225" s="3">
        <v>3</v>
      </c>
      <c r="E225" s="5">
        <v>4</v>
      </c>
    </row>
    <row r="226" spans="1:5" x14ac:dyDescent="0.25">
      <c r="A226">
        <v>225</v>
      </c>
      <c r="D226" s="3">
        <v>3</v>
      </c>
    </row>
    <row r="227" spans="1:5" x14ac:dyDescent="0.25">
      <c r="A227">
        <v>226</v>
      </c>
      <c r="C227" s="2">
        <v>2</v>
      </c>
      <c r="D227" s="3">
        <v>3</v>
      </c>
    </row>
    <row r="228" spans="1:5" x14ac:dyDescent="0.25">
      <c r="A228">
        <v>227</v>
      </c>
      <c r="C228" s="2">
        <v>2</v>
      </c>
      <c r="D228" s="3">
        <v>3</v>
      </c>
    </row>
    <row r="229" spans="1:5" x14ac:dyDescent="0.25">
      <c r="A229">
        <v>228</v>
      </c>
      <c r="C229" s="2">
        <v>2</v>
      </c>
      <c r="D229" s="3">
        <v>3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C232" s="2">
        <v>2</v>
      </c>
    </row>
    <row r="233" spans="1:5" x14ac:dyDescent="0.25">
      <c r="A233">
        <v>232</v>
      </c>
      <c r="C233" s="2">
        <v>2</v>
      </c>
    </row>
    <row r="234" spans="1:5" x14ac:dyDescent="0.25">
      <c r="A234">
        <v>233</v>
      </c>
      <c r="B234" s="4">
        <v>1</v>
      </c>
      <c r="C234" s="2">
        <v>2</v>
      </c>
    </row>
    <row r="235" spans="1:5" x14ac:dyDescent="0.25">
      <c r="A235">
        <v>234</v>
      </c>
      <c r="B235" s="4">
        <v>1</v>
      </c>
    </row>
    <row r="236" spans="1:5" x14ac:dyDescent="0.25">
      <c r="A236">
        <v>235</v>
      </c>
      <c r="B236" s="4">
        <v>1</v>
      </c>
    </row>
    <row r="237" spans="1:5" x14ac:dyDescent="0.25">
      <c r="A237">
        <v>236</v>
      </c>
      <c r="B237" s="4">
        <v>1</v>
      </c>
    </row>
    <row r="238" spans="1:5" x14ac:dyDescent="0.25">
      <c r="A238">
        <v>237</v>
      </c>
      <c r="B238" s="4">
        <v>1</v>
      </c>
    </row>
    <row r="239" spans="1:5" x14ac:dyDescent="0.25">
      <c r="A239">
        <v>238</v>
      </c>
      <c r="B239" s="4">
        <v>1</v>
      </c>
    </row>
    <row r="240" spans="1:5" x14ac:dyDescent="0.25">
      <c r="A240">
        <v>239</v>
      </c>
      <c r="B240" s="4">
        <v>1</v>
      </c>
      <c r="D240" s="3">
        <v>3</v>
      </c>
      <c r="E240" s="5">
        <v>4</v>
      </c>
    </row>
    <row r="241" spans="1:5" x14ac:dyDescent="0.25">
      <c r="A241">
        <v>240</v>
      </c>
      <c r="D241" s="3">
        <v>3</v>
      </c>
      <c r="E241" s="5">
        <v>4</v>
      </c>
    </row>
    <row r="242" spans="1:5" x14ac:dyDescent="0.25">
      <c r="A242">
        <v>241</v>
      </c>
      <c r="D242" s="3">
        <v>3</v>
      </c>
      <c r="E242" s="5">
        <v>4</v>
      </c>
    </row>
    <row r="243" spans="1:5" x14ac:dyDescent="0.25">
      <c r="A243">
        <v>242</v>
      </c>
      <c r="D243" s="3">
        <v>3</v>
      </c>
      <c r="E243" s="5">
        <v>4</v>
      </c>
    </row>
    <row r="244" spans="1:5" x14ac:dyDescent="0.25">
      <c r="A244">
        <v>243</v>
      </c>
      <c r="D244" s="3">
        <v>3</v>
      </c>
      <c r="E244" s="5">
        <v>4</v>
      </c>
    </row>
    <row r="245" spans="1:5" x14ac:dyDescent="0.25">
      <c r="A245">
        <v>244</v>
      </c>
      <c r="D245" s="3">
        <v>3</v>
      </c>
      <c r="E245" s="5">
        <v>4</v>
      </c>
    </row>
    <row r="246" spans="1:5" x14ac:dyDescent="0.25">
      <c r="A246">
        <v>245</v>
      </c>
      <c r="D246" s="3">
        <v>3</v>
      </c>
      <c r="E246" s="5">
        <v>4</v>
      </c>
    </row>
    <row r="247" spans="1:5" x14ac:dyDescent="0.25">
      <c r="A247">
        <v>246</v>
      </c>
      <c r="D247" s="3">
        <v>3</v>
      </c>
    </row>
    <row r="248" spans="1:5" x14ac:dyDescent="0.25">
      <c r="A248">
        <v>247</v>
      </c>
      <c r="D248" s="3">
        <v>3</v>
      </c>
    </row>
    <row r="249" spans="1:5" x14ac:dyDescent="0.25">
      <c r="A249">
        <v>248</v>
      </c>
    </row>
    <row r="250" spans="1:5" x14ac:dyDescent="0.25">
      <c r="A250">
        <v>249</v>
      </c>
      <c r="C250" s="2">
        <v>2</v>
      </c>
    </row>
    <row r="251" spans="1:5" x14ac:dyDescent="0.25">
      <c r="A251">
        <v>250</v>
      </c>
      <c r="C251" s="2">
        <v>2</v>
      </c>
    </row>
    <row r="252" spans="1:5" x14ac:dyDescent="0.25">
      <c r="A252">
        <v>251</v>
      </c>
      <c r="C252" s="2">
        <v>2</v>
      </c>
    </row>
    <row r="253" spans="1:5" x14ac:dyDescent="0.25">
      <c r="A253">
        <v>252</v>
      </c>
      <c r="C253" s="2">
        <v>2</v>
      </c>
    </row>
    <row r="254" spans="1:5" x14ac:dyDescent="0.25">
      <c r="A254">
        <v>253</v>
      </c>
      <c r="C254" s="2">
        <v>2</v>
      </c>
    </row>
    <row r="255" spans="1:5" x14ac:dyDescent="0.25">
      <c r="A255">
        <v>254</v>
      </c>
      <c r="B255" s="4">
        <v>1</v>
      </c>
      <c r="C255" s="2">
        <v>2</v>
      </c>
    </row>
    <row r="256" spans="1:5" x14ac:dyDescent="0.25">
      <c r="A256">
        <v>255</v>
      </c>
      <c r="B256" s="4">
        <v>1</v>
      </c>
      <c r="C256" s="2">
        <v>2</v>
      </c>
    </row>
    <row r="257" spans="1:5" x14ac:dyDescent="0.25">
      <c r="A257">
        <v>256</v>
      </c>
      <c r="B257" s="4">
        <v>1</v>
      </c>
    </row>
    <row r="258" spans="1:5" x14ac:dyDescent="0.25">
      <c r="A258">
        <v>257</v>
      </c>
      <c r="B258" s="4">
        <v>1</v>
      </c>
    </row>
    <row r="259" spans="1:5" x14ac:dyDescent="0.25">
      <c r="A259">
        <v>258</v>
      </c>
      <c r="B259" s="4">
        <v>1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  <c r="E262" s="5">
        <v>4</v>
      </c>
    </row>
    <row r="263" spans="1:5" x14ac:dyDescent="0.25">
      <c r="A263">
        <v>262</v>
      </c>
      <c r="D263" s="3">
        <v>3</v>
      </c>
      <c r="E263" s="5">
        <v>4</v>
      </c>
    </row>
    <row r="264" spans="1:5" x14ac:dyDescent="0.25">
      <c r="A264">
        <v>263</v>
      </c>
      <c r="D264" s="3">
        <v>3</v>
      </c>
      <c r="E264" s="5">
        <v>4</v>
      </c>
    </row>
    <row r="265" spans="1:5" x14ac:dyDescent="0.25">
      <c r="A265">
        <v>264</v>
      </c>
      <c r="D265" s="3">
        <v>3</v>
      </c>
      <c r="E265" s="5">
        <v>4</v>
      </c>
    </row>
    <row r="266" spans="1:5" x14ac:dyDescent="0.25">
      <c r="A266">
        <v>265</v>
      </c>
      <c r="D266" s="3">
        <v>3</v>
      </c>
      <c r="E266" s="5">
        <v>4</v>
      </c>
    </row>
    <row r="267" spans="1:5" x14ac:dyDescent="0.25">
      <c r="A267">
        <v>266</v>
      </c>
      <c r="D267" s="3">
        <v>3</v>
      </c>
    </row>
    <row r="268" spans="1:5" x14ac:dyDescent="0.25">
      <c r="A268">
        <v>267</v>
      </c>
    </row>
    <row r="269" spans="1:5" x14ac:dyDescent="0.25">
      <c r="A269">
        <v>268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C271" s="2">
        <v>2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C273" s="2">
        <v>2</v>
      </c>
    </row>
    <row r="274" spans="1:5" x14ac:dyDescent="0.25">
      <c r="A274">
        <v>273</v>
      </c>
      <c r="C274" s="2">
        <v>2</v>
      </c>
    </row>
    <row r="275" spans="1:5" x14ac:dyDescent="0.25">
      <c r="A275">
        <v>274</v>
      </c>
      <c r="B275" s="4">
        <v>1</v>
      </c>
      <c r="C275" s="2">
        <v>2</v>
      </c>
    </row>
    <row r="276" spans="1:5" x14ac:dyDescent="0.25">
      <c r="A276">
        <v>275</v>
      </c>
      <c r="B276" s="4">
        <v>1</v>
      </c>
      <c r="C276" s="2">
        <v>2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</row>
    <row r="279" spans="1:5" x14ac:dyDescent="0.25">
      <c r="A279">
        <v>278</v>
      </c>
      <c r="B279" s="4">
        <v>1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D282" s="3">
        <v>3</v>
      </c>
      <c r="E282" s="5">
        <v>4</v>
      </c>
    </row>
    <row r="283" spans="1:5" x14ac:dyDescent="0.25">
      <c r="A283">
        <v>282</v>
      </c>
      <c r="D283" s="3">
        <v>3</v>
      </c>
      <c r="E283" s="5">
        <v>4</v>
      </c>
    </row>
    <row r="284" spans="1:5" x14ac:dyDescent="0.25">
      <c r="A284">
        <v>283</v>
      </c>
      <c r="D284" s="3">
        <v>3</v>
      </c>
      <c r="E284" s="5">
        <v>4</v>
      </c>
    </row>
    <row r="285" spans="1:5" x14ac:dyDescent="0.25">
      <c r="A285">
        <v>284</v>
      </c>
      <c r="D285" s="3">
        <v>3</v>
      </c>
      <c r="E285" s="5">
        <v>4</v>
      </c>
    </row>
    <row r="286" spans="1:5" x14ac:dyDescent="0.25">
      <c r="A286">
        <v>285</v>
      </c>
      <c r="D286" s="3">
        <v>3</v>
      </c>
      <c r="E286" s="5">
        <v>4</v>
      </c>
    </row>
    <row r="287" spans="1:5" x14ac:dyDescent="0.25">
      <c r="A287">
        <v>286</v>
      </c>
      <c r="D287" s="3">
        <v>3</v>
      </c>
    </row>
    <row r="288" spans="1:5" x14ac:dyDescent="0.25">
      <c r="A288">
        <v>287</v>
      </c>
      <c r="C288" s="2">
        <v>2</v>
      </c>
      <c r="D288" s="3">
        <v>3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C290" s="2">
        <v>2</v>
      </c>
    </row>
    <row r="291" spans="1:5" x14ac:dyDescent="0.25">
      <c r="A291">
        <v>290</v>
      </c>
      <c r="C291" s="2">
        <v>2</v>
      </c>
    </row>
    <row r="292" spans="1:5" x14ac:dyDescent="0.25">
      <c r="A292">
        <v>291</v>
      </c>
      <c r="C292" s="2">
        <v>2</v>
      </c>
    </row>
    <row r="293" spans="1:5" x14ac:dyDescent="0.25">
      <c r="A293">
        <v>292</v>
      </c>
      <c r="B293" s="4">
        <v>1</v>
      </c>
      <c r="C293" s="2">
        <v>2</v>
      </c>
    </row>
    <row r="294" spans="1:5" x14ac:dyDescent="0.25">
      <c r="A294">
        <v>293</v>
      </c>
      <c r="B294" s="4">
        <v>1</v>
      </c>
      <c r="C294" s="2">
        <v>2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B297" s="4">
        <v>1</v>
      </c>
    </row>
    <row r="298" spans="1:5" x14ac:dyDescent="0.25">
      <c r="A298">
        <v>297</v>
      </c>
      <c r="B298" s="4">
        <v>1</v>
      </c>
      <c r="D298" s="3">
        <v>3</v>
      </c>
    </row>
    <row r="299" spans="1:5" x14ac:dyDescent="0.25">
      <c r="A299">
        <v>298</v>
      </c>
      <c r="D299" s="3">
        <v>3</v>
      </c>
      <c r="E299" s="5">
        <v>4</v>
      </c>
    </row>
    <row r="300" spans="1:5" x14ac:dyDescent="0.25">
      <c r="A300">
        <v>299</v>
      </c>
      <c r="D300" s="3">
        <v>3</v>
      </c>
      <c r="E300" s="5">
        <v>4</v>
      </c>
    </row>
    <row r="301" spans="1:5" x14ac:dyDescent="0.25">
      <c r="A301">
        <v>300</v>
      </c>
      <c r="D301" s="3">
        <v>3</v>
      </c>
      <c r="E301" s="5">
        <v>4</v>
      </c>
    </row>
    <row r="302" spans="1:5" x14ac:dyDescent="0.25">
      <c r="A302">
        <v>301</v>
      </c>
      <c r="D302" s="3">
        <v>3</v>
      </c>
      <c r="E302" s="5">
        <v>4</v>
      </c>
    </row>
    <row r="303" spans="1:5" x14ac:dyDescent="0.25">
      <c r="A303">
        <v>302</v>
      </c>
      <c r="D303" s="3">
        <v>3</v>
      </c>
      <c r="E303" s="5">
        <v>4</v>
      </c>
    </row>
    <row r="304" spans="1:5" x14ac:dyDescent="0.25">
      <c r="A304">
        <v>303</v>
      </c>
      <c r="D304" s="3">
        <v>3</v>
      </c>
      <c r="E304" s="5">
        <v>4</v>
      </c>
    </row>
    <row r="305" spans="1:5" x14ac:dyDescent="0.25">
      <c r="A305">
        <v>304</v>
      </c>
      <c r="D305" s="3">
        <v>3</v>
      </c>
    </row>
    <row r="306" spans="1:5" x14ac:dyDescent="0.25">
      <c r="A306">
        <v>305</v>
      </c>
      <c r="D306" s="3">
        <v>3</v>
      </c>
    </row>
    <row r="307" spans="1:5" x14ac:dyDescent="0.25">
      <c r="A307">
        <v>306</v>
      </c>
    </row>
    <row r="308" spans="1:5" x14ac:dyDescent="0.25">
      <c r="A308">
        <v>307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  <c r="C311" s="2">
        <v>2</v>
      </c>
    </row>
    <row r="312" spans="1:5" x14ac:dyDescent="0.25">
      <c r="A312">
        <v>311</v>
      </c>
      <c r="C312" s="2">
        <v>2</v>
      </c>
    </row>
    <row r="313" spans="1:5" x14ac:dyDescent="0.25">
      <c r="A313">
        <v>312</v>
      </c>
      <c r="C313" s="2">
        <v>2</v>
      </c>
    </row>
    <row r="314" spans="1:5" x14ac:dyDescent="0.25">
      <c r="A314">
        <v>313</v>
      </c>
      <c r="B314" s="4">
        <v>1</v>
      </c>
      <c r="C314" s="2">
        <v>2</v>
      </c>
    </row>
    <row r="315" spans="1:5" x14ac:dyDescent="0.25">
      <c r="A315">
        <v>314</v>
      </c>
      <c r="B315" s="4">
        <v>1</v>
      </c>
      <c r="C315" s="2">
        <v>2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  <c r="B318" s="4">
        <v>1</v>
      </c>
    </row>
    <row r="319" spans="1:5" x14ac:dyDescent="0.25">
      <c r="A319">
        <v>318</v>
      </c>
      <c r="B319" s="4">
        <v>1</v>
      </c>
    </row>
    <row r="320" spans="1:5" x14ac:dyDescent="0.25">
      <c r="A320">
        <v>319</v>
      </c>
      <c r="E320" s="5">
        <v>4</v>
      </c>
    </row>
    <row r="321" spans="1:5" x14ac:dyDescent="0.25">
      <c r="A321">
        <v>320</v>
      </c>
      <c r="D321" s="3">
        <v>3</v>
      </c>
      <c r="E321" s="5">
        <v>4</v>
      </c>
    </row>
    <row r="322" spans="1:5" x14ac:dyDescent="0.25">
      <c r="A322">
        <v>321</v>
      </c>
      <c r="D322" s="3">
        <v>3</v>
      </c>
      <c r="E322" s="5">
        <v>4</v>
      </c>
    </row>
    <row r="323" spans="1:5" x14ac:dyDescent="0.25">
      <c r="A323">
        <v>322</v>
      </c>
      <c r="D323" s="3">
        <v>3</v>
      </c>
      <c r="E323" s="5">
        <v>4</v>
      </c>
    </row>
    <row r="324" spans="1:5" x14ac:dyDescent="0.25">
      <c r="A324">
        <v>323</v>
      </c>
      <c r="D324" s="3">
        <v>3</v>
      </c>
      <c r="E324" s="5">
        <v>4</v>
      </c>
    </row>
    <row r="325" spans="1:5" x14ac:dyDescent="0.25">
      <c r="A325">
        <v>324</v>
      </c>
      <c r="D325" s="3">
        <v>3</v>
      </c>
      <c r="E325" s="5">
        <v>4</v>
      </c>
    </row>
    <row r="326" spans="1:5" x14ac:dyDescent="0.25">
      <c r="A326">
        <v>325</v>
      </c>
      <c r="D326" s="3">
        <v>3</v>
      </c>
      <c r="E326" s="5">
        <v>4</v>
      </c>
    </row>
    <row r="327" spans="1:5" x14ac:dyDescent="0.25">
      <c r="A327">
        <v>326</v>
      </c>
      <c r="D327" s="3">
        <v>3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B333" s="4">
        <v>1</v>
      </c>
      <c r="C333" s="2">
        <v>2</v>
      </c>
    </row>
    <row r="334" spans="1:5" x14ac:dyDescent="0.25">
      <c r="A334">
        <v>333</v>
      </c>
      <c r="B334" s="4">
        <v>1</v>
      </c>
      <c r="C334" s="2">
        <v>2</v>
      </c>
    </row>
    <row r="335" spans="1:5" x14ac:dyDescent="0.25">
      <c r="A335">
        <v>334</v>
      </c>
      <c r="B335" s="4">
        <v>1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3">
        <v>3</v>
      </c>
      <c r="E341" s="5">
        <v>4</v>
      </c>
    </row>
    <row r="342" spans="1:5" x14ac:dyDescent="0.25">
      <c r="A342">
        <v>341</v>
      </c>
      <c r="D342" s="3">
        <v>3</v>
      </c>
      <c r="E342" s="5">
        <v>4</v>
      </c>
    </row>
    <row r="343" spans="1:5" x14ac:dyDescent="0.25">
      <c r="A343">
        <v>342</v>
      </c>
      <c r="D343" s="3">
        <v>3</v>
      </c>
      <c r="E343" s="5">
        <v>4</v>
      </c>
    </row>
    <row r="344" spans="1:5" x14ac:dyDescent="0.25">
      <c r="A344">
        <v>343</v>
      </c>
      <c r="D344" s="3">
        <v>3</v>
      </c>
      <c r="E344" s="5">
        <v>4</v>
      </c>
    </row>
    <row r="345" spans="1:5" x14ac:dyDescent="0.25">
      <c r="A345">
        <v>344</v>
      </c>
      <c r="D345" s="3">
        <v>3</v>
      </c>
      <c r="E345" s="5">
        <v>4</v>
      </c>
    </row>
    <row r="346" spans="1:5" x14ac:dyDescent="0.25">
      <c r="A346">
        <v>345</v>
      </c>
      <c r="D346" s="3">
        <v>3</v>
      </c>
    </row>
    <row r="347" spans="1:5" x14ac:dyDescent="0.25">
      <c r="A347">
        <v>346</v>
      </c>
      <c r="C347" s="2">
        <v>2</v>
      </c>
      <c r="D347" s="3">
        <v>3</v>
      </c>
    </row>
    <row r="348" spans="1:5" x14ac:dyDescent="0.25">
      <c r="A348">
        <v>347</v>
      </c>
      <c r="C348" s="2">
        <v>2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B352" s="4">
        <v>1</v>
      </c>
      <c r="C352" s="2">
        <v>2</v>
      </c>
    </row>
    <row r="353" spans="1:5" x14ac:dyDescent="0.25">
      <c r="A353">
        <v>352</v>
      </c>
      <c r="B353" s="4">
        <v>1</v>
      </c>
      <c r="C353" s="2">
        <v>2</v>
      </c>
    </row>
    <row r="354" spans="1:5" x14ac:dyDescent="0.25">
      <c r="A354">
        <v>353</v>
      </c>
      <c r="B354" s="4">
        <v>1</v>
      </c>
    </row>
    <row r="355" spans="1:5" x14ac:dyDescent="0.25">
      <c r="A355">
        <v>354</v>
      </c>
      <c r="B355" s="4">
        <v>1</v>
      </c>
    </row>
    <row r="356" spans="1:5" x14ac:dyDescent="0.25">
      <c r="A356">
        <v>355</v>
      </c>
      <c r="B356" s="4">
        <v>1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  <c r="E358" s="5">
        <v>4</v>
      </c>
    </row>
    <row r="359" spans="1:5" x14ac:dyDescent="0.25">
      <c r="A359">
        <v>358</v>
      </c>
      <c r="D359" s="3">
        <v>3</v>
      </c>
      <c r="E359" s="5">
        <v>4</v>
      </c>
    </row>
    <row r="360" spans="1:5" x14ac:dyDescent="0.25">
      <c r="A360">
        <v>359</v>
      </c>
      <c r="D360" s="3">
        <v>3</v>
      </c>
      <c r="E360" s="5">
        <v>4</v>
      </c>
    </row>
    <row r="361" spans="1:5" x14ac:dyDescent="0.25">
      <c r="A361">
        <v>360</v>
      </c>
      <c r="D361" s="3">
        <v>3</v>
      </c>
      <c r="E361" s="5">
        <v>4</v>
      </c>
    </row>
    <row r="362" spans="1:5" x14ac:dyDescent="0.25">
      <c r="A362">
        <v>361</v>
      </c>
      <c r="D362" s="3">
        <v>3</v>
      </c>
      <c r="E362" s="5">
        <v>4</v>
      </c>
    </row>
    <row r="363" spans="1:5" x14ac:dyDescent="0.25">
      <c r="A363">
        <v>362</v>
      </c>
      <c r="D363" s="3">
        <v>3</v>
      </c>
      <c r="E363" s="5">
        <v>4</v>
      </c>
    </row>
    <row r="364" spans="1:5" x14ac:dyDescent="0.25">
      <c r="A364">
        <v>363</v>
      </c>
      <c r="D364" s="3">
        <v>3</v>
      </c>
      <c r="E364" s="5">
        <v>4</v>
      </c>
    </row>
    <row r="365" spans="1:5" x14ac:dyDescent="0.25">
      <c r="A365">
        <v>364</v>
      </c>
      <c r="D365" s="3">
        <v>3</v>
      </c>
      <c r="E365" s="5">
        <v>4</v>
      </c>
    </row>
    <row r="366" spans="1:5" x14ac:dyDescent="0.25">
      <c r="A366">
        <v>365</v>
      </c>
      <c r="C366" s="2">
        <v>2</v>
      </c>
      <c r="D366" s="3">
        <v>3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C371" s="2">
        <v>2</v>
      </c>
    </row>
    <row r="372" spans="1:5" x14ac:dyDescent="0.25">
      <c r="A372">
        <v>371</v>
      </c>
      <c r="B372" s="4">
        <v>1</v>
      </c>
      <c r="C372" s="2">
        <v>2</v>
      </c>
    </row>
    <row r="373" spans="1:5" x14ac:dyDescent="0.25">
      <c r="A373">
        <v>372</v>
      </c>
      <c r="B373" s="4">
        <v>1</v>
      </c>
      <c r="C373" s="2">
        <v>2</v>
      </c>
    </row>
    <row r="374" spans="1:5" x14ac:dyDescent="0.25">
      <c r="A374">
        <v>373</v>
      </c>
      <c r="B374" s="4">
        <v>1</v>
      </c>
    </row>
    <row r="375" spans="1:5" x14ac:dyDescent="0.25">
      <c r="A375">
        <v>374</v>
      </c>
      <c r="B375" s="4">
        <v>1</v>
      </c>
    </row>
    <row r="376" spans="1:5" x14ac:dyDescent="0.25">
      <c r="A376">
        <v>375</v>
      </c>
      <c r="B376" s="4">
        <v>1</v>
      </c>
    </row>
    <row r="377" spans="1:5" x14ac:dyDescent="0.25">
      <c r="A377">
        <v>376</v>
      </c>
      <c r="B377" s="4">
        <v>1</v>
      </c>
    </row>
    <row r="378" spans="1:5" x14ac:dyDescent="0.25">
      <c r="A378">
        <v>377</v>
      </c>
      <c r="B378" s="4">
        <v>1</v>
      </c>
    </row>
    <row r="379" spans="1:5" x14ac:dyDescent="0.25">
      <c r="A379">
        <v>378</v>
      </c>
      <c r="E379" s="5">
        <v>4</v>
      </c>
    </row>
    <row r="380" spans="1:5" x14ac:dyDescent="0.25">
      <c r="A380">
        <v>379</v>
      </c>
      <c r="D380" s="3">
        <v>3</v>
      </c>
      <c r="E380" s="5">
        <v>4</v>
      </c>
    </row>
    <row r="381" spans="1:5" x14ac:dyDescent="0.25">
      <c r="A381">
        <v>380</v>
      </c>
      <c r="D381" s="3">
        <v>3</v>
      </c>
      <c r="E381" s="5">
        <v>4</v>
      </c>
    </row>
    <row r="382" spans="1:5" x14ac:dyDescent="0.25">
      <c r="A382">
        <v>381</v>
      </c>
      <c r="D382" s="3">
        <v>3</v>
      </c>
      <c r="E382" s="5">
        <v>4</v>
      </c>
    </row>
    <row r="383" spans="1:5" x14ac:dyDescent="0.25">
      <c r="A383">
        <v>382</v>
      </c>
      <c r="D383" s="3">
        <v>3</v>
      </c>
      <c r="E383" s="5">
        <v>4</v>
      </c>
    </row>
    <row r="384" spans="1:5" x14ac:dyDescent="0.25">
      <c r="A384">
        <v>383</v>
      </c>
      <c r="D384" s="3">
        <v>3</v>
      </c>
      <c r="E384" s="5">
        <v>4</v>
      </c>
    </row>
    <row r="385" spans="1:6" x14ac:dyDescent="0.25">
      <c r="A385">
        <v>384</v>
      </c>
      <c r="D385" s="3">
        <v>3</v>
      </c>
      <c r="E385" s="5">
        <v>4</v>
      </c>
    </row>
    <row r="386" spans="1:6" x14ac:dyDescent="0.25">
      <c r="A386">
        <v>385</v>
      </c>
      <c r="C386" s="2">
        <v>2</v>
      </c>
      <c r="D386" s="3">
        <v>3</v>
      </c>
      <c r="E386" s="5">
        <v>4</v>
      </c>
    </row>
    <row r="387" spans="1:6" x14ac:dyDescent="0.25">
      <c r="A387">
        <v>386</v>
      </c>
      <c r="C387" s="2">
        <v>2</v>
      </c>
      <c r="D387" s="3">
        <v>3</v>
      </c>
    </row>
    <row r="388" spans="1:6" x14ac:dyDescent="0.25">
      <c r="A388">
        <v>387</v>
      </c>
      <c r="C388" s="2">
        <v>2</v>
      </c>
      <c r="D388" s="3">
        <v>3</v>
      </c>
    </row>
    <row r="389" spans="1:6" x14ac:dyDescent="0.25">
      <c r="A389">
        <v>388</v>
      </c>
      <c r="C389" s="2">
        <v>2</v>
      </c>
    </row>
    <row r="390" spans="1:6" x14ac:dyDescent="0.25">
      <c r="A390">
        <v>389</v>
      </c>
      <c r="C390" s="2">
        <v>2</v>
      </c>
      <c r="F390" t="s">
        <v>22</v>
      </c>
    </row>
    <row r="391" spans="1:6" x14ac:dyDescent="0.25">
      <c r="A391">
        <v>390</v>
      </c>
    </row>
    <row r="392" spans="1:6" x14ac:dyDescent="0.25">
      <c r="A392">
        <v>391</v>
      </c>
      <c r="F392" t="s">
        <v>22</v>
      </c>
    </row>
    <row r="393" spans="1:6" x14ac:dyDescent="0.25">
      <c r="A393">
        <v>392</v>
      </c>
      <c r="B393" s="4">
        <v>1</v>
      </c>
    </row>
    <row r="394" spans="1:6" x14ac:dyDescent="0.25">
      <c r="A394">
        <v>393</v>
      </c>
      <c r="B394" s="4">
        <v>1</v>
      </c>
    </row>
    <row r="395" spans="1:6" x14ac:dyDescent="0.25">
      <c r="A395">
        <v>394</v>
      </c>
      <c r="B395" s="4">
        <v>1</v>
      </c>
    </row>
    <row r="396" spans="1:6" x14ac:dyDescent="0.25">
      <c r="A396">
        <v>395</v>
      </c>
      <c r="B396" s="4">
        <v>1</v>
      </c>
    </row>
    <row r="397" spans="1:6" x14ac:dyDescent="0.25">
      <c r="A397">
        <v>396</v>
      </c>
      <c r="B397" s="4">
        <v>1</v>
      </c>
      <c r="E397" s="5">
        <v>4</v>
      </c>
    </row>
    <row r="398" spans="1:6" x14ac:dyDescent="0.25">
      <c r="A398">
        <v>397</v>
      </c>
      <c r="B398" s="4">
        <v>1</v>
      </c>
      <c r="E398" s="5">
        <v>4</v>
      </c>
    </row>
    <row r="399" spans="1:6" x14ac:dyDescent="0.25">
      <c r="A399">
        <v>398</v>
      </c>
      <c r="B399" s="4">
        <v>1</v>
      </c>
      <c r="E399" s="5">
        <v>4</v>
      </c>
    </row>
    <row r="400" spans="1:6" x14ac:dyDescent="0.25">
      <c r="A400">
        <v>399</v>
      </c>
      <c r="B400" s="4">
        <v>1</v>
      </c>
      <c r="E400" s="5">
        <v>4</v>
      </c>
    </row>
    <row r="401" spans="1:5" x14ac:dyDescent="0.25">
      <c r="A401">
        <v>400</v>
      </c>
      <c r="B401" s="4">
        <v>1</v>
      </c>
      <c r="E401" s="5">
        <v>4</v>
      </c>
    </row>
    <row r="402" spans="1:5" x14ac:dyDescent="0.25">
      <c r="A402">
        <v>401</v>
      </c>
      <c r="B402" s="4">
        <v>1</v>
      </c>
      <c r="E402" s="5">
        <v>4</v>
      </c>
    </row>
    <row r="403" spans="1:5" x14ac:dyDescent="0.25">
      <c r="A403">
        <v>402</v>
      </c>
      <c r="B403" s="4">
        <v>1</v>
      </c>
      <c r="E403" s="5">
        <v>4</v>
      </c>
    </row>
    <row r="404" spans="1:5" x14ac:dyDescent="0.25">
      <c r="A404">
        <v>403</v>
      </c>
      <c r="B404" s="4">
        <v>1</v>
      </c>
      <c r="E404" s="5">
        <v>4</v>
      </c>
    </row>
    <row r="405" spans="1:5" x14ac:dyDescent="0.25">
      <c r="A405">
        <v>404</v>
      </c>
      <c r="E405" s="5">
        <v>4</v>
      </c>
    </row>
    <row r="406" spans="1:5" x14ac:dyDescent="0.25">
      <c r="A406">
        <v>405</v>
      </c>
      <c r="C406" s="2">
        <v>2</v>
      </c>
      <c r="D406" s="3">
        <v>3</v>
      </c>
      <c r="E406" s="5">
        <v>4</v>
      </c>
    </row>
    <row r="407" spans="1:5" x14ac:dyDescent="0.25">
      <c r="A407">
        <v>406</v>
      </c>
      <c r="C407" s="2">
        <v>2</v>
      </c>
      <c r="D407" s="3">
        <v>3</v>
      </c>
      <c r="E407" s="5">
        <v>4</v>
      </c>
    </row>
    <row r="408" spans="1:5" x14ac:dyDescent="0.25">
      <c r="A408">
        <v>407</v>
      </c>
      <c r="C408" s="2">
        <v>2</v>
      </c>
      <c r="D408" s="3">
        <v>3</v>
      </c>
      <c r="E408" s="5">
        <v>4</v>
      </c>
    </row>
    <row r="409" spans="1:5" x14ac:dyDescent="0.25">
      <c r="A409">
        <v>408</v>
      </c>
      <c r="C409" s="2">
        <v>2</v>
      </c>
      <c r="D409" s="3">
        <v>3</v>
      </c>
    </row>
    <row r="410" spans="1:5" x14ac:dyDescent="0.25">
      <c r="A410">
        <v>409</v>
      </c>
      <c r="C410" s="2">
        <v>2</v>
      </c>
      <c r="D410" s="3">
        <v>3</v>
      </c>
    </row>
    <row r="411" spans="1:5" x14ac:dyDescent="0.25">
      <c r="A411">
        <v>410</v>
      </c>
      <c r="C411" s="2">
        <v>2</v>
      </c>
      <c r="D411" s="3">
        <v>3</v>
      </c>
    </row>
    <row r="412" spans="1:5" x14ac:dyDescent="0.25">
      <c r="A412">
        <v>411</v>
      </c>
      <c r="C412" s="2">
        <v>2</v>
      </c>
      <c r="D412" s="3">
        <v>3</v>
      </c>
    </row>
    <row r="413" spans="1:5" x14ac:dyDescent="0.25">
      <c r="A413">
        <v>412</v>
      </c>
      <c r="C413" s="2">
        <v>2</v>
      </c>
      <c r="D413" s="3">
        <v>3</v>
      </c>
    </row>
    <row r="414" spans="1:5" x14ac:dyDescent="0.25">
      <c r="A414">
        <v>413</v>
      </c>
      <c r="C414" s="2">
        <v>2</v>
      </c>
      <c r="D414" s="3">
        <v>3</v>
      </c>
    </row>
    <row r="415" spans="1:5" x14ac:dyDescent="0.25">
      <c r="A415">
        <v>414</v>
      </c>
      <c r="C415" s="2">
        <v>2</v>
      </c>
      <c r="D415" s="3">
        <v>3</v>
      </c>
    </row>
    <row r="416" spans="1:5" x14ac:dyDescent="0.25">
      <c r="A416">
        <v>415</v>
      </c>
      <c r="C416" s="2">
        <v>2</v>
      </c>
      <c r="D416" s="3">
        <v>3</v>
      </c>
    </row>
    <row r="417" spans="1:5" x14ac:dyDescent="0.25">
      <c r="A417">
        <v>416</v>
      </c>
      <c r="C417" s="2">
        <v>2</v>
      </c>
      <c r="D417" s="3">
        <v>3</v>
      </c>
    </row>
    <row r="418" spans="1:5" x14ac:dyDescent="0.25">
      <c r="A418">
        <v>417</v>
      </c>
      <c r="C418" s="2">
        <v>2</v>
      </c>
      <c r="D418" s="3">
        <v>3</v>
      </c>
    </row>
    <row r="419" spans="1:5" x14ac:dyDescent="0.25">
      <c r="A419">
        <v>418</v>
      </c>
      <c r="B419" s="4">
        <v>1</v>
      </c>
      <c r="C419" s="2">
        <v>2</v>
      </c>
    </row>
    <row r="420" spans="1:5" x14ac:dyDescent="0.25">
      <c r="A420">
        <v>419</v>
      </c>
      <c r="B420" s="4">
        <v>1</v>
      </c>
      <c r="C420" s="2">
        <v>2</v>
      </c>
    </row>
    <row r="421" spans="1:5" x14ac:dyDescent="0.25">
      <c r="A421">
        <v>420</v>
      </c>
      <c r="B421" s="4">
        <v>1</v>
      </c>
      <c r="E421" s="5">
        <v>4</v>
      </c>
    </row>
    <row r="422" spans="1:5" x14ac:dyDescent="0.25">
      <c r="A422">
        <v>421</v>
      </c>
      <c r="B422" s="4">
        <v>1</v>
      </c>
      <c r="E422" s="5">
        <v>4</v>
      </c>
    </row>
    <row r="423" spans="1:5" x14ac:dyDescent="0.25">
      <c r="A423">
        <v>422</v>
      </c>
      <c r="B423" s="4">
        <v>1</v>
      </c>
      <c r="E423" s="5">
        <v>4</v>
      </c>
    </row>
    <row r="424" spans="1:5" x14ac:dyDescent="0.25">
      <c r="A424">
        <v>423</v>
      </c>
      <c r="B424" s="4">
        <v>1</v>
      </c>
      <c r="E424" s="5">
        <v>4</v>
      </c>
    </row>
    <row r="425" spans="1:5" x14ac:dyDescent="0.25">
      <c r="A425">
        <v>424</v>
      </c>
      <c r="B425" s="4">
        <v>1</v>
      </c>
      <c r="E425" s="5">
        <v>4</v>
      </c>
    </row>
    <row r="426" spans="1:5" x14ac:dyDescent="0.25">
      <c r="A426">
        <v>425</v>
      </c>
      <c r="B426" s="4">
        <v>1</v>
      </c>
      <c r="E426" s="5">
        <v>4</v>
      </c>
    </row>
    <row r="427" spans="1:5" x14ac:dyDescent="0.25">
      <c r="A427">
        <v>426</v>
      </c>
      <c r="B427" s="4">
        <v>1</v>
      </c>
      <c r="E427" s="5">
        <v>4</v>
      </c>
    </row>
    <row r="428" spans="1:5" x14ac:dyDescent="0.25">
      <c r="A428">
        <v>427</v>
      </c>
      <c r="B428" s="4">
        <v>1</v>
      </c>
      <c r="E428" s="5">
        <v>4</v>
      </c>
    </row>
    <row r="429" spans="1:5" x14ac:dyDescent="0.25">
      <c r="A429">
        <v>428</v>
      </c>
      <c r="B429" s="4">
        <v>1</v>
      </c>
      <c r="E429" s="5">
        <v>4</v>
      </c>
    </row>
    <row r="430" spans="1:5" x14ac:dyDescent="0.25">
      <c r="A430">
        <v>429</v>
      </c>
      <c r="D430" s="3">
        <v>3</v>
      </c>
      <c r="E430" s="5">
        <v>4</v>
      </c>
    </row>
    <row r="431" spans="1:5" x14ac:dyDescent="0.25">
      <c r="A431">
        <v>430</v>
      </c>
      <c r="D431" s="3">
        <v>3</v>
      </c>
      <c r="E431" s="5">
        <v>4</v>
      </c>
    </row>
    <row r="432" spans="1:5" x14ac:dyDescent="0.25">
      <c r="A432">
        <v>431</v>
      </c>
      <c r="D432" s="3">
        <v>3</v>
      </c>
    </row>
    <row r="433" spans="1:5" x14ac:dyDescent="0.25">
      <c r="A433">
        <v>432</v>
      </c>
      <c r="D433" s="3">
        <v>3</v>
      </c>
    </row>
    <row r="434" spans="1:5" x14ac:dyDescent="0.25">
      <c r="A434">
        <v>433</v>
      </c>
      <c r="D434" s="3">
        <v>3</v>
      </c>
    </row>
    <row r="435" spans="1:5" x14ac:dyDescent="0.25">
      <c r="A435">
        <v>434</v>
      </c>
      <c r="C435" s="2">
        <v>2</v>
      </c>
      <c r="D435" s="3">
        <v>3</v>
      </c>
    </row>
    <row r="436" spans="1:5" x14ac:dyDescent="0.25">
      <c r="A436">
        <v>435</v>
      </c>
      <c r="C436" s="2">
        <v>2</v>
      </c>
      <c r="D436" s="3">
        <v>3</v>
      </c>
    </row>
    <row r="437" spans="1:5" x14ac:dyDescent="0.25">
      <c r="A437">
        <v>436</v>
      </c>
      <c r="C437" s="2">
        <v>2</v>
      </c>
      <c r="D437" s="3">
        <v>3</v>
      </c>
    </row>
    <row r="438" spans="1:5" x14ac:dyDescent="0.25">
      <c r="A438">
        <v>437</v>
      </c>
      <c r="C438" s="2">
        <v>2</v>
      </c>
      <c r="D438" s="3">
        <v>3</v>
      </c>
    </row>
    <row r="439" spans="1:5" x14ac:dyDescent="0.25">
      <c r="A439">
        <v>438</v>
      </c>
      <c r="C439" s="2">
        <v>2</v>
      </c>
      <c r="D439" s="3">
        <v>3</v>
      </c>
    </row>
    <row r="440" spans="1:5" x14ac:dyDescent="0.25">
      <c r="A440">
        <v>439</v>
      </c>
      <c r="C440" s="2">
        <v>2</v>
      </c>
    </row>
    <row r="441" spans="1:5" x14ac:dyDescent="0.25">
      <c r="A441">
        <v>440</v>
      </c>
      <c r="C441" s="2">
        <v>2</v>
      </c>
    </row>
    <row r="442" spans="1:5" x14ac:dyDescent="0.25">
      <c r="A442">
        <v>441</v>
      </c>
      <c r="C442" s="2">
        <v>2</v>
      </c>
    </row>
    <row r="443" spans="1:5" x14ac:dyDescent="0.25">
      <c r="A443">
        <v>442</v>
      </c>
      <c r="B443" s="4">
        <v>1</v>
      </c>
      <c r="C443" s="2">
        <v>2</v>
      </c>
    </row>
    <row r="444" spans="1:5" x14ac:dyDescent="0.25">
      <c r="A444">
        <v>443</v>
      </c>
      <c r="B444" s="4">
        <v>1</v>
      </c>
      <c r="C444" s="2">
        <v>2</v>
      </c>
    </row>
    <row r="445" spans="1:5" x14ac:dyDescent="0.25">
      <c r="A445">
        <v>444</v>
      </c>
      <c r="B445" s="4">
        <v>1</v>
      </c>
      <c r="C445" s="2">
        <v>2</v>
      </c>
    </row>
    <row r="446" spans="1:5" x14ac:dyDescent="0.25">
      <c r="A446">
        <v>445</v>
      </c>
      <c r="B446" s="4">
        <v>1</v>
      </c>
    </row>
    <row r="447" spans="1:5" x14ac:dyDescent="0.25">
      <c r="A447">
        <v>446</v>
      </c>
      <c r="B447" s="4">
        <v>1</v>
      </c>
    </row>
    <row r="448" spans="1:5" x14ac:dyDescent="0.25">
      <c r="A448">
        <v>447</v>
      </c>
      <c r="B448" s="4">
        <v>1</v>
      </c>
      <c r="E448" s="5">
        <v>4</v>
      </c>
    </row>
    <row r="449" spans="1:5" x14ac:dyDescent="0.25">
      <c r="A449">
        <v>448</v>
      </c>
      <c r="B449" s="4">
        <v>1</v>
      </c>
      <c r="E449" s="5">
        <v>4</v>
      </c>
    </row>
    <row r="450" spans="1:5" x14ac:dyDescent="0.25">
      <c r="A450">
        <v>449</v>
      </c>
      <c r="B450" s="4">
        <v>1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  <c r="D453" s="3">
        <v>3</v>
      </c>
      <c r="E453" s="5">
        <v>4</v>
      </c>
    </row>
    <row r="454" spans="1:5" x14ac:dyDescent="0.25">
      <c r="A454">
        <v>453</v>
      </c>
      <c r="D454" s="3">
        <v>3</v>
      </c>
      <c r="E454" s="5">
        <v>4</v>
      </c>
    </row>
    <row r="455" spans="1:5" x14ac:dyDescent="0.25">
      <c r="A455">
        <v>454</v>
      </c>
      <c r="D455" s="3">
        <v>3</v>
      </c>
      <c r="E455" s="5">
        <v>4</v>
      </c>
    </row>
    <row r="456" spans="1:5" x14ac:dyDescent="0.25">
      <c r="A456">
        <v>455</v>
      </c>
      <c r="D456" s="3">
        <v>3</v>
      </c>
      <c r="E456" s="5">
        <v>4</v>
      </c>
    </row>
    <row r="457" spans="1:5" x14ac:dyDescent="0.25">
      <c r="A457">
        <v>456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C459" s="2">
        <v>2</v>
      </c>
    </row>
    <row r="460" spans="1:5" x14ac:dyDescent="0.25">
      <c r="A460">
        <v>459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C463" s="2">
        <v>2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</row>
    <row r="466" spans="1:5" x14ac:dyDescent="0.25">
      <c r="A466">
        <v>465</v>
      </c>
      <c r="B466" s="4">
        <v>1</v>
      </c>
      <c r="C466" s="2">
        <v>2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  <c r="D473" s="3">
        <v>3</v>
      </c>
      <c r="E473" s="5">
        <v>4</v>
      </c>
    </row>
    <row r="474" spans="1:5" x14ac:dyDescent="0.25">
      <c r="A474">
        <v>473</v>
      </c>
      <c r="D474" s="3">
        <v>3</v>
      </c>
      <c r="E474" s="5">
        <v>4</v>
      </c>
    </row>
    <row r="475" spans="1:5" x14ac:dyDescent="0.25">
      <c r="A475">
        <v>474</v>
      </c>
      <c r="D475" s="3">
        <v>3</v>
      </c>
      <c r="E475" s="5">
        <v>4</v>
      </c>
    </row>
    <row r="476" spans="1:5" x14ac:dyDescent="0.25">
      <c r="A476">
        <v>475</v>
      </c>
      <c r="D476" s="3">
        <v>3</v>
      </c>
      <c r="E476" s="5">
        <v>4</v>
      </c>
    </row>
    <row r="477" spans="1:5" x14ac:dyDescent="0.25">
      <c r="A477">
        <v>476</v>
      </c>
      <c r="D477" s="3">
        <v>3</v>
      </c>
      <c r="E477" s="5">
        <v>4</v>
      </c>
    </row>
    <row r="478" spans="1:5" x14ac:dyDescent="0.25">
      <c r="A478">
        <v>477</v>
      </c>
      <c r="C478" s="2">
        <v>2</v>
      </c>
      <c r="D478" s="3">
        <v>3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C480" s="2">
        <v>2</v>
      </c>
    </row>
    <row r="481" spans="1:5" x14ac:dyDescent="0.25">
      <c r="A481">
        <v>480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B484" s="4">
        <v>1</v>
      </c>
      <c r="C484" s="2">
        <v>2</v>
      </c>
    </row>
    <row r="485" spans="1:5" x14ac:dyDescent="0.25">
      <c r="A485">
        <v>484</v>
      </c>
      <c r="B485" s="4">
        <v>1</v>
      </c>
      <c r="C485" s="2">
        <v>2</v>
      </c>
    </row>
    <row r="486" spans="1:5" x14ac:dyDescent="0.25">
      <c r="A486">
        <v>485</v>
      </c>
      <c r="B486" s="4">
        <v>1</v>
      </c>
    </row>
    <row r="487" spans="1:5" x14ac:dyDescent="0.25">
      <c r="A487">
        <v>486</v>
      </c>
      <c r="B487" s="4">
        <v>1</v>
      </c>
    </row>
    <row r="488" spans="1:5" x14ac:dyDescent="0.25">
      <c r="A488">
        <v>487</v>
      </c>
      <c r="B488" s="4">
        <v>1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D494" s="3">
        <v>3</v>
      </c>
      <c r="E494" s="5">
        <v>4</v>
      </c>
    </row>
    <row r="495" spans="1:5" x14ac:dyDescent="0.25">
      <c r="A495">
        <v>494</v>
      </c>
      <c r="D495" s="3">
        <v>3</v>
      </c>
      <c r="E495" s="5">
        <v>4</v>
      </c>
    </row>
    <row r="496" spans="1:5" x14ac:dyDescent="0.25">
      <c r="A496">
        <v>495</v>
      </c>
      <c r="D496" s="3">
        <v>3</v>
      </c>
      <c r="E496" s="5">
        <v>4</v>
      </c>
    </row>
    <row r="497" spans="1:5" x14ac:dyDescent="0.25">
      <c r="A497">
        <v>496</v>
      </c>
      <c r="C497" s="2">
        <v>2</v>
      </c>
      <c r="D497" s="3">
        <v>3</v>
      </c>
    </row>
    <row r="498" spans="1:5" x14ac:dyDescent="0.25">
      <c r="A498">
        <v>497</v>
      </c>
      <c r="C498" s="2">
        <v>2</v>
      </c>
      <c r="D498" s="3">
        <v>3</v>
      </c>
    </row>
    <row r="499" spans="1:5" x14ac:dyDescent="0.25">
      <c r="A499">
        <v>498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C501" s="2">
        <v>2</v>
      </c>
    </row>
    <row r="502" spans="1:5" x14ac:dyDescent="0.25">
      <c r="A502">
        <v>501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B504" s="4">
        <v>1</v>
      </c>
      <c r="C504" s="2">
        <v>2</v>
      </c>
    </row>
    <row r="505" spans="1:5" x14ac:dyDescent="0.25">
      <c r="A505">
        <v>504</v>
      </c>
      <c r="B505" s="4">
        <v>1</v>
      </c>
    </row>
    <row r="506" spans="1:5" x14ac:dyDescent="0.25">
      <c r="A506">
        <v>505</v>
      </c>
      <c r="B506" s="4">
        <v>1</v>
      </c>
    </row>
    <row r="507" spans="1:5" x14ac:dyDescent="0.25">
      <c r="A507">
        <v>506</v>
      </c>
      <c r="B507" s="4">
        <v>1</v>
      </c>
    </row>
    <row r="508" spans="1:5" x14ac:dyDescent="0.25">
      <c r="A508">
        <v>507</v>
      </c>
      <c r="B508" s="4">
        <v>1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D510" s="3">
        <v>3</v>
      </c>
      <c r="E510" s="5">
        <v>4</v>
      </c>
    </row>
    <row r="511" spans="1:5" x14ac:dyDescent="0.25">
      <c r="A511">
        <v>510</v>
      </c>
      <c r="D511" s="3">
        <v>3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D514" s="3">
        <v>3</v>
      </c>
      <c r="E514" s="5">
        <v>4</v>
      </c>
    </row>
    <row r="515" spans="1:5" x14ac:dyDescent="0.25">
      <c r="A515">
        <v>514</v>
      </c>
      <c r="D515" s="3">
        <v>3</v>
      </c>
      <c r="E515" s="5">
        <v>4</v>
      </c>
    </row>
    <row r="516" spans="1:5" x14ac:dyDescent="0.25">
      <c r="A516">
        <v>515</v>
      </c>
      <c r="D516" s="3">
        <v>3</v>
      </c>
      <c r="E516" s="5">
        <v>4</v>
      </c>
    </row>
    <row r="517" spans="1:5" x14ac:dyDescent="0.25">
      <c r="A517">
        <v>516</v>
      </c>
      <c r="D517" s="3">
        <v>3</v>
      </c>
    </row>
    <row r="518" spans="1:5" x14ac:dyDescent="0.25">
      <c r="A518">
        <v>517</v>
      </c>
    </row>
    <row r="519" spans="1:5" x14ac:dyDescent="0.25">
      <c r="A519">
        <v>518</v>
      </c>
      <c r="C519" s="2">
        <v>2</v>
      </c>
    </row>
    <row r="520" spans="1:5" x14ac:dyDescent="0.25">
      <c r="A520">
        <v>519</v>
      </c>
      <c r="C520" s="2">
        <v>2</v>
      </c>
    </row>
    <row r="521" spans="1:5" x14ac:dyDescent="0.25">
      <c r="A521">
        <v>520</v>
      </c>
      <c r="C521" s="2">
        <v>2</v>
      </c>
    </row>
    <row r="522" spans="1:5" x14ac:dyDescent="0.25">
      <c r="A522">
        <v>521</v>
      </c>
      <c r="C522" s="2">
        <v>2</v>
      </c>
    </row>
    <row r="523" spans="1:5" x14ac:dyDescent="0.25">
      <c r="A523">
        <v>522</v>
      </c>
      <c r="C523" s="2">
        <v>2</v>
      </c>
    </row>
    <row r="524" spans="1:5" x14ac:dyDescent="0.25">
      <c r="A524">
        <v>523</v>
      </c>
      <c r="B524" s="4">
        <v>1</v>
      </c>
      <c r="C524" s="2">
        <v>2</v>
      </c>
    </row>
    <row r="525" spans="1:5" x14ac:dyDescent="0.25">
      <c r="A525">
        <v>524</v>
      </c>
      <c r="B525" s="4">
        <v>1</v>
      </c>
      <c r="C525" s="2">
        <v>2</v>
      </c>
    </row>
    <row r="526" spans="1:5" x14ac:dyDescent="0.25">
      <c r="A526">
        <v>525</v>
      </c>
      <c r="B526" s="4">
        <v>1</v>
      </c>
    </row>
    <row r="527" spans="1:5" x14ac:dyDescent="0.25">
      <c r="A527">
        <v>526</v>
      </c>
      <c r="B527" s="4">
        <v>1</v>
      </c>
    </row>
    <row r="528" spans="1:5" x14ac:dyDescent="0.25">
      <c r="A528">
        <v>527</v>
      </c>
      <c r="B528" s="4">
        <v>1</v>
      </c>
    </row>
    <row r="529" spans="1:5" x14ac:dyDescent="0.25">
      <c r="A529">
        <v>528</v>
      </c>
      <c r="B529" s="4">
        <v>1</v>
      </c>
      <c r="E529" s="5">
        <v>4</v>
      </c>
    </row>
    <row r="530" spans="1:5" x14ac:dyDescent="0.25">
      <c r="A530">
        <v>529</v>
      </c>
      <c r="D530" s="3">
        <v>3</v>
      </c>
      <c r="E530" s="5">
        <v>4</v>
      </c>
    </row>
    <row r="531" spans="1:5" x14ac:dyDescent="0.25">
      <c r="A531">
        <v>530</v>
      </c>
      <c r="D531" s="3">
        <v>3</v>
      </c>
      <c r="E531" s="5">
        <v>4</v>
      </c>
    </row>
    <row r="532" spans="1:5" x14ac:dyDescent="0.25">
      <c r="A532">
        <v>531</v>
      </c>
      <c r="D532" s="3">
        <v>3</v>
      </c>
      <c r="E532" s="5">
        <v>4</v>
      </c>
    </row>
    <row r="533" spans="1:5" x14ac:dyDescent="0.25">
      <c r="A533">
        <v>532</v>
      </c>
      <c r="D533" s="3">
        <v>3</v>
      </c>
      <c r="E533" s="5">
        <v>4</v>
      </c>
    </row>
    <row r="534" spans="1:5" x14ac:dyDescent="0.25">
      <c r="A534">
        <v>533</v>
      </c>
      <c r="D534" s="3">
        <v>3</v>
      </c>
      <c r="E534" s="5">
        <v>4</v>
      </c>
    </row>
    <row r="535" spans="1:5" x14ac:dyDescent="0.25">
      <c r="A535">
        <v>534</v>
      </c>
      <c r="D535" s="3">
        <v>3</v>
      </c>
      <c r="E535" s="5">
        <v>4</v>
      </c>
    </row>
    <row r="536" spans="1:5" x14ac:dyDescent="0.25">
      <c r="A536">
        <v>535</v>
      </c>
      <c r="D536" s="3">
        <v>3</v>
      </c>
    </row>
    <row r="537" spans="1:5" x14ac:dyDescent="0.25">
      <c r="A537">
        <v>536</v>
      </c>
      <c r="D537" s="3">
        <v>3</v>
      </c>
    </row>
    <row r="538" spans="1:5" x14ac:dyDescent="0.25">
      <c r="A538">
        <v>537</v>
      </c>
      <c r="C538" s="2">
        <v>2</v>
      </c>
    </row>
    <row r="539" spans="1:5" x14ac:dyDescent="0.25">
      <c r="A539">
        <v>538</v>
      </c>
      <c r="C539" s="2">
        <v>2</v>
      </c>
    </row>
    <row r="540" spans="1:5" x14ac:dyDescent="0.25">
      <c r="A540">
        <v>539</v>
      </c>
      <c r="C540" s="2">
        <v>2</v>
      </c>
    </row>
    <row r="541" spans="1:5" x14ac:dyDescent="0.25">
      <c r="A541">
        <v>540</v>
      </c>
      <c r="C541" s="2">
        <v>2</v>
      </c>
    </row>
    <row r="542" spans="1:5" x14ac:dyDescent="0.25">
      <c r="A542">
        <v>541</v>
      </c>
      <c r="C542" s="2">
        <v>2</v>
      </c>
    </row>
    <row r="543" spans="1:5" x14ac:dyDescent="0.25">
      <c r="A543">
        <v>542</v>
      </c>
      <c r="C543" s="2">
        <v>2</v>
      </c>
    </row>
    <row r="544" spans="1:5" x14ac:dyDescent="0.25">
      <c r="A544">
        <v>543</v>
      </c>
      <c r="B544" s="4">
        <v>1</v>
      </c>
      <c r="C544" s="2">
        <v>2</v>
      </c>
    </row>
    <row r="545" spans="1:5" x14ac:dyDescent="0.25">
      <c r="A545">
        <v>544</v>
      </c>
      <c r="B545" s="4">
        <v>1</v>
      </c>
      <c r="C545" s="2">
        <v>2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</row>
    <row r="548" spans="1:5" x14ac:dyDescent="0.25">
      <c r="A548">
        <v>547</v>
      </c>
      <c r="B548" s="4">
        <v>1</v>
      </c>
    </row>
    <row r="549" spans="1:5" x14ac:dyDescent="0.25">
      <c r="A549">
        <v>548</v>
      </c>
      <c r="B549" s="4">
        <v>1</v>
      </c>
    </row>
    <row r="550" spans="1:5" x14ac:dyDescent="0.25">
      <c r="A550">
        <v>549</v>
      </c>
      <c r="D550" s="3">
        <v>3</v>
      </c>
      <c r="E550" s="5">
        <v>4</v>
      </c>
    </row>
    <row r="551" spans="1:5" x14ac:dyDescent="0.25">
      <c r="A551">
        <v>550</v>
      </c>
      <c r="D551" s="3">
        <v>3</v>
      </c>
      <c r="E551" s="5">
        <v>4</v>
      </c>
    </row>
    <row r="552" spans="1:5" x14ac:dyDescent="0.25">
      <c r="A552">
        <v>551</v>
      </c>
      <c r="D552" s="3">
        <v>3</v>
      </c>
      <c r="E552" s="5">
        <v>4</v>
      </c>
    </row>
    <row r="553" spans="1:5" x14ac:dyDescent="0.25">
      <c r="A553">
        <v>552</v>
      </c>
      <c r="D553" s="3">
        <v>3</v>
      </c>
      <c r="E553" s="5">
        <v>4</v>
      </c>
    </row>
    <row r="554" spans="1:5" x14ac:dyDescent="0.25">
      <c r="A554">
        <v>553</v>
      </c>
      <c r="D554" s="3">
        <v>3</v>
      </c>
      <c r="E554" s="5">
        <v>4</v>
      </c>
    </row>
    <row r="555" spans="1:5" x14ac:dyDescent="0.25">
      <c r="A555">
        <v>554</v>
      </c>
      <c r="D555" s="3">
        <v>3</v>
      </c>
      <c r="E555" s="5">
        <v>4</v>
      </c>
    </row>
    <row r="556" spans="1:5" x14ac:dyDescent="0.25">
      <c r="A556">
        <v>555</v>
      </c>
      <c r="D556" s="3">
        <v>3</v>
      </c>
      <c r="E556" s="5">
        <v>4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C560" s="2">
        <v>2</v>
      </c>
    </row>
    <row r="561" spans="1:5" x14ac:dyDescent="0.25">
      <c r="A561">
        <v>560</v>
      </c>
      <c r="C561" s="2">
        <v>2</v>
      </c>
    </row>
    <row r="562" spans="1:5" x14ac:dyDescent="0.25">
      <c r="A562">
        <v>561</v>
      </c>
      <c r="C562" s="2">
        <v>2</v>
      </c>
    </row>
    <row r="563" spans="1:5" x14ac:dyDescent="0.25">
      <c r="A563">
        <v>562</v>
      </c>
      <c r="B563" s="4">
        <v>1</v>
      </c>
      <c r="C563" s="2">
        <v>2</v>
      </c>
    </row>
    <row r="564" spans="1:5" x14ac:dyDescent="0.25">
      <c r="A564">
        <v>563</v>
      </c>
      <c r="B564" s="4">
        <v>1</v>
      </c>
      <c r="C564" s="2">
        <v>2</v>
      </c>
    </row>
    <row r="565" spans="1:5" x14ac:dyDescent="0.25">
      <c r="A565">
        <v>564</v>
      </c>
      <c r="B565" s="4">
        <v>1</v>
      </c>
    </row>
    <row r="566" spans="1:5" x14ac:dyDescent="0.25">
      <c r="A566">
        <v>565</v>
      </c>
      <c r="B566" s="4">
        <v>1</v>
      </c>
    </row>
    <row r="567" spans="1:5" x14ac:dyDescent="0.25">
      <c r="A567">
        <v>566</v>
      </c>
      <c r="B567" s="4">
        <v>1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B569" s="4">
        <v>1</v>
      </c>
    </row>
    <row r="570" spans="1:5" x14ac:dyDescent="0.25">
      <c r="A570">
        <v>569</v>
      </c>
      <c r="E570" s="5">
        <v>4</v>
      </c>
    </row>
    <row r="571" spans="1:5" x14ac:dyDescent="0.25">
      <c r="A571">
        <v>570</v>
      </c>
      <c r="D571" s="3">
        <v>3</v>
      </c>
      <c r="E571" s="5">
        <v>4</v>
      </c>
    </row>
    <row r="572" spans="1:5" x14ac:dyDescent="0.25">
      <c r="A572">
        <v>571</v>
      </c>
      <c r="D572" s="3">
        <v>3</v>
      </c>
      <c r="E572" s="5">
        <v>4</v>
      </c>
    </row>
    <row r="573" spans="1:5" x14ac:dyDescent="0.25">
      <c r="A573">
        <v>572</v>
      </c>
      <c r="D573" s="3">
        <v>3</v>
      </c>
      <c r="E573" s="5">
        <v>4</v>
      </c>
    </row>
    <row r="574" spans="1:5" x14ac:dyDescent="0.25">
      <c r="A574">
        <v>573</v>
      </c>
      <c r="D574" s="3">
        <v>3</v>
      </c>
      <c r="E574" s="5">
        <v>4</v>
      </c>
    </row>
    <row r="575" spans="1:5" x14ac:dyDescent="0.25">
      <c r="A575">
        <v>574</v>
      </c>
      <c r="D575" s="3">
        <v>3</v>
      </c>
      <c r="E575" s="5">
        <v>4</v>
      </c>
    </row>
    <row r="576" spans="1:5" x14ac:dyDescent="0.25">
      <c r="A576">
        <v>575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  <c r="D577" s="3">
        <v>3</v>
      </c>
    </row>
    <row r="578" spans="1:5" x14ac:dyDescent="0.25">
      <c r="A578">
        <v>577</v>
      </c>
      <c r="C578" s="2">
        <v>2</v>
      </c>
      <c r="D578" s="3">
        <v>3</v>
      </c>
    </row>
    <row r="579" spans="1:5" x14ac:dyDescent="0.25">
      <c r="A579">
        <v>578</v>
      </c>
      <c r="C579" s="2">
        <v>2</v>
      </c>
      <c r="D579" s="3">
        <v>3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B582" s="4">
        <v>1</v>
      </c>
      <c r="C582" s="2">
        <v>2</v>
      </c>
    </row>
    <row r="583" spans="1:5" x14ac:dyDescent="0.25">
      <c r="A583">
        <v>582</v>
      </c>
      <c r="B583" s="4">
        <v>1</v>
      </c>
      <c r="C583" s="2">
        <v>2</v>
      </c>
    </row>
    <row r="584" spans="1:5" x14ac:dyDescent="0.25">
      <c r="A584">
        <v>583</v>
      </c>
      <c r="B584" s="4">
        <v>1</v>
      </c>
      <c r="C584" s="2">
        <v>2</v>
      </c>
    </row>
    <row r="585" spans="1:5" x14ac:dyDescent="0.25">
      <c r="A585">
        <v>584</v>
      </c>
      <c r="B585" s="4">
        <v>1</v>
      </c>
    </row>
    <row r="586" spans="1:5" x14ac:dyDescent="0.25">
      <c r="A586">
        <v>585</v>
      </c>
      <c r="B586" s="4">
        <v>1</v>
      </c>
    </row>
    <row r="587" spans="1:5" x14ac:dyDescent="0.25">
      <c r="A587">
        <v>586</v>
      </c>
      <c r="B587" s="4">
        <v>1</v>
      </c>
    </row>
    <row r="588" spans="1:5" x14ac:dyDescent="0.25">
      <c r="A588">
        <v>587</v>
      </c>
      <c r="B588" s="4">
        <v>1</v>
      </c>
    </row>
    <row r="589" spans="1:5" x14ac:dyDescent="0.25">
      <c r="A589">
        <v>588</v>
      </c>
      <c r="B589" s="4">
        <v>1</v>
      </c>
      <c r="E589" s="5">
        <v>4</v>
      </c>
    </row>
    <row r="590" spans="1:5" x14ac:dyDescent="0.25">
      <c r="A590">
        <v>589</v>
      </c>
      <c r="B590" s="4">
        <v>1</v>
      </c>
      <c r="E590" s="5">
        <v>4</v>
      </c>
    </row>
    <row r="591" spans="1:5" x14ac:dyDescent="0.25">
      <c r="A591">
        <v>590</v>
      </c>
      <c r="B591" s="4">
        <v>1</v>
      </c>
      <c r="D591" s="3">
        <v>3</v>
      </c>
      <c r="E591" s="5">
        <v>4</v>
      </c>
    </row>
    <row r="592" spans="1:5" x14ac:dyDescent="0.25">
      <c r="A592">
        <v>591</v>
      </c>
      <c r="D592" s="3">
        <v>3</v>
      </c>
      <c r="E592" s="5">
        <v>4</v>
      </c>
    </row>
    <row r="593" spans="1:6" x14ac:dyDescent="0.25">
      <c r="A593">
        <v>592</v>
      </c>
      <c r="D593" s="3">
        <v>3</v>
      </c>
      <c r="E593" s="5">
        <v>4</v>
      </c>
      <c r="F593" t="s">
        <v>22</v>
      </c>
    </row>
    <row r="594" spans="1:6" x14ac:dyDescent="0.25">
      <c r="A594">
        <v>593</v>
      </c>
    </row>
    <row r="595" spans="1:6" x14ac:dyDescent="0.25">
      <c r="A595">
        <v>594</v>
      </c>
      <c r="F595" t="s">
        <v>22</v>
      </c>
    </row>
    <row r="596" spans="1:6" x14ac:dyDescent="0.25">
      <c r="A596">
        <v>595</v>
      </c>
      <c r="C596" s="2">
        <v>2</v>
      </c>
    </row>
    <row r="597" spans="1:6" x14ac:dyDescent="0.25">
      <c r="A597">
        <v>596</v>
      </c>
      <c r="C597" s="2">
        <v>2</v>
      </c>
    </row>
    <row r="598" spans="1:6" x14ac:dyDescent="0.25">
      <c r="A598">
        <v>597</v>
      </c>
      <c r="C598" s="2">
        <v>2</v>
      </c>
    </row>
    <row r="599" spans="1:6" x14ac:dyDescent="0.25">
      <c r="A599">
        <v>598</v>
      </c>
      <c r="C599" s="2">
        <v>2</v>
      </c>
    </row>
    <row r="600" spans="1:6" x14ac:dyDescent="0.25">
      <c r="A600">
        <v>599</v>
      </c>
      <c r="C600" s="2">
        <v>2</v>
      </c>
    </row>
    <row r="601" spans="1:6" x14ac:dyDescent="0.25">
      <c r="A601">
        <v>600</v>
      </c>
      <c r="C601" s="2">
        <v>2</v>
      </c>
    </row>
    <row r="602" spans="1:6" x14ac:dyDescent="0.25">
      <c r="A602">
        <v>601</v>
      </c>
      <c r="C602" s="2">
        <v>2</v>
      </c>
    </row>
    <row r="603" spans="1:6" x14ac:dyDescent="0.25">
      <c r="A603">
        <v>602</v>
      </c>
      <c r="C603" s="2">
        <v>2</v>
      </c>
    </row>
    <row r="604" spans="1:6" x14ac:dyDescent="0.25">
      <c r="A604">
        <v>603</v>
      </c>
      <c r="C604" s="2">
        <v>2</v>
      </c>
    </row>
    <row r="605" spans="1:6" x14ac:dyDescent="0.25">
      <c r="A605">
        <v>604</v>
      </c>
      <c r="C605" s="2">
        <v>2</v>
      </c>
    </row>
    <row r="606" spans="1:6" x14ac:dyDescent="0.25">
      <c r="A606">
        <v>605</v>
      </c>
      <c r="C606" s="2">
        <v>2</v>
      </c>
    </row>
    <row r="607" spans="1:6" x14ac:dyDescent="0.25">
      <c r="A607">
        <v>606</v>
      </c>
    </row>
    <row r="608" spans="1:6" x14ac:dyDescent="0.25">
      <c r="A608">
        <v>607</v>
      </c>
      <c r="B608" s="4">
        <v>1</v>
      </c>
    </row>
    <row r="609" spans="1:5" x14ac:dyDescent="0.25">
      <c r="A609">
        <v>608</v>
      </c>
      <c r="B609" s="4">
        <v>1</v>
      </c>
      <c r="E609" s="5">
        <v>4</v>
      </c>
    </row>
    <row r="610" spans="1:5" x14ac:dyDescent="0.25">
      <c r="A610">
        <v>609</v>
      </c>
      <c r="B610" s="4">
        <v>1</v>
      </c>
      <c r="E610" s="5">
        <v>4</v>
      </c>
    </row>
    <row r="611" spans="1:5" x14ac:dyDescent="0.25">
      <c r="A611">
        <v>610</v>
      </c>
      <c r="B611" s="4">
        <v>1</v>
      </c>
      <c r="E611" s="5">
        <v>4</v>
      </c>
    </row>
    <row r="612" spans="1:5" x14ac:dyDescent="0.25">
      <c r="A612">
        <v>611</v>
      </c>
      <c r="B612" s="4">
        <v>1</v>
      </c>
      <c r="E612" s="5">
        <v>4</v>
      </c>
    </row>
    <row r="613" spans="1:5" x14ac:dyDescent="0.25">
      <c r="A613">
        <v>612</v>
      </c>
      <c r="B613" s="4">
        <v>1</v>
      </c>
      <c r="E613" s="5">
        <v>4</v>
      </c>
    </row>
    <row r="614" spans="1:5" x14ac:dyDescent="0.25">
      <c r="A614">
        <v>613</v>
      </c>
      <c r="B614" s="4">
        <v>1</v>
      </c>
      <c r="E614" s="5">
        <v>4</v>
      </c>
    </row>
    <row r="615" spans="1:5" x14ac:dyDescent="0.25">
      <c r="A615">
        <v>614</v>
      </c>
      <c r="B615" s="4">
        <v>1</v>
      </c>
      <c r="E615" s="5">
        <v>4</v>
      </c>
    </row>
    <row r="616" spans="1:5" x14ac:dyDescent="0.25">
      <c r="A616">
        <v>615</v>
      </c>
      <c r="B616" s="4">
        <v>1</v>
      </c>
      <c r="E616" s="5">
        <v>4</v>
      </c>
    </row>
    <row r="617" spans="1:5" x14ac:dyDescent="0.25">
      <c r="A617">
        <v>616</v>
      </c>
      <c r="B617" s="4">
        <v>1</v>
      </c>
      <c r="E617" s="5">
        <v>4</v>
      </c>
    </row>
    <row r="618" spans="1:5" x14ac:dyDescent="0.25">
      <c r="A618">
        <v>617</v>
      </c>
      <c r="E618" s="5">
        <v>4</v>
      </c>
    </row>
    <row r="619" spans="1:5" x14ac:dyDescent="0.25">
      <c r="A619">
        <v>618</v>
      </c>
      <c r="D619" s="3">
        <v>3</v>
      </c>
    </row>
    <row r="620" spans="1:5" x14ac:dyDescent="0.25">
      <c r="A620">
        <v>619</v>
      </c>
      <c r="C620" s="2">
        <v>2</v>
      </c>
      <c r="D620" s="3">
        <v>3</v>
      </c>
    </row>
    <row r="621" spans="1:5" x14ac:dyDescent="0.25">
      <c r="A621">
        <v>620</v>
      </c>
      <c r="C621" s="2">
        <v>2</v>
      </c>
      <c r="D621" s="3">
        <v>3</v>
      </c>
    </row>
    <row r="622" spans="1:5" x14ac:dyDescent="0.25">
      <c r="A622">
        <v>621</v>
      </c>
      <c r="C622" s="2">
        <v>2</v>
      </c>
      <c r="D622" s="3">
        <v>3</v>
      </c>
    </row>
    <row r="623" spans="1:5" x14ac:dyDescent="0.25">
      <c r="A623">
        <v>622</v>
      </c>
      <c r="C623" s="2">
        <v>2</v>
      </c>
      <c r="D623" s="3">
        <v>3</v>
      </c>
    </row>
    <row r="624" spans="1:5" x14ac:dyDescent="0.25">
      <c r="A624">
        <v>623</v>
      </c>
      <c r="C624" s="2">
        <v>2</v>
      </c>
      <c r="D624" s="3">
        <v>3</v>
      </c>
    </row>
    <row r="625" spans="1:5" x14ac:dyDescent="0.25">
      <c r="A625">
        <v>624</v>
      </c>
      <c r="C625" s="2">
        <v>2</v>
      </c>
      <c r="D625" s="3">
        <v>3</v>
      </c>
    </row>
    <row r="626" spans="1:5" x14ac:dyDescent="0.25">
      <c r="A626">
        <v>625</v>
      </c>
      <c r="C626" s="2">
        <v>2</v>
      </c>
      <c r="D626" s="3">
        <v>3</v>
      </c>
    </row>
    <row r="627" spans="1:5" x14ac:dyDescent="0.25">
      <c r="A627">
        <v>626</v>
      </c>
      <c r="C627" s="2">
        <v>2</v>
      </c>
      <c r="D627" s="3">
        <v>3</v>
      </c>
    </row>
    <row r="628" spans="1:5" x14ac:dyDescent="0.25">
      <c r="A628">
        <v>627</v>
      </c>
      <c r="C628" s="2">
        <v>2</v>
      </c>
    </row>
    <row r="629" spans="1:5" x14ac:dyDescent="0.25">
      <c r="A629">
        <v>628</v>
      </c>
      <c r="C629" s="2">
        <v>2</v>
      </c>
    </row>
    <row r="630" spans="1:5" x14ac:dyDescent="0.25">
      <c r="A630">
        <v>629</v>
      </c>
      <c r="B630" s="4">
        <v>1</v>
      </c>
    </row>
    <row r="631" spans="1:5" x14ac:dyDescent="0.25">
      <c r="A631">
        <v>630</v>
      </c>
      <c r="B631" s="4">
        <v>1</v>
      </c>
    </row>
    <row r="632" spans="1:5" x14ac:dyDescent="0.25">
      <c r="A632">
        <v>631</v>
      </c>
      <c r="B632" s="4">
        <v>1</v>
      </c>
    </row>
    <row r="633" spans="1:5" x14ac:dyDescent="0.25">
      <c r="A633">
        <v>632</v>
      </c>
      <c r="B633" s="4">
        <v>1</v>
      </c>
    </row>
    <row r="634" spans="1:5" x14ac:dyDescent="0.25">
      <c r="A634">
        <v>633</v>
      </c>
      <c r="B634" s="4">
        <v>1</v>
      </c>
      <c r="E634" s="5">
        <v>4</v>
      </c>
    </row>
    <row r="635" spans="1:5" x14ac:dyDescent="0.25">
      <c r="A635">
        <v>634</v>
      </c>
      <c r="B635" s="4">
        <v>1</v>
      </c>
      <c r="E635" s="5">
        <v>4</v>
      </c>
    </row>
    <row r="636" spans="1:5" x14ac:dyDescent="0.25">
      <c r="A636">
        <v>635</v>
      </c>
      <c r="B636" s="4">
        <v>1</v>
      </c>
      <c r="E636" s="5">
        <v>4</v>
      </c>
    </row>
    <row r="637" spans="1:5" x14ac:dyDescent="0.25">
      <c r="A637">
        <v>636</v>
      </c>
      <c r="B637" s="4">
        <v>1</v>
      </c>
      <c r="E637" s="5">
        <v>4</v>
      </c>
    </row>
    <row r="638" spans="1:5" x14ac:dyDescent="0.25">
      <c r="A638">
        <v>637</v>
      </c>
      <c r="B638" s="4">
        <v>1</v>
      </c>
      <c r="D638" s="3">
        <v>3</v>
      </c>
      <c r="E638" s="5">
        <v>4</v>
      </c>
    </row>
    <row r="639" spans="1:5" x14ac:dyDescent="0.25">
      <c r="A639">
        <v>638</v>
      </c>
      <c r="D639" s="3">
        <v>3</v>
      </c>
      <c r="E639" s="5">
        <v>4</v>
      </c>
    </row>
    <row r="640" spans="1:5" x14ac:dyDescent="0.25">
      <c r="A640">
        <v>639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</row>
    <row r="643" spans="1:5" x14ac:dyDescent="0.25">
      <c r="A643">
        <v>642</v>
      </c>
      <c r="C643" s="2">
        <v>2</v>
      </c>
      <c r="D643" s="3">
        <v>3</v>
      </c>
    </row>
    <row r="644" spans="1:5" x14ac:dyDescent="0.25">
      <c r="A644">
        <v>643</v>
      </c>
      <c r="C644" s="2">
        <v>2</v>
      </c>
      <c r="D644" s="3">
        <v>3</v>
      </c>
    </row>
    <row r="645" spans="1:5" x14ac:dyDescent="0.25">
      <c r="A645">
        <v>644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C648" s="2">
        <v>2</v>
      </c>
    </row>
    <row r="649" spans="1:5" x14ac:dyDescent="0.25">
      <c r="A649">
        <v>648</v>
      </c>
      <c r="C649" s="2">
        <v>2</v>
      </c>
    </row>
    <row r="650" spans="1:5" x14ac:dyDescent="0.25">
      <c r="A650">
        <v>649</v>
      </c>
      <c r="B650" s="4">
        <v>1</v>
      </c>
      <c r="C650" s="2">
        <v>2</v>
      </c>
    </row>
    <row r="651" spans="1:5" x14ac:dyDescent="0.25">
      <c r="A651">
        <v>650</v>
      </c>
      <c r="B651" s="4">
        <v>1</v>
      </c>
      <c r="C651" s="2">
        <v>2</v>
      </c>
    </row>
    <row r="652" spans="1:5" x14ac:dyDescent="0.25">
      <c r="A652">
        <v>651</v>
      </c>
      <c r="B652" s="4">
        <v>1</v>
      </c>
    </row>
    <row r="653" spans="1:5" x14ac:dyDescent="0.25">
      <c r="A653">
        <v>652</v>
      </c>
      <c r="B653" s="4">
        <v>1</v>
      </c>
    </row>
    <row r="654" spans="1:5" x14ac:dyDescent="0.25">
      <c r="A654">
        <v>653</v>
      </c>
      <c r="B654" s="4">
        <v>1</v>
      </c>
    </row>
    <row r="655" spans="1:5" x14ac:dyDescent="0.25">
      <c r="A655">
        <v>654</v>
      </c>
      <c r="B655" s="4">
        <v>1</v>
      </c>
      <c r="D655" s="3">
        <v>3</v>
      </c>
      <c r="E655" s="5">
        <v>4</v>
      </c>
    </row>
    <row r="656" spans="1:5" x14ac:dyDescent="0.25">
      <c r="A656">
        <v>655</v>
      </c>
      <c r="D656" s="3">
        <v>3</v>
      </c>
      <c r="E656" s="5">
        <v>4</v>
      </c>
    </row>
    <row r="657" spans="1:5" x14ac:dyDescent="0.25">
      <c r="A657">
        <v>656</v>
      </c>
      <c r="D657" s="3">
        <v>3</v>
      </c>
      <c r="E657" s="5">
        <v>4</v>
      </c>
    </row>
    <row r="658" spans="1:5" x14ac:dyDescent="0.25">
      <c r="A658">
        <v>657</v>
      </c>
      <c r="D658" s="3">
        <v>3</v>
      </c>
      <c r="E658" s="5">
        <v>4</v>
      </c>
    </row>
    <row r="659" spans="1:5" x14ac:dyDescent="0.25">
      <c r="A659">
        <v>658</v>
      </c>
      <c r="D659" s="3">
        <v>3</v>
      </c>
      <c r="E659" s="5">
        <v>4</v>
      </c>
    </row>
    <row r="660" spans="1:5" x14ac:dyDescent="0.25">
      <c r="A660">
        <v>659</v>
      </c>
      <c r="D660" s="3">
        <v>3</v>
      </c>
      <c r="E660" s="5">
        <v>4</v>
      </c>
    </row>
    <row r="661" spans="1:5" x14ac:dyDescent="0.25">
      <c r="A661">
        <v>660</v>
      </c>
      <c r="D661" s="3">
        <v>3</v>
      </c>
      <c r="E661" s="5">
        <v>4</v>
      </c>
    </row>
    <row r="662" spans="1:5" x14ac:dyDescent="0.25">
      <c r="A662">
        <v>661</v>
      </c>
      <c r="D662" s="3">
        <v>3</v>
      </c>
    </row>
    <row r="663" spans="1:5" x14ac:dyDescent="0.25">
      <c r="A663">
        <v>662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C665" s="2">
        <v>2</v>
      </c>
    </row>
    <row r="666" spans="1:5" x14ac:dyDescent="0.25">
      <c r="A666">
        <v>665</v>
      </c>
      <c r="C666" s="2">
        <v>2</v>
      </c>
    </row>
    <row r="667" spans="1:5" x14ac:dyDescent="0.25">
      <c r="A667">
        <v>666</v>
      </c>
      <c r="C667" s="2">
        <v>2</v>
      </c>
    </row>
    <row r="668" spans="1:5" x14ac:dyDescent="0.25">
      <c r="A668">
        <v>667</v>
      </c>
      <c r="B668" s="4">
        <v>1</v>
      </c>
      <c r="C668" s="2">
        <v>2</v>
      </c>
    </row>
    <row r="669" spans="1:5" x14ac:dyDescent="0.25">
      <c r="A669">
        <v>668</v>
      </c>
      <c r="B669" s="4">
        <v>1</v>
      </c>
      <c r="C669" s="2">
        <v>2</v>
      </c>
    </row>
    <row r="670" spans="1:5" x14ac:dyDescent="0.25">
      <c r="A670">
        <v>669</v>
      </c>
      <c r="B670" s="4">
        <v>1</v>
      </c>
      <c r="C670" s="2">
        <v>2</v>
      </c>
    </row>
    <row r="671" spans="1:5" x14ac:dyDescent="0.25">
      <c r="A671">
        <v>670</v>
      </c>
      <c r="B671" s="4">
        <v>1</v>
      </c>
    </row>
    <row r="672" spans="1:5" x14ac:dyDescent="0.25">
      <c r="A672">
        <v>671</v>
      </c>
      <c r="B672" s="4">
        <v>1</v>
      </c>
    </row>
    <row r="673" spans="1:5" x14ac:dyDescent="0.25">
      <c r="A673">
        <v>672</v>
      </c>
      <c r="B673" s="4">
        <v>1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D675" s="3">
        <v>3</v>
      </c>
      <c r="E675" s="5">
        <v>4</v>
      </c>
    </row>
    <row r="676" spans="1:5" x14ac:dyDescent="0.25">
      <c r="A676">
        <v>675</v>
      </c>
      <c r="D676" s="3">
        <v>3</v>
      </c>
      <c r="E676" s="5">
        <v>4</v>
      </c>
    </row>
    <row r="677" spans="1:5" x14ac:dyDescent="0.25">
      <c r="A677">
        <v>676</v>
      </c>
      <c r="D677" s="3">
        <v>3</v>
      </c>
      <c r="E677" s="5">
        <v>4</v>
      </c>
    </row>
    <row r="678" spans="1:5" x14ac:dyDescent="0.25">
      <c r="A678">
        <v>677</v>
      </c>
      <c r="D678" s="3">
        <v>3</v>
      </c>
      <c r="E678" s="5">
        <v>4</v>
      </c>
    </row>
    <row r="679" spans="1:5" x14ac:dyDescent="0.25">
      <c r="A679">
        <v>678</v>
      </c>
      <c r="D679" s="3">
        <v>3</v>
      </c>
      <c r="E679" s="5">
        <v>4</v>
      </c>
    </row>
    <row r="680" spans="1:5" x14ac:dyDescent="0.25">
      <c r="A680">
        <v>679</v>
      </c>
      <c r="D680" s="3">
        <v>3</v>
      </c>
      <c r="E680" s="5">
        <v>4</v>
      </c>
    </row>
    <row r="681" spans="1:5" x14ac:dyDescent="0.25">
      <c r="A681">
        <v>680</v>
      </c>
      <c r="D681" s="3">
        <v>3</v>
      </c>
    </row>
    <row r="682" spans="1:5" x14ac:dyDescent="0.25">
      <c r="A682">
        <v>681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</row>
    <row r="686" spans="1:5" x14ac:dyDescent="0.25">
      <c r="A686">
        <v>685</v>
      </c>
      <c r="B686" s="4">
        <v>1</v>
      </c>
      <c r="C686" s="2">
        <v>2</v>
      </c>
    </row>
    <row r="687" spans="1:5" x14ac:dyDescent="0.25">
      <c r="A687">
        <v>686</v>
      </c>
      <c r="B687" s="4">
        <v>1</v>
      </c>
      <c r="C687" s="2">
        <v>2</v>
      </c>
    </row>
    <row r="688" spans="1:5" x14ac:dyDescent="0.25">
      <c r="A688">
        <v>687</v>
      </c>
      <c r="B688" s="4">
        <v>1</v>
      </c>
      <c r="C688" s="2">
        <v>2</v>
      </c>
    </row>
    <row r="689" spans="1:5" x14ac:dyDescent="0.25">
      <c r="A689">
        <v>688</v>
      </c>
      <c r="B689" s="4">
        <v>1</v>
      </c>
      <c r="C689" s="2">
        <v>2</v>
      </c>
    </row>
    <row r="690" spans="1:5" x14ac:dyDescent="0.25">
      <c r="A690">
        <v>689</v>
      </c>
      <c r="B690" s="4">
        <v>1</v>
      </c>
    </row>
    <row r="691" spans="1:5" x14ac:dyDescent="0.25">
      <c r="A691">
        <v>690</v>
      </c>
      <c r="B691" s="4">
        <v>1</v>
      </c>
    </row>
    <row r="692" spans="1:5" x14ac:dyDescent="0.25">
      <c r="A692">
        <v>691</v>
      </c>
    </row>
    <row r="693" spans="1:5" x14ac:dyDescent="0.25">
      <c r="A693">
        <v>692</v>
      </c>
      <c r="D693" s="3">
        <v>3</v>
      </c>
      <c r="E693" s="5">
        <v>4</v>
      </c>
    </row>
    <row r="694" spans="1:5" x14ac:dyDescent="0.25">
      <c r="A694">
        <v>693</v>
      </c>
      <c r="D694" s="3">
        <v>3</v>
      </c>
      <c r="E694" s="5">
        <v>4</v>
      </c>
    </row>
    <row r="695" spans="1:5" x14ac:dyDescent="0.25">
      <c r="A695">
        <v>694</v>
      </c>
      <c r="D695" s="3">
        <v>3</v>
      </c>
      <c r="E695" s="5">
        <v>4</v>
      </c>
    </row>
    <row r="696" spans="1:5" x14ac:dyDescent="0.25">
      <c r="A696">
        <v>695</v>
      </c>
      <c r="D696" s="3">
        <v>3</v>
      </c>
      <c r="E696" s="5">
        <v>4</v>
      </c>
    </row>
    <row r="697" spans="1:5" x14ac:dyDescent="0.25">
      <c r="A697">
        <v>696</v>
      </c>
      <c r="D697" s="3">
        <v>3</v>
      </c>
      <c r="E697" s="5">
        <v>4</v>
      </c>
    </row>
    <row r="698" spans="1:5" x14ac:dyDescent="0.25">
      <c r="A698">
        <v>697</v>
      </c>
      <c r="D698" s="3">
        <v>3</v>
      </c>
      <c r="E698" s="5">
        <v>4</v>
      </c>
    </row>
    <row r="699" spans="1:5" x14ac:dyDescent="0.25">
      <c r="A699">
        <v>698</v>
      </c>
      <c r="D699" s="3">
        <v>3</v>
      </c>
      <c r="E699" s="5">
        <v>4</v>
      </c>
    </row>
    <row r="700" spans="1:5" x14ac:dyDescent="0.25">
      <c r="A700">
        <v>699</v>
      </c>
    </row>
    <row r="701" spans="1:5" x14ac:dyDescent="0.25">
      <c r="A701">
        <v>700</v>
      </c>
    </row>
    <row r="702" spans="1:5" x14ac:dyDescent="0.25">
      <c r="A702">
        <v>701</v>
      </c>
    </row>
    <row r="703" spans="1:5" x14ac:dyDescent="0.25">
      <c r="A703">
        <v>702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B706" s="4">
        <v>1</v>
      </c>
      <c r="C706" s="2">
        <v>2</v>
      </c>
    </row>
    <row r="707" spans="1:5" x14ac:dyDescent="0.25">
      <c r="A707">
        <v>706</v>
      </c>
      <c r="B707" s="4">
        <v>1</v>
      </c>
      <c r="C707" s="2">
        <v>2</v>
      </c>
    </row>
    <row r="708" spans="1:5" x14ac:dyDescent="0.25">
      <c r="A708">
        <v>707</v>
      </c>
      <c r="B708" s="4">
        <v>1</v>
      </c>
      <c r="C708" s="2">
        <v>2</v>
      </c>
    </row>
    <row r="709" spans="1:5" x14ac:dyDescent="0.25">
      <c r="A709">
        <v>708</v>
      </c>
      <c r="B709" s="4">
        <v>1</v>
      </c>
      <c r="C709" s="2">
        <v>2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</row>
    <row r="712" spans="1:5" x14ac:dyDescent="0.25">
      <c r="A712">
        <v>711</v>
      </c>
      <c r="B712" s="4">
        <v>1</v>
      </c>
    </row>
    <row r="713" spans="1:5" x14ac:dyDescent="0.25">
      <c r="A713">
        <v>712</v>
      </c>
      <c r="D713" s="3">
        <v>3</v>
      </c>
      <c r="E713" s="5">
        <v>4</v>
      </c>
    </row>
    <row r="714" spans="1:5" x14ac:dyDescent="0.25">
      <c r="A714">
        <v>713</v>
      </c>
      <c r="D714" s="3">
        <v>3</v>
      </c>
      <c r="E714" s="5">
        <v>4</v>
      </c>
    </row>
    <row r="715" spans="1:5" x14ac:dyDescent="0.25">
      <c r="A715">
        <v>714</v>
      </c>
      <c r="D715" s="3">
        <v>3</v>
      </c>
      <c r="E715" s="5">
        <v>4</v>
      </c>
    </row>
    <row r="716" spans="1:5" x14ac:dyDescent="0.25">
      <c r="A716">
        <v>715</v>
      </c>
      <c r="D716" s="3">
        <v>3</v>
      </c>
      <c r="E716" s="5">
        <v>4</v>
      </c>
    </row>
    <row r="717" spans="1:5" x14ac:dyDescent="0.25">
      <c r="A717">
        <v>716</v>
      </c>
      <c r="D717" s="3">
        <v>3</v>
      </c>
      <c r="E717" s="5">
        <v>4</v>
      </c>
    </row>
    <row r="718" spans="1:5" x14ac:dyDescent="0.25">
      <c r="A718">
        <v>717</v>
      </c>
      <c r="D718" s="3">
        <v>3</v>
      </c>
      <c r="E718" s="5">
        <v>4</v>
      </c>
    </row>
    <row r="719" spans="1:5" x14ac:dyDescent="0.25">
      <c r="A719">
        <v>718</v>
      </c>
      <c r="D719" s="3">
        <v>3</v>
      </c>
      <c r="E719" s="5">
        <v>4</v>
      </c>
    </row>
    <row r="720" spans="1:5" x14ac:dyDescent="0.25">
      <c r="A720">
        <v>719</v>
      </c>
      <c r="D720" s="3">
        <v>3</v>
      </c>
    </row>
    <row r="721" spans="1:5" x14ac:dyDescent="0.25">
      <c r="A721">
        <v>720</v>
      </c>
      <c r="C721" s="2">
        <v>2</v>
      </c>
    </row>
    <row r="722" spans="1:5" x14ac:dyDescent="0.25">
      <c r="A722">
        <v>721</v>
      </c>
      <c r="C722" s="2">
        <v>2</v>
      </c>
    </row>
    <row r="723" spans="1:5" x14ac:dyDescent="0.25">
      <c r="A723">
        <v>722</v>
      </c>
      <c r="C723" s="2">
        <v>2</v>
      </c>
    </row>
    <row r="724" spans="1:5" x14ac:dyDescent="0.25">
      <c r="A724">
        <v>723</v>
      </c>
      <c r="C724" s="2">
        <v>2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B726" s="4">
        <v>1</v>
      </c>
      <c r="C726" s="2">
        <v>2</v>
      </c>
    </row>
    <row r="727" spans="1:5" x14ac:dyDescent="0.25">
      <c r="A727">
        <v>726</v>
      </c>
      <c r="B727" s="4">
        <v>1</v>
      </c>
      <c r="C727" s="2">
        <v>2</v>
      </c>
    </row>
    <row r="728" spans="1:5" x14ac:dyDescent="0.25">
      <c r="A728">
        <v>727</v>
      </c>
      <c r="B728" s="4">
        <v>1</v>
      </c>
    </row>
    <row r="729" spans="1:5" x14ac:dyDescent="0.25">
      <c r="A729">
        <v>728</v>
      </c>
      <c r="B729" s="4">
        <v>1</v>
      </c>
    </row>
    <row r="730" spans="1:5" x14ac:dyDescent="0.25">
      <c r="A730">
        <v>729</v>
      </c>
      <c r="B730" s="4">
        <v>1</v>
      </c>
    </row>
    <row r="731" spans="1:5" x14ac:dyDescent="0.25">
      <c r="A731">
        <v>730</v>
      </c>
      <c r="B731" s="4">
        <v>1</v>
      </c>
    </row>
    <row r="732" spans="1:5" x14ac:dyDescent="0.25">
      <c r="A732">
        <v>731</v>
      </c>
      <c r="B732" s="4">
        <v>1</v>
      </c>
      <c r="E732" s="5">
        <v>4</v>
      </c>
    </row>
    <row r="733" spans="1:5" x14ac:dyDescent="0.25">
      <c r="A733">
        <v>732</v>
      </c>
      <c r="E733" s="5">
        <v>4</v>
      </c>
    </row>
    <row r="734" spans="1:5" x14ac:dyDescent="0.25">
      <c r="A734">
        <v>733</v>
      </c>
      <c r="D734" s="3">
        <v>3</v>
      </c>
      <c r="E734" s="5">
        <v>4</v>
      </c>
    </row>
    <row r="735" spans="1:5" x14ac:dyDescent="0.25">
      <c r="A735">
        <v>734</v>
      </c>
      <c r="D735" s="3">
        <v>3</v>
      </c>
      <c r="E735" s="5">
        <v>4</v>
      </c>
    </row>
    <row r="736" spans="1:5" x14ac:dyDescent="0.25">
      <c r="A736">
        <v>735</v>
      </c>
      <c r="D736" s="3">
        <v>3</v>
      </c>
      <c r="E736" s="5">
        <v>4</v>
      </c>
    </row>
    <row r="737" spans="1:5" x14ac:dyDescent="0.25">
      <c r="A737">
        <v>736</v>
      </c>
      <c r="D737" s="3">
        <v>3</v>
      </c>
      <c r="E737" s="5">
        <v>4</v>
      </c>
    </row>
    <row r="738" spans="1:5" x14ac:dyDescent="0.25">
      <c r="A738">
        <v>737</v>
      </c>
      <c r="D738" s="3">
        <v>3</v>
      </c>
      <c r="E738" s="5">
        <v>4</v>
      </c>
    </row>
    <row r="739" spans="1:5" x14ac:dyDescent="0.25">
      <c r="A739">
        <v>738</v>
      </c>
      <c r="C739" s="2">
        <v>2</v>
      </c>
      <c r="D739" s="3">
        <v>3</v>
      </c>
    </row>
    <row r="740" spans="1:5" x14ac:dyDescent="0.25">
      <c r="A740">
        <v>739</v>
      </c>
      <c r="C740" s="2">
        <v>2</v>
      </c>
      <c r="D740" s="3">
        <v>3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B744" s="4">
        <v>1</v>
      </c>
      <c r="C744" s="2">
        <v>2</v>
      </c>
    </row>
    <row r="745" spans="1:5" x14ac:dyDescent="0.25">
      <c r="A745">
        <v>744</v>
      </c>
      <c r="B745" s="4">
        <v>1</v>
      </c>
      <c r="C745" s="2">
        <v>2</v>
      </c>
    </row>
    <row r="746" spans="1:5" x14ac:dyDescent="0.25">
      <c r="A746">
        <v>745</v>
      </c>
      <c r="B746" s="4">
        <v>1</v>
      </c>
      <c r="C746" s="2">
        <v>2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</row>
    <row r="750" spans="1:5" x14ac:dyDescent="0.25">
      <c r="A750">
        <v>749</v>
      </c>
      <c r="B750" s="4">
        <v>1</v>
      </c>
    </row>
    <row r="751" spans="1:5" x14ac:dyDescent="0.25">
      <c r="A751">
        <v>750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D753" s="3">
        <v>3</v>
      </c>
      <c r="E753" s="5">
        <v>4</v>
      </c>
    </row>
    <row r="754" spans="1:5" x14ac:dyDescent="0.25">
      <c r="A754">
        <v>753</v>
      </c>
      <c r="D754" s="3">
        <v>3</v>
      </c>
      <c r="E754" s="5">
        <v>4</v>
      </c>
    </row>
    <row r="755" spans="1:5" x14ac:dyDescent="0.25">
      <c r="A755">
        <v>754</v>
      </c>
      <c r="D755" s="3">
        <v>3</v>
      </c>
      <c r="E755" s="5">
        <v>4</v>
      </c>
    </row>
    <row r="756" spans="1:5" x14ac:dyDescent="0.25">
      <c r="A756">
        <v>755</v>
      </c>
      <c r="D756" s="3">
        <v>3</v>
      </c>
      <c r="E756" s="5">
        <v>4</v>
      </c>
    </row>
    <row r="757" spans="1:5" x14ac:dyDescent="0.25">
      <c r="A757">
        <v>756</v>
      </c>
      <c r="D757" s="3">
        <v>3</v>
      </c>
      <c r="E757" s="5">
        <v>4</v>
      </c>
    </row>
    <row r="758" spans="1:5" x14ac:dyDescent="0.25">
      <c r="A758">
        <v>757</v>
      </c>
      <c r="C758" s="2">
        <v>2</v>
      </c>
      <c r="D758" s="3">
        <v>3</v>
      </c>
      <c r="E758" s="5">
        <v>4</v>
      </c>
    </row>
    <row r="759" spans="1:5" x14ac:dyDescent="0.25">
      <c r="A759">
        <v>758</v>
      </c>
      <c r="C759" s="2">
        <v>2</v>
      </c>
      <c r="D759" s="3">
        <v>3</v>
      </c>
    </row>
    <row r="760" spans="1:5" x14ac:dyDescent="0.25">
      <c r="A760">
        <v>759</v>
      </c>
      <c r="C760" s="2">
        <v>2</v>
      </c>
    </row>
    <row r="761" spans="1:5" x14ac:dyDescent="0.25">
      <c r="A761">
        <v>760</v>
      </c>
      <c r="C761" s="2">
        <v>2</v>
      </c>
    </row>
    <row r="762" spans="1:5" x14ac:dyDescent="0.25">
      <c r="A762">
        <v>761</v>
      </c>
      <c r="C762" s="2">
        <v>2</v>
      </c>
    </row>
    <row r="763" spans="1:5" x14ac:dyDescent="0.25">
      <c r="A763">
        <v>762</v>
      </c>
      <c r="C763" s="2">
        <v>2</v>
      </c>
    </row>
    <row r="764" spans="1:5" x14ac:dyDescent="0.25">
      <c r="A764">
        <v>763</v>
      </c>
      <c r="B764" s="4">
        <v>1</v>
      </c>
      <c r="C764" s="2">
        <v>2</v>
      </c>
    </row>
    <row r="765" spans="1:5" x14ac:dyDescent="0.25">
      <c r="A765">
        <v>764</v>
      </c>
      <c r="B765" s="4">
        <v>1</v>
      </c>
      <c r="C765" s="2">
        <v>2</v>
      </c>
    </row>
    <row r="766" spans="1:5" x14ac:dyDescent="0.25">
      <c r="A766">
        <v>765</v>
      </c>
      <c r="B766" s="4">
        <v>1</v>
      </c>
      <c r="C766" s="2">
        <v>2</v>
      </c>
    </row>
    <row r="767" spans="1:5" x14ac:dyDescent="0.25">
      <c r="A767">
        <v>766</v>
      </c>
      <c r="B767" s="4">
        <v>1</v>
      </c>
    </row>
    <row r="768" spans="1:5" x14ac:dyDescent="0.25">
      <c r="A768">
        <v>767</v>
      </c>
      <c r="B768" s="4">
        <v>1</v>
      </c>
    </row>
    <row r="769" spans="1:6" x14ac:dyDescent="0.25">
      <c r="A769">
        <v>768</v>
      </c>
      <c r="B769" s="4">
        <v>1</v>
      </c>
    </row>
    <row r="770" spans="1:6" x14ac:dyDescent="0.25">
      <c r="A770">
        <v>769</v>
      </c>
      <c r="B770" s="4">
        <v>1</v>
      </c>
    </row>
    <row r="771" spans="1:6" x14ac:dyDescent="0.25">
      <c r="A771">
        <v>770</v>
      </c>
      <c r="B771" s="4">
        <v>1</v>
      </c>
      <c r="E771" s="5">
        <v>4</v>
      </c>
    </row>
    <row r="772" spans="1:6" x14ac:dyDescent="0.25">
      <c r="A772">
        <v>771</v>
      </c>
      <c r="B772" s="4">
        <v>1</v>
      </c>
      <c r="E772" s="5">
        <v>4</v>
      </c>
    </row>
    <row r="773" spans="1:6" x14ac:dyDescent="0.25">
      <c r="A773">
        <v>772</v>
      </c>
      <c r="D773" s="3">
        <v>3</v>
      </c>
      <c r="E773" s="5">
        <v>4</v>
      </c>
    </row>
    <row r="774" spans="1:6" x14ac:dyDescent="0.25">
      <c r="A774">
        <v>773</v>
      </c>
      <c r="D774" s="3">
        <v>3</v>
      </c>
      <c r="E774" s="5">
        <v>4</v>
      </c>
      <c r="F774" t="s">
        <v>22</v>
      </c>
    </row>
    <row r="775" spans="1:6" x14ac:dyDescent="0.25">
      <c r="A775">
        <v>774</v>
      </c>
    </row>
    <row r="776" spans="1:6" x14ac:dyDescent="0.25">
      <c r="A776">
        <v>775</v>
      </c>
      <c r="F776" t="s">
        <v>22</v>
      </c>
    </row>
    <row r="777" spans="1:6" x14ac:dyDescent="0.25">
      <c r="A777">
        <v>776</v>
      </c>
      <c r="B777" s="4">
        <v>1</v>
      </c>
    </row>
    <row r="778" spans="1:6" x14ac:dyDescent="0.25">
      <c r="A778">
        <v>777</v>
      </c>
      <c r="B778" s="4">
        <v>1</v>
      </c>
    </row>
    <row r="779" spans="1:6" x14ac:dyDescent="0.25">
      <c r="A779">
        <v>778</v>
      </c>
      <c r="B779" s="4">
        <v>1</v>
      </c>
      <c r="E779" s="5">
        <v>4</v>
      </c>
    </row>
    <row r="780" spans="1:6" x14ac:dyDescent="0.25">
      <c r="A780">
        <v>779</v>
      </c>
      <c r="B780" s="4">
        <v>1</v>
      </c>
      <c r="E780" s="5">
        <v>4</v>
      </c>
    </row>
    <row r="781" spans="1:6" x14ac:dyDescent="0.25">
      <c r="A781">
        <v>780</v>
      </c>
      <c r="B781" s="4">
        <v>1</v>
      </c>
      <c r="E781" s="5">
        <v>4</v>
      </c>
    </row>
    <row r="782" spans="1:6" x14ac:dyDescent="0.25">
      <c r="A782">
        <v>781</v>
      </c>
      <c r="B782" s="4">
        <v>1</v>
      </c>
      <c r="E782" s="5">
        <v>4</v>
      </c>
    </row>
    <row r="783" spans="1:6" x14ac:dyDescent="0.25">
      <c r="A783">
        <v>782</v>
      </c>
      <c r="B783" s="4">
        <v>1</v>
      </c>
      <c r="E783" s="5">
        <v>4</v>
      </c>
    </row>
    <row r="784" spans="1:6" x14ac:dyDescent="0.25">
      <c r="A784">
        <v>783</v>
      </c>
      <c r="B784" s="4">
        <v>1</v>
      </c>
      <c r="E784" s="5">
        <v>4</v>
      </c>
    </row>
    <row r="785" spans="1:5" x14ac:dyDescent="0.25">
      <c r="A785">
        <v>784</v>
      </c>
      <c r="B785" s="4">
        <v>1</v>
      </c>
      <c r="E785" s="5">
        <v>4</v>
      </c>
    </row>
    <row r="786" spans="1:5" x14ac:dyDescent="0.25">
      <c r="A786">
        <v>785</v>
      </c>
      <c r="B786" s="4">
        <v>1</v>
      </c>
      <c r="E786" s="5">
        <v>4</v>
      </c>
    </row>
    <row r="787" spans="1:5" x14ac:dyDescent="0.25">
      <c r="A787">
        <v>786</v>
      </c>
      <c r="B787" s="4">
        <v>1</v>
      </c>
      <c r="E787" s="5">
        <v>4</v>
      </c>
    </row>
    <row r="788" spans="1:5" x14ac:dyDescent="0.25">
      <c r="A788">
        <v>787</v>
      </c>
      <c r="B788" s="4">
        <v>1</v>
      </c>
      <c r="E788" s="5">
        <v>4</v>
      </c>
    </row>
    <row r="789" spans="1:5" x14ac:dyDescent="0.25">
      <c r="A789">
        <v>788</v>
      </c>
      <c r="B789" s="4">
        <v>1</v>
      </c>
      <c r="E789" s="5">
        <v>4</v>
      </c>
    </row>
    <row r="790" spans="1:5" x14ac:dyDescent="0.25">
      <c r="A790">
        <v>789</v>
      </c>
      <c r="B790" s="4">
        <v>1</v>
      </c>
      <c r="E790" s="5">
        <v>4</v>
      </c>
    </row>
    <row r="791" spans="1:5" x14ac:dyDescent="0.25">
      <c r="A791">
        <v>790</v>
      </c>
      <c r="B791" s="4">
        <v>1</v>
      </c>
      <c r="E791" s="5">
        <v>4</v>
      </c>
    </row>
    <row r="792" spans="1:5" x14ac:dyDescent="0.25">
      <c r="A792">
        <v>791</v>
      </c>
      <c r="B792" s="4">
        <v>1</v>
      </c>
      <c r="C792" s="2">
        <v>2</v>
      </c>
      <c r="D792" s="3">
        <v>3</v>
      </c>
      <c r="E792" s="5">
        <v>4</v>
      </c>
    </row>
    <row r="793" spans="1:5" x14ac:dyDescent="0.25">
      <c r="A793">
        <v>792</v>
      </c>
      <c r="B793" s="4">
        <v>1</v>
      </c>
      <c r="C793" s="2">
        <v>2</v>
      </c>
      <c r="D793" s="3">
        <v>3</v>
      </c>
      <c r="E793" s="5">
        <v>4</v>
      </c>
    </row>
    <row r="794" spans="1:5" x14ac:dyDescent="0.25">
      <c r="A794">
        <v>793</v>
      </c>
      <c r="C794" s="2">
        <v>2</v>
      </c>
      <c r="D794" s="3">
        <v>3</v>
      </c>
      <c r="E794" s="5">
        <v>4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C800" s="2">
        <v>2</v>
      </c>
      <c r="D800" s="3">
        <v>3</v>
      </c>
    </row>
    <row r="801" spans="1:5" x14ac:dyDescent="0.25">
      <c r="A801">
        <v>800</v>
      </c>
      <c r="C801" s="2">
        <v>2</v>
      </c>
      <c r="D801" s="3">
        <v>3</v>
      </c>
    </row>
    <row r="802" spans="1:5" x14ac:dyDescent="0.25">
      <c r="A802">
        <v>801</v>
      </c>
      <c r="C802" s="2">
        <v>2</v>
      </c>
      <c r="D802" s="3">
        <v>3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C805" s="2">
        <v>2</v>
      </c>
      <c r="D805" s="3">
        <v>3</v>
      </c>
    </row>
    <row r="806" spans="1:5" x14ac:dyDescent="0.25">
      <c r="A806">
        <v>805</v>
      </c>
      <c r="B806" s="4">
        <v>1</v>
      </c>
      <c r="C806" s="2">
        <v>2</v>
      </c>
      <c r="D806" s="3">
        <v>3</v>
      </c>
    </row>
    <row r="807" spans="1:5" x14ac:dyDescent="0.25">
      <c r="A807">
        <v>806</v>
      </c>
      <c r="B807" s="4">
        <v>1</v>
      </c>
      <c r="C807" s="2">
        <v>2</v>
      </c>
      <c r="D807" s="3">
        <v>3</v>
      </c>
    </row>
    <row r="808" spans="1:5" x14ac:dyDescent="0.25">
      <c r="A808">
        <v>807</v>
      </c>
      <c r="B808" s="4">
        <v>1</v>
      </c>
    </row>
    <row r="809" spans="1:5" x14ac:dyDescent="0.25">
      <c r="A809">
        <v>808</v>
      </c>
      <c r="B809" s="4">
        <v>1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  <c r="E812" s="5">
        <v>4</v>
      </c>
    </row>
    <row r="813" spans="1:5" x14ac:dyDescent="0.25">
      <c r="A813">
        <v>812</v>
      </c>
      <c r="B813" s="4">
        <v>1</v>
      </c>
      <c r="E813" s="5">
        <v>4</v>
      </c>
    </row>
    <row r="814" spans="1:5" x14ac:dyDescent="0.25">
      <c r="A814">
        <v>813</v>
      </c>
      <c r="B814" s="4">
        <v>1</v>
      </c>
      <c r="E814" s="5">
        <v>4</v>
      </c>
    </row>
    <row r="815" spans="1:5" x14ac:dyDescent="0.25">
      <c r="A815">
        <v>814</v>
      </c>
      <c r="B815" s="4">
        <v>1</v>
      </c>
      <c r="E815" s="5">
        <v>4</v>
      </c>
    </row>
    <row r="816" spans="1:5" x14ac:dyDescent="0.25">
      <c r="A816">
        <v>815</v>
      </c>
      <c r="B816" s="4">
        <v>1</v>
      </c>
      <c r="E816" s="5">
        <v>4</v>
      </c>
    </row>
    <row r="817" spans="1:5" x14ac:dyDescent="0.25">
      <c r="A817">
        <v>816</v>
      </c>
      <c r="B817" s="4">
        <v>1</v>
      </c>
      <c r="E817" s="5">
        <v>4</v>
      </c>
    </row>
    <row r="818" spans="1:5" x14ac:dyDescent="0.25">
      <c r="A818">
        <v>817</v>
      </c>
      <c r="B818" s="4">
        <v>1</v>
      </c>
      <c r="E818" s="5">
        <v>4</v>
      </c>
    </row>
    <row r="819" spans="1:5" x14ac:dyDescent="0.25">
      <c r="A819">
        <v>818</v>
      </c>
      <c r="D819" s="3">
        <v>3</v>
      </c>
      <c r="E819" s="5">
        <v>4</v>
      </c>
    </row>
    <row r="820" spans="1:5" x14ac:dyDescent="0.25">
      <c r="A820">
        <v>819</v>
      </c>
      <c r="D820" s="3">
        <v>3</v>
      </c>
      <c r="E820" s="5">
        <v>4</v>
      </c>
    </row>
    <row r="821" spans="1:5" x14ac:dyDescent="0.25">
      <c r="A821">
        <v>820</v>
      </c>
      <c r="D821" s="3">
        <v>3</v>
      </c>
      <c r="E821" s="5">
        <v>4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C827" s="2">
        <v>2</v>
      </c>
      <c r="D827" s="3">
        <v>3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</row>
    <row r="831" spans="1:5" x14ac:dyDescent="0.25">
      <c r="A831">
        <v>830</v>
      </c>
      <c r="B831" s="4">
        <v>1</v>
      </c>
      <c r="C831" s="2">
        <v>2</v>
      </c>
    </row>
    <row r="832" spans="1:5" x14ac:dyDescent="0.25">
      <c r="A832">
        <v>831</v>
      </c>
      <c r="B832" s="4">
        <v>1</v>
      </c>
      <c r="C832" s="2">
        <v>2</v>
      </c>
    </row>
    <row r="833" spans="1:5" x14ac:dyDescent="0.25">
      <c r="A833">
        <v>832</v>
      </c>
      <c r="B833" s="4">
        <v>1</v>
      </c>
    </row>
    <row r="834" spans="1:5" x14ac:dyDescent="0.25">
      <c r="A834">
        <v>833</v>
      </c>
      <c r="B834" s="4">
        <v>1</v>
      </c>
    </row>
    <row r="835" spans="1:5" x14ac:dyDescent="0.25">
      <c r="A835">
        <v>834</v>
      </c>
      <c r="B835" s="4">
        <v>1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  <c r="E838" s="5">
        <v>4</v>
      </c>
    </row>
    <row r="839" spans="1:5" x14ac:dyDescent="0.25">
      <c r="A839">
        <v>838</v>
      </c>
      <c r="B839" s="4">
        <v>1</v>
      </c>
      <c r="E839" s="5">
        <v>4</v>
      </c>
    </row>
    <row r="840" spans="1:5" x14ac:dyDescent="0.25">
      <c r="A840">
        <v>839</v>
      </c>
      <c r="B840" s="4">
        <v>1</v>
      </c>
      <c r="E840" s="5">
        <v>4</v>
      </c>
    </row>
    <row r="841" spans="1:5" x14ac:dyDescent="0.25">
      <c r="A841">
        <v>840</v>
      </c>
      <c r="D841" s="3">
        <v>3</v>
      </c>
      <c r="E841" s="5">
        <v>4</v>
      </c>
    </row>
    <row r="842" spans="1:5" x14ac:dyDescent="0.25">
      <c r="A842">
        <v>841</v>
      </c>
      <c r="D842" s="3">
        <v>3</v>
      </c>
      <c r="E842" s="5">
        <v>4</v>
      </c>
    </row>
    <row r="843" spans="1:5" x14ac:dyDescent="0.25">
      <c r="A843">
        <v>842</v>
      </c>
      <c r="D843" s="3">
        <v>3</v>
      </c>
      <c r="E843" s="5">
        <v>4</v>
      </c>
    </row>
    <row r="844" spans="1:5" x14ac:dyDescent="0.25">
      <c r="A844">
        <v>843</v>
      </c>
      <c r="D844" s="3">
        <v>3</v>
      </c>
      <c r="E844" s="5">
        <v>4</v>
      </c>
    </row>
    <row r="845" spans="1:5" x14ac:dyDescent="0.25">
      <c r="A845">
        <v>844</v>
      </c>
      <c r="C845" s="2">
        <v>2</v>
      </c>
      <c r="D845" s="3">
        <v>3</v>
      </c>
      <c r="E845" s="5">
        <v>4</v>
      </c>
    </row>
    <row r="846" spans="1:5" x14ac:dyDescent="0.25">
      <c r="A846">
        <v>845</v>
      </c>
      <c r="C846" s="2">
        <v>2</v>
      </c>
      <c r="D846" s="3">
        <v>3</v>
      </c>
      <c r="E846" s="5">
        <v>4</v>
      </c>
    </row>
    <row r="847" spans="1:5" x14ac:dyDescent="0.25">
      <c r="A847">
        <v>846</v>
      </c>
      <c r="C847" s="2">
        <v>2</v>
      </c>
      <c r="D847" s="3">
        <v>3</v>
      </c>
    </row>
    <row r="848" spans="1:5" x14ac:dyDescent="0.25">
      <c r="A848">
        <v>847</v>
      </c>
      <c r="C848" s="2">
        <v>2</v>
      </c>
      <c r="D848" s="3">
        <v>3</v>
      </c>
    </row>
    <row r="849" spans="1:5" x14ac:dyDescent="0.25">
      <c r="A849">
        <v>848</v>
      </c>
      <c r="C849" s="2">
        <v>2</v>
      </c>
      <c r="D849" s="3">
        <v>3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C852" s="2">
        <v>2</v>
      </c>
    </row>
    <row r="853" spans="1:5" x14ac:dyDescent="0.25">
      <c r="A853">
        <v>852</v>
      </c>
      <c r="B853" s="4">
        <v>1</v>
      </c>
      <c r="C853" s="2">
        <v>2</v>
      </c>
    </row>
    <row r="854" spans="1:5" x14ac:dyDescent="0.25">
      <c r="A854">
        <v>853</v>
      </c>
      <c r="B854" s="4">
        <v>1</v>
      </c>
      <c r="C854" s="2">
        <v>2</v>
      </c>
    </row>
    <row r="855" spans="1:5" x14ac:dyDescent="0.25">
      <c r="A855">
        <v>854</v>
      </c>
      <c r="B855" s="4">
        <v>1</v>
      </c>
    </row>
    <row r="856" spans="1:5" x14ac:dyDescent="0.25">
      <c r="A856">
        <v>855</v>
      </c>
      <c r="B856" s="4">
        <v>1</v>
      </c>
    </row>
    <row r="857" spans="1:5" x14ac:dyDescent="0.25">
      <c r="A857">
        <v>856</v>
      </c>
      <c r="B857" s="4">
        <v>1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  <c r="E859" s="5">
        <v>4</v>
      </c>
    </row>
    <row r="860" spans="1:5" x14ac:dyDescent="0.25">
      <c r="A860">
        <v>859</v>
      </c>
      <c r="B860" s="4">
        <v>1</v>
      </c>
      <c r="D860" s="3">
        <v>3</v>
      </c>
      <c r="E860" s="5">
        <v>4</v>
      </c>
    </row>
    <row r="861" spans="1:5" x14ac:dyDescent="0.25">
      <c r="A861">
        <v>860</v>
      </c>
      <c r="B861" s="4">
        <v>1</v>
      </c>
      <c r="D861" s="3">
        <v>3</v>
      </c>
      <c r="E861" s="5">
        <v>4</v>
      </c>
    </row>
    <row r="862" spans="1:5" x14ac:dyDescent="0.25">
      <c r="A862">
        <v>861</v>
      </c>
      <c r="D862" s="3">
        <v>3</v>
      </c>
      <c r="E862" s="5">
        <v>4</v>
      </c>
    </row>
    <row r="863" spans="1:5" x14ac:dyDescent="0.25">
      <c r="A863">
        <v>862</v>
      </c>
      <c r="D863" s="3">
        <v>3</v>
      </c>
      <c r="E863" s="5">
        <v>4</v>
      </c>
    </row>
    <row r="864" spans="1:5" x14ac:dyDescent="0.25">
      <c r="A864">
        <v>863</v>
      </c>
      <c r="D864" s="3">
        <v>3</v>
      </c>
      <c r="E864" s="5">
        <v>4</v>
      </c>
    </row>
    <row r="865" spans="1:5" x14ac:dyDescent="0.25">
      <c r="A865">
        <v>864</v>
      </c>
      <c r="D865" s="3">
        <v>3</v>
      </c>
      <c r="E865" s="5">
        <v>4</v>
      </c>
    </row>
    <row r="866" spans="1:5" x14ac:dyDescent="0.25">
      <c r="A866">
        <v>865</v>
      </c>
      <c r="D866" s="3">
        <v>3</v>
      </c>
      <c r="E866" s="5">
        <v>4</v>
      </c>
    </row>
    <row r="867" spans="1:5" x14ac:dyDescent="0.25">
      <c r="A867">
        <v>866</v>
      </c>
      <c r="D867" s="3">
        <v>3</v>
      </c>
      <c r="E867" s="5">
        <v>4</v>
      </c>
    </row>
    <row r="868" spans="1:5" x14ac:dyDescent="0.25">
      <c r="A868">
        <v>867</v>
      </c>
      <c r="C868" s="2">
        <v>2</v>
      </c>
      <c r="D868" s="3">
        <v>3</v>
      </c>
    </row>
    <row r="869" spans="1:5" x14ac:dyDescent="0.25">
      <c r="A869">
        <v>868</v>
      </c>
      <c r="C869" s="2">
        <v>2</v>
      </c>
    </row>
    <row r="870" spans="1:5" x14ac:dyDescent="0.25">
      <c r="A870">
        <v>869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B874" s="4">
        <v>1</v>
      </c>
      <c r="C874" s="2">
        <v>2</v>
      </c>
    </row>
    <row r="875" spans="1:5" x14ac:dyDescent="0.25">
      <c r="A875">
        <v>874</v>
      </c>
      <c r="B875" s="4">
        <v>1</v>
      </c>
      <c r="C875" s="2">
        <v>2</v>
      </c>
    </row>
    <row r="876" spans="1:5" x14ac:dyDescent="0.25">
      <c r="A876">
        <v>875</v>
      </c>
      <c r="B876" s="4">
        <v>1</v>
      </c>
    </row>
    <row r="877" spans="1:5" x14ac:dyDescent="0.25">
      <c r="A877">
        <v>876</v>
      </c>
      <c r="B877" s="4">
        <v>1</v>
      </c>
    </row>
    <row r="878" spans="1:5" x14ac:dyDescent="0.25">
      <c r="A878">
        <v>877</v>
      </c>
      <c r="B878" s="4">
        <v>1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  <c r="E880" s="5">
        <v>4</v>
      </c>
    </row>
    <row r="881" spans="1:5" x14ac:dyDescent="0.25">
      <c r="A881">
        <v>880</v>
      </c>
      <c r="D881" s="3">
        <v>3</v>
      </c>
      <c r="E881" s="5">
        <v>4</v>
      </c>
    </row>
    <row r="882" spans="1:5" x14ac:dyDescent="0.25">
      <c r="A882">
        <v>881</v>
      </c>
      <c r="D882" s="3">
        <v>3</v>
      </c>
      <c r="E882" s="5">
        <v>4</v>
      </c>
    </row>
    <row r="883" spans="1:5" x14ac:dyDescent="0.25">
      <c r="A883">
        <v>882</v>
      </c>
      <c r="D883" s="3">
        <v>3</v>
      </c>
      <c r="E883" s="5">
        <v>4</v>
      </c>
    </row>
    <row r="884" spans="1:5" x14ac:dyDescent="0.25">
      <c r="A884">
        <v>883</v>
      </c>
      <c r="D884" s="3">
        <v>3</v>
      </c>
      <c r="E884" s="5">
        <v>4</v>
      </c>
    </row>
    <row r="885" spans="1:5" x14ac:dyDescent="0.25">
      <c r="A885">
        <v>884</v>
      </c>
      <c r="D885" s="3">
        <v>3</v>
      </c>
      <c r="E885" s="5">
        <v>4</v>
      </c>
    </row>
    <row r="886" spans="1:5" x14ac:dyDescent="0.25">
      <c r="A886">
        <v>885</v>
      </c>
      <c r="D886" s="3">
        <v>3</v>
      </c>
      <c r="E886" s="5">
        <v>4</v>
      </c>
    </row>
    <row r="887" spans="1:5" x14ac:dyDescent="0.25">
      <c r="A887">
        <v>886</v>
      </c>
      <c r="C887" s="2">
        <v>2</v>
      </c>
      <c r="D887" s="3">
        <v>3</v>
      </c>
      <c r="E887" s="5">
        <v>4</v>
      </c>
    </row>
    <row r="888" spans="1:5" x14ac:dyDescent="0.25">
      <c r="A888">
        <v>887</v>
      </c>
      <c r="C888" s="2">
        <v>2</v>
      </c>
      <c r="D888" s="3">
        <v>3</v>
      </c>
    </row>
    <row r="889" spans="1:5" x14ac:dyDescent="0.25">
      <c r="A889">
        <v>888</v>
      </c>
      <c r="C889" s="2">
        <v>2</v>
      </c>
      <c r="D889" s="3">
        <v>3</v>
      </c>
    </row>
    <row r="890" spans="1:5" x14ac:dyDescent="0.25">
      <c r="A890">
        <v>889</v>
      </c>
      <c r="C890" s="2">
        <v>2</v>
      </c>
    </row>
    <row r="891" spans="1:5" x14ac:dyDescent="0.25">
      <c r="A891">
        <v>890</v>
      </c>
      <c r="C891" s="2">
        <v>2</v>
      </c>
    </row>
    <row r="892" spans="1:5" x14ac:dyDescent="0.25">
      <c r="A892">
        <v>891</v>
      </c>
      <c r="C892" s="2">
        <v>2</v>
      </c>
    </row>
    <row r="893" spans="1:5" x14ac:dyDescent="0.25">
      <c r="A893">
        <v>892</v>
      </c>
      <c r="B893" s="4">
        <v>1</v>
      </c>
      <c r="C893" s="2">
        <v>2</v>
      </c>
    </row>
    <row r="894" spans="1:5" x14ac:dyDescent="0.25">
      <c r="A894">
        <v>893</v>
      </c>
      <c r="B894" s="4">
        <v>1</v>
      </c>
      <c r="C894" s="2">
        <v>2</v>
      </c>
    </row>
    <row r="895" spans="1:5" x14ac:dyDescent="0.25">
      <c r="A895">
        <v>894</v>
      </c>
      <c r="B895" s="4">
        <v>1</v>
      </c>
      <c r="C895" s="2">
        <v>2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</row>
    <row r="898" spans="1:5" x14ac:dyDescent="0.25">
      <c r="A898">
        <v>897</v>
      </c>
      <c r="B898" s="4">
        <v>1</v>
      </c>
    </row>
    <row r="899" spans="1:5" x14ac:dyDescent="0.25">
      <c r="A899">
        <v>898</v>
      </c>
      <c r="B899" s="4">
        <v>1</v>
      </c>
      <c r="E899" s="5">
        <v>4</v>
      </c>
    </row>
    <row r="900" spans="1:5" x14ac:dyDescent="0.25">
      <c r="A900">
        <v>899</v>
      </c>
      <c r="B900" s="4">
        <v>1</v>
      </c>
      <c r="D900" s="3">
        <v>3</v>
      </c>
      <c r="E900" s="5">
        <v>4</v>
      </c>
    </row>
    <row r="901" spans="1:5" x14ac:dyDescent="0.25">
      <c r="A901">
        <v>900</v>
      </c>
      <c r="D901" s="3">
        <v>3</v>
      </c>
      <c r="E901" s="5">
        <v>4</v>
      </c>
    </row>
    <row r="902" spans="1:5" x14ac:dyDescent="0.25">
      <c r="A902">
        <v>901</v>
      </c>
      <c r="D902" s="3">
        <v>3</v>
      </c>
      <c r="E902" s="5">
        <v>4</v>
      </c>
    </row>
    <row r="903" spans="1:5" x14ac:dyDescent="0.25">
      <c r="A903">
        <v>902</v>
      </c>
      <c r="D903" s="3">
        <v>3</v>
      </c>
      <c r="E903" s="5">
        <v>4</v>
      </c>
    </row>
    <row r="904" spans="1:5" x14ac:dyDescent="0.25">
      <c r="A904">
        <v>903</v>
      </c>
      <c r="D904" s="3">
        <v>3</v>
      </c>
      <c r="E904" s="5">
        <v>4</v>
      </c>
    </row>
    <row r="905" spans="1:5" x14ac:dyDescent="0.25">
      <c r="A905">
        <v>904</v>
      </c>
      <c r="D905" s="3">
        <v>3</v>
      </c>
    </row>
    <row r="906" spans="1:5" x14ac:dyDescent="0.25">
      <c r="A906">
        <v>905</v>
      </c>
      <c r="D906" s="3">
        <v>3</v>
      </c>
    </row>
    <row r="907" spans="1:5" x14ac:dyDescent="0.25">
      <c r="A907">
        <v>906</v>
      </c>
      <c r="C907" s="2">
        <v>2</v>
      </c>
      <c r="D907" s="3">
        <v>3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C909" s="2">
        <v>2</v>
      </c>
    </row>
    <row r="910" spans="1:5" x14ac:dyDescent="0.25">
      <c r="A910">
        <v>909</v>
      </c>
      <c r="C910" s="2">
        <v>2</v>
      </c>
    </row>
    <row r="911" spans="1:5" x14ac:dyDescent="0.25">
      <c r="A911">
        <v>910</v>
      </c>
      <c r="C911" s="2">
        <v>2</v>
      </c>
    </row>
    <row r="912" spans="1:5" x14ac:dyDescent="0.25">
      <c r="A912">
        <v>911</v>
      </c>
      <c r="C912" s="2">
        <v>2</v>
      </c>
    </row>
    <row r="913" spans="1:5" x14ac:dyDescent="0.25">
      <c r="A913">
        <v>912</v>
      </c>
      <c r="B913" s="4">
        <v>1</v>
      </c>
      <c r="C913" s="2">
        <v>2</v>
      </c>
    </row>
    <row r="914" spans="1:5" x14ac:dyDescent="0.25">
      <c r="A914">
        <v>913</v>
      </c>
      <c r="B914" s="4">
        <v>1</v>
      </c>
      <c r="C914" s="2">
        <v>2</v>
      </c>
    </row>
    <row r="915" spans="1:5" x14ac:dyDescent="0.25">
      <c r="A915">
        <v>914</v>
      </c>
      <c r="B915" s="4">
        <v>1</v>
      </c>
    </row>
    <row r="916" spans="1:5" x14ac:dyDescent="0.25">
      <c r="A916">
        <v>915</v>
      </c>
      <c r="B916" s="4">
        <v>1</v>
      </c>
    </row>
    <row r="917" spans="1:5" x14ac:dyDescent="0.25">
      <c r="A917">
        <v>916</v>
      </c>
      <c r="B917" s="4">
        <v>1</v>
      </c>
    </row>
    <row r="918" spans="1:5" x14ac:dyDescent="0.25">
      <c r="A918">
        <v>917</v>
      </c>
      <c r="B918" s="4">
        <v>1</v>
      </c>
    </row>
    <row r="919" spans="1:5" x14ac:dyDescent="0.25">
      <c r="A919">
        <v>918</v>
      </c>
      <c r="B919" s="4">
        <v>1</v>
      </c>
      <c r="E919" s="5">
        <v>4</v>
      </c>
    </row>
    <row r="920" spans="1:5" x14ac:dyDescent="0.25">
      <c r="A920">
        <v>919</v>
      </c>
      <c r="D920" s="3">
        <v>3</v>
      </c>
      <c r="E920" s="5">
        <v>4</v>
      </c>
    </row>
    <row r="921" spans="1:5" x14ac:dyDescent="0.25">
      <c r="A921">
        <v>920</v>
      </c>
      <c r="D921" s="3">
        <v>3</v>
      </c>
      <c r="E921" s="5">
        <v>4</v>
      </c>
    </row>
    <row r="922" spans="1:5" x14ac:dyDescent="0.25">
      <c r="A922">
        <v>921</v>
      </c>
      <c r="D922" s="3">
        <v>3</v>
      </c>
      <c r="E922" s="5">
        <v>4</v>
      </c>
    </row>
    <row r="923" spans="1:5" x14ac:dyDescent="0.25">
      <c r="A923">
        <v>922</v>
      </c>
      <c r="D923" s="3">
        <v>3</v>
      </c>
      <c r="E923" s="5">
        <v>4</v>
      </c>
    </row>
    <row r="924" spans="1:5" x14ac:dyDescent="0.25">
      <c r="A924">
        <v>923</v>
      </c>
      <c r="D924" s="3">
        <v>3</v>
      </c>
      <c r="E924" s="5">
        <v>4</v>
      </c>
    </row>
    <row r="925" spans="1:5" x14ac:dyDescent="0.25">
      <c r="A925">
        <v>924</v>
      </c>
      <c r="D925" s="3">
        <v>3</v>
      </c>
      <c r="E925" s="5">
        <v>4</v>
      </c>
    </row>
    <row r="926" spans="1:5" x14ac:dyDescent="0.25">
      <c r="A926">
        <v>925</v>
      </c>
      <c r="D926" s="3">
        <v>3</v>
      </c>
      <c r="E926" s="5">
        <v>4</v>
      </c>
    </row>
    <row r="927" spans="1:5" x14ac:dyDescent="0.25">
      <c r="A927">
        <v>926</v>
      </c>
      <c r="D927" s="3">
        <v>3</v>
      </c>
    </row>
    <row r="928" spans="1:5" x14ac:dyDescent="0.25">
      <c r="A928">
        <v>927</v>
      </c>
    </row>
    <row r="929" spans="1:5" x14ac:dyDescent="0.25">
      <c r="A929">
        <v>928</v>
      </c>
      <c r="C929" s="2">
        <v>2</v>
      </c>
    </row>
    <row r="930" spans="1:5" x14ac:dyDescent="0.25">
      <c r="A930">
        <v>929</v>
      </c>
      <c r="C930" s="2">
        <v>2</v>
      </c>
    </row>
    <row r="931" spans="1:5" x14ac:dyDescent="0.25">
      <c r="A931">
        <v>930</v>
      </c>
      <c r="C931" s="2">
        <v>2</v>
      </c>
    </row>
    <row r="932" spans="1:5" x14ac:dyDescent="0.25">
      <c r="A932">
        <v>931</v>
      </c>
      <c r="C932" s="2">
        <v>2</v>
      </c>
    </row>
    <row r="933" spans="1:5" x14ac:dyDescent="0.25">
      <c r="A933">
        <v>932</v>
      </c>
      <c r="B933" s="4">
        <v>1</v>
      </c>
      <c r="C933" s="2">
        <v>2</v>
      </c>
    </row>
    <row r="934" spans="1:5" x14ac:dyDescent="0.25">
      <c r="A934">
        <v>933</v>
      </c>
      <c r="B934" s="4">
        <v>1</v>
      </c>
      <c r="C934" s="2">
        <v>2</v>
      </c>
    </row>
    <row r="935" spans="1:5" x14ac:dyDescent="0.25">
      <c r="A935">
        <v>934</v>
      </c>
      <c r="B935" s="4">
        <v>1</v>
      </c>
      <c r="C935" s="2">
        <v>2</v>
      </c>
    </row>
    <row r="936" spans="1:5" x14ac:dyDescent="0.25">
      <c r="A936">
        <v>935</v>
      </c>
      <c r="B936" s="4">
        <v>1</v>
      </c>
    </row>
    <row r="937" spans="1:5" x14ac:dyDescent="0.25">
      <c r="A937">
        <v>936</v>
      </c>
      <c r="B937" s="4">
        <v>1</v>
      </c>
    </row>
    <row r="938" spans="1:5" x14ac:dyDescent="0.25">
      <c r="A938">
        <v>937</v>
      </c>
      <c r="B938" s="4">
        <v>1</v>
      </c>
    </row>
    <row r="939" spans="1:5" x14ac:dyDescent="0.25">
      <c r="A939">
        <v>938</v>
      </c>
      <c r="E939" s="5">
        <v>4</v>
      </c>
    </row>
    <row r="940" spans="1:5" x14ac:dyDescent="0.25">
      <c r="A940">
        <v>939</v>
      </c>
      <c r="D940" s="3">
        <v>3</v>
      </c>
      <c r="E940" s="5">
        <v>4</v>
      </c>
    </row>
    <row r="941" spans="1:5" x14ac:dyDescent="0.25">
      <c r="A941">
        <v>940</v>
      </c>
      <c r="D941" s="3">
        <v>3</v>
      </c>
      <c r="E941" s="5">
        <v>4</v>
      </c>
    </row>
    <row r="942" spans="1:5" x14ac:dyDescent="0.25">
      <c r="A942">
        <v>941</v>
      </c>
      <c r="D942" s="3">
        <v>3</v>
      </c>
      <c r="E942" s="5">
        <v>4</v>
      </c>
    </row>
    <row r="943" spans="1:5" x14ac:dyDescent="0.25">
      <c r="A943">
        <v>942</v>
      </c>
      <c r="D943" s="3">
        <v>3</v>
      </c>
      <c r="E943" s="5">
        <v>4</v>
      </c>
    </row>
    <row r="944" spans="1:5" x14ac:dyDescent="0.25">
      <c r="A944">
        <v>943</v>
      </c>
      <c r="D944" s="3">
        <v>3</v>
      </c>
      <c r="E944" s="5">
        <v>4</v>
      </c>
    </row>
    <row r="945" spans="1:5" x14ac:dyDescent="0.25">
      <c r="A945">
        <v>944</v>
      </c>
      <c r="D945" s="3">
        <v>3</v>
      </c>
      <c r="E945" s="5">
        <v>4</v>
      </c>
    </row>
    <row r="946" spans="1:5" x14ac:dyDescent="0.25">
      <c r="A946">
        <v>945</v>
      </c>
      <c r="D946" s="3">
        <v>3</v>
      </c>
    </row>
    <row r="947" spans="1:5" x14ac:dyDescent="0.25">
      <c r="A947">
        <v>946</v>
      </c>
      <c r="C947" s="2">
        <v>2</v>
      </c>
      <c r="D947" s="3">
        <v>3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B952" s="4">
        <v>1</v>
      </c>
      <c r="C952" s="2">
        <v>2</v>
      </c>
    </row>
    <row r="953" spans="1:5" x14ac:dyDescent="0.25">
      <c r="A953">
        <v>952</v>
      </c>
      <c r="B953" s="4">
        <v>1</v>
      </c>
      <c r="C953" s="2">
        <v>2</v>
      </c>
    </row>
    <row r="954" spans="1:5" x14ac:dyDescent="0.25">
      <c r="A954">
        <v>953</v>
      </c>
      <c r="B954" s="4">
        <v>1</v>
      </c>
      <c r="C954" s="2">
        <v>2</v>
      </c>
    </row>
    <row r="955" spans="1:5" x14ac:dyDescent="0.25">
      <c r="A955">
        <v>954</v>
      </c>
      <c r="B955" s="4">
        <v>1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</row>
    <row r="958" spans="1:5" x14ac:dyDescent="0.25">
      <c r="A958">
        <v>957</v>
      </c>
      <c r="B958" s="4">
        <v>1</v>
      </c>
    </row>
    <row r="959" spans="1:5" x14ac:dyDescent="0.25">
      <c r="A959">
        <v>958</v>
      </c>
      <c r="D959" s="3">
        <v>3</v>
      </c>
      <c r="E959" s="5">
        <v>4</v>
      </c>
    </row>
    <row r="960" spans="1:5" x14ac:dyDescent="0.25">
      <c r="A960">
        <v>959</v>
      </c>
      <c r="D960" s="3">
        <v>3</v>
      </c>
      <c r="E960" s="5">
        <v>4</v>
      </c>
    </row>
    <row r="961" spans="1:5" x14ac:dyDescent="0.25">
      <c r="A961">
        <v>960</v>
      </c>
      <c r="D961" s="3">
        <v>3</v>
      </c>
      <c r="E961" s="5">
        <v>4</v>
      </c>
    </row>
    <row r="962" spans="1:5" x14ac:dyDescent="0.25">
      <c r="A962">
        <v>961</v>
      </c>
      <c r="D962" s="3">
        <v>3</v>
      </c>
      <c r="E962" s="5">
        <v>4</v>
      </c>
    </row>
    <row r="963" spans="1:5" x14ac:dyDescent="0.25">
      <c r="A963">
        <v>962</v>
      </c>
      <c r="D963" s="3">
        <v>3</v>
      </c>
      <c r="E963" s="5">
        <v>4</v>
      </c>
    </row>
    <row r="964" spans="1:5" x14ac:dyDescent="0.25">
      <c r="A964">
        <v>963</v>
      </c>
      <c r="D964" s="3">
        <v>3</v>
      </c>
      <c r="E964" s="5">
        <v>4</v>
      </c>
    </row>
    <row r="965" spans="1:5" x14ac:dyDescent="0.25">
      <c r="A965">
        <v>964</v>
      </c>
      <c r="D965" s="3">
        <v>3</v>
      </c>
      <c r="E965" s="5">
        <v>4</v>
      </c>
    </row>
    <row r="966" spans="1:5" x14ac:dyDescent="0.25">
      <c r="A966">
        <v>965</v>
      </c>
      <c r="D966" s="3">
        <v>3</v>
      </c>
    </row>
    <row r="967" spans="1:5" x14ac:dyDescent="0.25">
      <c r="A967">
        <v>966</v>
      </c>
      <c r="C967" s="2">
        <v>2</v>
      </c>
    </row>
    <row r="968" spans="1:5" x14ac:dyDescent="0.25">
      <c r="A968">
        <v>967</v>
      </c>
      <c r="C968" s="2">
        <v>2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B972" s="4">
        <v>1</v>
      </c>
      <c r="C972" s="2">
        <v>2</v>
      </c>
    </row>
    <row r="973" spans="1:5" x14ac:dyDescent="0.25">
      <c r="A973">
        <v>972</v>
      </c>
      <c r="B973" s="4">
        <v>1</v>
      </c>
      <c r="C973" s="2">
        <v>2</v>
      </c>
    </row>
    <row r="974" spans="1:5" x14ac:dyDescent="0.25">
      <c r="A974">
        <v>973</v>
      </c>
      <c r="B974" s="4">
        <v>1</v>
      </c>
      <c r="C974" s="2">
        <v>2</v>
      </c>
    </row>
    <row r="975" spans="1:5" x14ac:dyDescent="0.25">
      <c r="A975">
        <v>974</v>
      </c>
      <c r="B975" s="4">
        <v>1</v>
      </c>
    </row>
    <row r="976" spans="1:5" x14ac:dyDescent="0.25">
      <c r="A976">
        <v>975</v>
      </c>
      <c r="B976" s="4">
        <v>1</v>
      </c>
    </row>
    <row r="977" spans="1:5" x14ac:dyDescent="0.25">
      <c r="A977">
        <v>976</v>
      </c>
      <c r="B977" s="4">
        <v>1</v>
      </c>
    </row>
    <row r="978" spans="1:5" x14ac:dyDescent="0.25">
      <c r="A978">
        <v>977</v>
      </c>
      <c r="B978" s="4">
        <v>1</v>
      </c>
    </row>
    <row r="979" spans="1:5" x14ac:dyDescent="0.25">
      <c r="A979">
        <v>978</v>
      </c>
      <c r="E979" s="5">
        <v>4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D983" s="3">
        <v>3</v>
      </c>
      <c r="E983" s="5">
        <v>4</v>
      </c>
    </row>
    <row r="984" spans="1:5" x14ac:dyDescent="0.25">
      <c r="A984">
        <v>983</v>
      </c>
      <c r="D984" s="3">
        <v>3</v>
      </c>
      <c r="E984" s="5">
        <v>4</v>
      </c>
    </row>
    <row r="985" spans="1:5" x14ac:dyDescent="0.25">
      <c r="A985">
        <v>984</v>
      </c>
      <c r="C985" s="2">
        <v>2</v>
      </c>
      <c r="D985" s="3">
        <v>3</v>
      </c>
      <c r="E985" s="5">
        <v>4</v>
      </c>
    </row>
    <row r="986" spans="1:5" x14ac:dyDescent="0.25">
      <c r="A986">
        <v>985</v>
      </c>
      <c r="C986" s="2">
        <v>2</v>
      </c>
      <c r="D986" s="3">
        <v>3</v>
      </c>
    </row>
    <row r="987" spans="1:5" x14ac:dyDescent="0.25">
      <c r="A987">
        <v>986</v>
      </c>
      <c r="C987" s="2">
        <v>2</v>
      </c>
      <c r="D987" s="3">
        <v>3</v>
      </c>
    </row>
    <row r="988" spans="1:5" x14ac:dyDescent="0.25">
      <c r="A988">
        <v>987</v>
      </c>
      <c r="C988" s="2">
        <v>2</v>
      </c>
    </row>
    <row r="989" spans="1:5" x14ac:dyDescent="0.25">
      <c r="A989">
        <v>988</v>
      </c>
      <c r="C989" s="2">
        <v>2</v>
      </c>
    </row>
    <row r="990" spans="1:5" x14ac:dyDescent="0.25">
      <c r="A990">
        <v>989</v>
      </c>
      <c r="C990" s="2">
        <v>2</v>
      </c>
    </row>
    <row r="991" spans="1:5" x14ac:dyDescent="0.25">
      <c r="A991">
        <v>990</v>
      </c>
      <c r="C991" s="2">
        <v>2</v>
      </c>
    </row>
    <row r="992" spans="1:5" x14ac:dyDescent="0.25">
      <c r="A992">
        <v>991</v>
      </c>
      <c r="B992" s="4">
        <v>1</v>
      </c>
      <c r="C992" s="2">
        <v>2</v>
      </c>
    </row>
    <row r="993" spans="1:6" x14ac:dyDescent="0.25">
      <c r="A993">
        <v>992</v>
      </c>
      <c r="B993" s="4">
        <v>1</v>
      </c>
      <c r="C993" s="2">
        <v>2</v>
      </c>
    </row>
    <row r="994" spans="1:6" x14ac:dyDescent="0.25">
      <c r="A994">
        <v>993</v>
      </c>
      <c r="B994" s="4">
        <v>1</v>
      </c>
    </row>
    <row r="995" spans="1:6" x14ac:dyDescent="0.25">
      <c r="A995">
        <v>994</v>
      </c>
      <c r="B995" s="4">
        <v>1</v>
      </c>
      <c r="F995" t="s">
        <v>22</v>
      </c>
    </row>
    <row r="996" spans="1:6" x14ac:dyDescent="0.25">
      <c r="A996">
        <v>995</v>
      </c>
    </row>
    <row r="997" spans="1:6" x14ac:dyDescent="0.25">
      <c r="A997">
        <v>996</v>
      </c>
      <c r="F997" t="s">
        <v>22</v>
      </c>
    </row>
    <row r="998" spans="1:6" x14ac:dyDescent="0.25">
      <c r="A998">
        <v>997</v>
      </c>
      <c r="B998" s="4">
        <v>1</v>
      </c>
    </row>
    <row r="999" spans="1:6" x14ac:dyDescent="0.25">
      <c r="A999">
        <v>998</v>
      </c>
      <c r="B999" s="4">
        <v>1</v>
      </c>
      <c r="E999" s="5">
        <v>4</v>
      </c>
    </row>
    <row r="1000" spans="1:6" x14ac:dyDescent="0.25">
      <c r="A1000">
        <v>999</v>
      </c>
      <c r="B1000" s="4">
        <v>1</v>
      </c>
      <c r="E1000" s="5">
        <v>4</v>
      </c>
    </row>
    <row r="1001" spans="1:6" x14ac:dyDescent="0.25">
      <c r="A1001">
        <v>1000</v>
      </c>
      <c r="B1001" s="4">
        <v>1</v>
      </c>
      <c r="E1001" s="5">
        <v>4</v>
      </c>
    </row>
    <row r="1002" spans="1:6" x14ac:dyDescent="0.25">
      <c r="A1002">
        <v>1001</v>
      </c>
      <c r="B1002" s="4">
        <v>1</v>
      </c>
      <c r="E1002" s="5">
        <v>4</v>
      </c>
    </row>
    <row r="1003" spans="1:6" x14ac:dyDescent="0.25">
      <c r="A1003">
        <v>1002</v>
      </c>
      <c r="B1003" s="4">
        <v>1</v>
      </c>
      <c r="E1003" s="5">
        <v>4</v>
      </c>
    </row>
    <row r="1004" spans="1:6" x14ac:dyDescent="0.25">
      <c r="A1004">
        <v>1003</v>
      </c>
      <c r="B1004" s="4">
        <v>1</v>
      </c>
      <c r="E1004" s="5">
        <v>4</v>
      </c>
    </row>
    <row r="1005" spans="1:6" x14ac:dyDescent="0.25">
      <c r="A1005">
        <v>1004</v>
      </c>
      <c r="B1005" s="4">
        <v>1</v>
      </c>
      <c r="E1005" s="5">
        <v>4</v>
      </c>
    </row>
    <row r="1006" spans="1:6" x14ac:dyDescent="0.25">
      <c r="A1006">
        <v>1005</v>
      </c>
      <c r="B1006" s="4">
        <v>1</v>
      </c>
      <c r="E1006" s="5">
        <v>4</v>
      </c>
    </row>
    <row r="1007" spans="1:6" x14ac:dyDescent="0.25">
      <c r="A1007">
        <v>1006</v>
      </c>
      <c r="B1007" s="4">
        <v>1</v>
      </c>
      <c r="E1007" s="5">
        <v>4</v>
      </c>
    </row>
    <row r="1008" spans="1:6" x14ac:dyDescent="0.25">
      <c r="A1008">
        <v>1007</v>
      </c>
      <c r="B1008" s="4">
        <v>1</v>
      </c>
      <c r="E1008" s="5">
        <v>4</v>
      </c>
    </row>
    <row r="1009" spans="1:5" x14ac:dyDescent="0.25">
      <c r="A1009">
        <v>1008</v>
      </c>
      <c r="B1009" s="4">
        <v>1</v>
      </c>
      <c r="E1009" s="5">
        <v>4</v>
      </c>
    </row>
    <row r="1010" spans="1:5" x14ac:dyDescent="0.25">
      <c r="A1010">
        <v>1009</v>
      </c>
      <c r="B1010" s="4">
        <v>1</v>
      </c>
      <c r="E1010" s="5">
        <v>4</v>
      </c>
    </row>
    <row r="1011" spans="1:5" x14ac:dyDescent="0.25">
      <c r="A1011">
        <v>1010</v>
      </c>
      <c r="C1011" s="2">
        <v>2</v>
      </c>
      <c r="E1011" s="5">
        <v>4</v>
      </c>
    </row>
    <row r="1012" spans="1:5" x14ac:dyDescent="0.25">
      <c r="A1012">
        <v>1011</v>
      </c>
      <c r="C1012" s="2">
        <v>2</v>
      </c>
    </row>
    <row r="1013" spans="1:5" x14ac:dyDescent="0.25">
      <c r="A1013">
        <v>1012</v>
      </c>
      <c r="C1013" s="2">
        <v>2</v>
      </c>
      <c r="D1013" s="3">
        <v>3</v>
      </c>
    </row>
    <row r="1014" spans="1:5" x14ac:dyDescent="0.25">
      <c r="A1014">
        <v>1013</v>
      </c>
      <c r="C1014" s="2">
        <v>2</v>
      </c>
      <c r="D1014" s="3">
        <v>3</v>
      </c>
    </row>
    <row r="1015" spans="1:5" x14ac:dyDescent="0.25">
      <c r="A1015">
        <v>1014</v>
      </c>
      <c r="C1015" s="2">
        <v>2</v>
      </c>
      <c r="D1015" s="3">
        <v>3</v>
      </c>
    </row>
    <row r="1016" spans="1:5" x14ac:dyDescent="0.25">
      <c r="A1016">
        <v>1015</v>
      </c>
      <c r="C1016" s="2">
        <v>2</v>
      </c>
      <c r="D1016" s="3">
        <v>3</v>
      </c>
    </row>
    <row r="1017" spans="1:5" x14ac:dyDescent="0.25">
      <c r="A1017">
        <v>1016</v>
      </c>
      <c r="C1017" s="2">
        <v>2</v>
      </c>
      <c r="D1017" s="3">
        <v>3</v>
      </c>
    </row>
    <row r="1018" spans="1:5" x14ac:dyDescent="0.25">
      <c r="A1018">
        <v>1017</v>
      </c>
      <c r="C1018" s="2">
        <v>2</v>
      </c>
      <c r="D1018" s="3">
        <v>3</v>
      </c>
    </row>
    <row r="1019" spans="1:5" x14ac:dyDescent="0.25">
      <c r="A1019">
        <v>1018</v>
      </c>
      <c r="C1019" s="2">
        <v>2</v>
      </c>
      <c r="D1019" s="3">
        <v>3</v>
      </c>
    </row>
    <row r="1020" spans="1:5" x14ac:dyDescent="0.25">
      <c r="A1020">
        <v>1019</v>
      </c>
      <c r="C1020" s="2">
        <v>2</v>
      </c>
      <c r="D1020" s="3">
        <v>3</v>
      </c>
    </row>
    <row r="1021" spans="1:5" x14ac:dyDescent="0.25">
      <c r="A1021">
        <v>1020</v>
      </c>
      <c r="C1021" s="2">
        <v>2</v>
      </c>
      <c r="D1021" s="3">
        <v>3</v>
      </c>
    </row>
    <row r="1022" spans="1:5" x14ac:dyDescent="0.25">
      <c r="A1022">
        <v>1021</v>
      </c>
      <c r="C1022" s="2">
        <v>2</v>
      </c>
      <c r="D1022" s="3">
        <v>3</v>
      </c>
    </row>
    <row r="1023" spans="1:5" x14ac:dyDescent="0.25">
      <c r="A1023">
        <v>1022</v>
      </c>
    </row>
    <row r="1024" spans="1:5" x14ac:dyDescent="0.25">
      <c r="A1024">
        <v>1023</v>
      </c>
      <c r="B1024" s="4">
        <v>1</v>
      </c>
    </row>
    <row r="1025" spans="1:5" x14ac:dyDescent="0.25">
      <c r="A1025">
        <v>1024</v>
      </c>
      <c r="B1025" s="4">
        <v>1</v>
      </c>
    </row>
    <row r="1026" spans="1:5" x14ac:dyDescent="0.25">
      <c r="A1026">
        <v>1025</v>
      </c>
      <c r="B1026" s="4">
        <v>1</v>
      </c>
      <c r="E1026" s="5">
        <v>4</v>
      </c>
    </row>
    <row r="1027" spans="1:5" x14ac:dyDescent="0.25">
      <c r="A1027">
        <v>1026</v>
      </c>
      <c r="B1027" s="4">
        <v>1</v>
      </c>
      <c r="E1027" s="5">
        <v>4</v>
      </c>
    </row>
    <row r="1028" spans="1:5" x14ac:dyDescent="0.25">
      <c r="A1028">
        <v>1027</v>
      </c>
      <c r="B1028" s="4">
        <v>1</v>
      </c>
      <c r="E1028" s="5">
        <v>4</v>
      </c>
    </row>
    <row r="1029" spans="1:5" x14ac:dyDescent="0.25">
      <c r="A1029">
        <v>1028</v>
      </c>
      <c r="B1029" s="4">
        <v>1</v>
      </c>
      <c r="E1029" s="5">
        <v>4</v>
      </c>
    </row>
    <row r="1030" spans="1:5" x14ac:dyDescent="0.25">
      <c r="A1030">
        <v>1029</v>
      </c>
      <c r="B1030" s="4">
        <v>1</v>
      </c>
      <c r="E1030" s="5">
        <v>4</v>
      </c>
    </row>
    <row r="1031" spans="1:5" x14ac:dyDescent="0.25">
      <c r="A1031">
        <v>1030</v>
      </c>
      <c r="B1031" s="4">
        <v>1</v>
      </c>
      <c r="E1031" s="5">
        <v>4</v>
      </c>
    </row>
    <row r="1032" spans="1:5" x14ac:dyDescent="0.25">
      <c r="A1032">
        <v>1031</v>
      </c>
      <c r="B1032" s="4">
        <v>1</v>
      </c>
      <c r="E1032" s="5">
        <v>4</v>
      </c>
    </row>
    <row r="1033" spans="1:5" x14ac:dyDescent="0.25">
      <c r="A1033">
        <v>1032</v>
      </c>
      <c r="B1033" s="4">
        <v>1</v>
      </c>
      <c r="E1033" s="5">
        <v>4</v>
      </c>
    </row>
    <row r="1034" spans="1:5" x14ac:dyDescent="0.25">
      <c r="A1034">
        <v>1033</v>
      </c>
      <c r="E1034" s="5">
        <v>4</v>
      </c>
    </row>
    <row r="1035" spans="1:5" x14ac:dyDescent="0.25">
      <c r="A1035">
        <v>1034</v>
      </c>
      <c r="E1035" s="5">
        <v>4</v>
      </c>
    </row>
    <row r="1036" spans="1:5" x14ac:dyDescent="0.25">
      <c r="A1036">
        <v>1035</v>
      </c>
      <c r="C1036" s="2">
        <v>2</v>
      </c>
      <c r="D1036" s="3">
        <v>3</v>
      </c>
    </row>
    <row r="1037" spans="1:5" x14ac:dyDescent="0.25">
      <c r="A1037">
        <v>1036</v>
      </c>
      <c r="C1037" s="2">
        <v>2</v>
      </c>
      <c r="D1037" s="3">
        <v>3</v>
      </c>
    </row>
    <row r="1038" spans="1:5" x14ac:dyDescent="0.25">
      <c r="A1038">
        <v>1037</v>
      </c>
      <c r="C1038" s="2">
        <v>2</v>
      </c>
      <c r="D1038" s="3">
        <v>3</v>
      </c>
    </row>
    <row r="1039" spans="1:5" x14ac:dyDescent="0.25">
      <c r="A1039">
        <v>1038</v>
      </c>
      <c r="C1039" s="2">
        <v>2</v>
      </c>
      <c r="D1039" s="3">
        <v>3</v>
      </c>
    </row>
    <row r="1040" spans="1:5" x14ac:dyDescent="0.25">
      <c r="A1040">
        <v>1039</v>
      </c>
      <c r="C1040" s="2">
        <v>2</v>
      </c>
      <c r="D1040" s="3">
        <v>3</v>
      </c>
    </row>
    <row r="1041" spans="1:5" x14ac:dyDescent="0.25">
      <c r="A1041">
        <v>1040</v>
      </c>
      <c r="C1041" s="2">
        <v>2</v>
      </c>
      <c r="D1041" s="3">
        <v>3</v>
      </c>
    </row>
    <row r="1042" spans="1:5" x14ac:dyDescent="0.25">
      <c r="A1042">
        <v>1041</v>
      </c>
      <c r="C1042" s="2">
        <v>2</v>
      </c>
      <c r="D1042" s="3">
        <v>3</v>
      </c>
    </row>
    <row r="1043" spans="1:5" x14ac:dyDescent="0.25">
      <c r="A1043">
        <v>1042</v>
      </c>
      <c r="C1043" s="2">
        <v>2</v>
      </c>
      <c r="D1043" s="3">
        <v>3</v>
      </c>
    </row>
    <row r="1044" spans="1:5" x14ac:dyDescent="0.25">
      <c r="A1044">
        <v>1043</v>
      </c>
      <c r="C1044" s="2">
        <v>2</v>
      </c>
      <c r="D1044" s="3">
        <v>3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B1047" s="4">
        <v>1</v>
      </c>
      <c r="C1047" s="2">
        <v>2</v>
      </c>
    </row>
    <row r="1048" spans="1:5" x14ac:dyDescent="0.25">
      <c r="A1048">
        <v>1047</v>
      </c>
      <c r="B1048" s="4">
        <v>1</v>
      </c>
    </row>
    <row r="1049" spans="1:5" x14ac:dyDescent="0.25">
      <c r="A1049">
        <v>1048</v>
      </c>
      <c r="B1049" s="4">
        <v>1</v>
      </c>
      <c r="E1049" s="5">
        <v>4</v>
      </c>
    </row>
    <row r="1050" spans="1:5" x14ac:dyDescent="0.25">
      <c r="A1050">
        <v>1049</v>
      </c>
      <c r="B1050" s="4">
        <v>1</v>
      </c>
      <c r="E1050" s="5">
        <v>4</v>
      </c>
    </row>
    <row r="1051" spans="1:5" x14ac:dyDescent="0.25">
      <c r="A1051">
        <v>1050</v>
      </c>
      <c r="B1051" s="4">
        <v>1</v>
      </c>
      <c r="E1051" s="5">
        <v>4</v>
      </c>
    </row>
    <row r="1052" spans="1:5" x14ac:dyDescent="0.25">
      <c r="A1052">
        <v>1051</v>
      </c>
      <c r="B1052" s="4">
        <v>1</v>
      </c>
      <c r="E1052" s="5">
        <v>4</v>
      </c>
    </row>
    <row r="1053" spans="1:5" x14ac:dyDescent="0.25">
      <c r="A1053">
        <v>1052</v>
      </c>
      <c r="B1053" s="4">
        <v>1</v>
      </c>
      <c r="E1053" s="5">
        <v>4</v>
      </c>
    </row>
    <row r="1054" spans="1:5" x14ac:dyDescent="0.25">
      <c r="A1054">
        <v>1053</v>
      </c>
      <c r="B1054" s="4">
        <v>1</v>
      </c>
      <c r="E1054" s="5">
        <v>4</v>
      </c>
    </row>
    <row r="1055" spans="1:5" x14ac:dyDescent="0.25">
      <c r="A1055">
        <v>1054</v>
      </c>
      <c r="B1055" s="4">
        <v>1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  <c r="D1065" s="3">
        <v>3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B1069" s="4">
        <v>1</v>
      </c>
    </row>
    <row r="1070" spans="1:5" x14ac:dyDescent="0.25">
      <c r="A1070">
        <v>1069</v>
      </c>
      <c r="B1070" s="4">
        <v>1</v>
      </c>
    </row>
    <row r="1071" spans="1:5" x14ac:dyDescent="0.25">
      <c r="A1071">
        <v>1070</v>
      </c>
      <c r="B1071" s="4">
        <v>1</v>
      </c>
    </row>
    <row r="1072" spans="1:5" x14ac:dyDescent="0.25">
      <c r="A1072">
        <v>1071</v>
      </c>
      <c r="B1072" s="4">
        <v>1</v>
      </c>
    </row>
    <row r="1073" spans="1:5" x14ac:dyDescent="0.25">
      <c r="A1073">
        <v>1072</v>
      </c>
      <c r="B1073" s="4">
        <v>1</v>
      </c>
      <c r="E1073" s="5">
        <v>4</v>
      </c>
    </row>
    <row r="1074" spans="1:5" x14ac:dyDescent="0.25">
      <c r="A1074">
        <v>1073</v>
      </c>
      <c r="B1074" s="4">
        <v>1</v>
      </c>
      <c r="E1074" s="5">
        <v>4</v>
      </c>
    </row>
    <row r="1075" spans="1:5" x14ac:dyDescent="0.25">
      <c r="A1075">
        <v>1074</v>
      </c>
      <c r="B1075" s="4">
        <v>1</v>
      </c>
      <c r="E1075" s="5">
        <v>4</v>
      </c>
    </row>
    <row r="1076" spans="1:5" x14ac:dyDescent="0.25">
      <c r="A1076">
        <v>1075</v>
      </c>
      <c r="B1076" s="4">
        <v>1</v>
      </c>
      <c r="D1076" s="3">
        <v>3</v>
      </c>
      <c r="E1076" s="5">
        <v>4</v>
      </c>
    </row>
    <row r="1077" spans="1:5" x14ac:dyDescent="0.25">
      <c r="A1077">
        <v>1076</v>
      </c>
      <c r="B1077" s="4">
        <v>1</v>
      </c>
      <c r="D1077" s="3">
        <v>3</v>
      </c>
      <c r="E1077" s="5">
        <v>4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C1082" s="2">
        <v>2</v>
      </c>
      <c r="D1082" s="3">
        <v>3</v>
      </c>
    </row>
    <row r="1083" spans="1:5" x14ac:dyDescent="0.25">
      <c r="A1083">
        <v>1082</v>
      </c>
      <c r="C1083" s="2">
        <v>2</v>
      </c>
      <c r="D1083" s="3">
        <v>3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</row>
    <row r="1086" spans="1:5" x14ac:dyDescent="0.25">
      <c r="A1086">
        <v>1085</v>
      </c>
      <c r="C1086" s="2">
        <v>2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B1088" s="4">
        <v>1</v>
      </c>
      <c r="C1088" s="2">
        <v>2</v>
      </c>
    </row>
    <row r="1089" spans="1:5" x14ac:dyDescent="0.25">
      <c r="A1089">
        <v>1088</v>
      </c>
      <c r="B1089" s="4">
        <v>1</v>
      </c>
      <c r="C1089" s="2">
        <v>2</v>
      </c>
    </row>
    <row r="1090" spans="1:5" x14ac:dyDescent="0.25">
      <c r="A1090">
        <v>1089</v>
      </c>
      <c r="B1090" s="4">
        <v>1</v>
      </c>
      <c r="C1090" s="2">
        <v>2</v>
      </c>
    </row>
    <row r="1091" spans="1:5" x14ac:dyDescent="0.25">
      <c r="A1091">
        <v>1090</v>
      </c>
      <c r="B1091" s="4">
        <v>1</v>
      </c>
    </row>
    <row r="1092" spans="1:5" x14ac:dyDescent="0.25">
      <c r="A1092">
        <v>1091</v>
      </c>
      <c r="B1092" s="4">
        <v>1</v>
      </c>
    </row>
    <row r="1093" spans="1:5" x14ac:dyDescent="0.25">
      <c r="A1093">
        <v>1092</v>
      </c>
      <c r="B1093" s="4">
        <v>1</v>
      </c>
    </row>
    <row r="1094" spans="1:5" x14ac:dyDescent="0.25">
      <c r="A1094">
        <v>1093</v>
      </c>
      <c r="B1094" s="4">
        <v>1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D1096" s="3">
        <v>3</v>
      </c>
      <c r="E1096" s="5">
        <v>4</v>
      </c>
    </row>
    <row r="1097" spans="1:5" x14ac:dyDescent="0.25">
      <c r="A1097">
        <v>1096</v>
      </c>
      <c r="D1097" s="3">
        <v>3</v>
      </c>
      <c r="E1097" s="5">
        <v>4</v>
      </c>
    </row>
    <row r="1098" spans="1:5" x14ac:dyDescent="0.25">
      <c r="A1098">
        <v>1097</v>
      </c>
      <c r="D1098" s="3">
        <v>3</v>
      </c>
      <c r="E1098" s="5">
        <v>4</v>
      </c>
    </row>
    <row r="1099" spans="1:5" x14ac:dyDescent="0.25">
      <c r="A1099">
        <v>1098</v>
      </c>
      <c r="D1099" s="3">
        <v>3</v>
      </c>
      <c r="E1099" s="5">
        <v>4</v>
      </c>
    </row>
    <row r="1100" spans="1:5" x14ac:dyDescent="0.25">
      <c r="A1100">
        <v>1099</v>
      </c>
      <c r="D1100" s="3">
        <v>3</v>
      </c>
      <c r="E1100" s="5">
        <v>4</v>
      </c>
    </row>
    <row r="1101" spans="1:5" x14ac:dyDescent="0.25">
      <c r="A1101">
        <v>1100</v>
      </c>
      <c r="D1101" s="3">
        <v>3</v>
      </c>
      <c r="E1101" s="5">
        <v>4</v>
      </c>
    </row>
    <row r="1102" spans="1:5" x14ac:dyDescent="0.25">
      <c r="A1102">
        <v>1101</v>
      </c>
      <c r="C1102" s="2">
        <v>2</v>
      </c>
      <c r="D1102" s="3">
        <v>3</v>
      </c>
      <c r="E1102" s="5">
        <v>4</v>
      </c>
    </row>
    <row r="1103" spans="1:5" x14ac:dyDescent="0.25">
      <c r="A1103">
        <v>1102</v>
      </c>
      <c r="C1103" s="2">
        <v>2</v>
      </c>
      <c r="D1103" s="3">
        <v>3</v>
      </c>
    </row>
    <row r="1104" spans="1:5" x14ac:dyDescent="0.25">
      <c r="A1104">
        <v>1103</v>
      </c>
      <c r="C1104" s="2">
        <v>2</v>
      </c>
      <c r="D1104" s="3">
        <v>3</v>
      </c>
    </row>
    <row r="1105" spans="1:5" x14ac:dyDescent="0.25">
      <c r="A1105">
        <v>1104</v>
      </c>
      <c r="C1105" s="2">
        <v>2</v>
      </c>
      <c r="D1105" s="3">
        <v>3</v>
      </c>
    </row>
    <row r="1106" spans="1:5" x14ac:dyDescent="0.25">
      <c r="A1106">
        <v>1105</v>
      </c>
      <c r="C1106" s="2">
        <v>2</v>
      </c>
    </row>
    <row r="1107" spans="1:5" x14ac:dyDescent="0.25">
      <c r="A1107">
        <v>1106</v>
      </c>
      <c r="C1107" s="2">
        <v>2</v>
      </c>
    </row>
    <row r="1108" spans="1:5" x14ac:dyDescent="0.25">
      <c r="A1108">
        <v>1107</v>
      </c>
      <c r="C1108" s="2">
        <v>2</v>
      </c>
    </row>
    <row r="1109" spans="1:5" x14ac:dyDescent="0.25">
      <c r="A1109">
        <v>1108</v>
      </c>
      <c r="B1109" s="4">
        <v>1</v>
      </c>
      <c r="C1109" s="2">
        <v>2</v>
      </c>
    </row>
    <row r="1110" spans="1:5" x14ac:dyDescent="0.25">
      <c r="A1110">
        <v>1109</v>
      </c>
      <c r="B1110" s="4">
        <v>1</v>
      </c>
      <c r="C1110" s="2">
        <v>2</v>
      </c>
    </row>
    <row r="1111" spans="1:5" x14ac:dyDescent="0.25">
      <c r="A1111">
        <v>1110</v>
      </c>
      <c r="B1111" s="4">
        <v>1</v>
      </c>
      <c r="C1111" s="2">
        <v>2</v>
      </c>
    </row>
    <row r="1112" spans="1:5" x14ac:dyDescent="0.25">
      <c r="A1112">
        <v>1111</v>
      </c>
      <c r="B1112" s="4">
        <v>1</v>
      </c>
    </row>
    <row r="1113" spans="1:5" x14ac:dyDescent="0.25">
      <c r="A1113">
        <v>1112</v>
      </c>
      <c r="B1113" s="4">
        <v>1</v>
      </c>
    </row>
    <row r="1114" spans="1:5" x14ac:dyDescent="0.25">
      <c r="A1114">
        <v>1113</v>
      </c>
      <c r="B1114" s="4">
        <v>1</v>
      </c>
    </row>
    <row r="1115" spans="1:5" x14ac:dyDescent="0.25">
      <c r="A1115">
        <v>1114</v>
      </c>
      <c r="B1115" s="4">
        <v>1</v>
      </c>
      <c r="E1115" s="5">
        <v>4</v>
      </c>
    </row>
    <row r="1116" spans="1:5" x14ac:dyDescent="0.25">
      <c r="A1116">
        <v>1115</v>
      </c>
      <c r="B1116" s="4">
        <v>1</v>
      </c>
      <c r="D1116" s="3">
        <v>3</v>
      </c>
      <c r="E1116" s="5">
        <v>4</v>
      </c>
    </row>
    <row r="1117" spans="1:5" x14ac:dyDescent="0.25">
      <c r="A1117">
        <v>1116</v>
      </c>
      <c r="D1117" s="3">
        <v>3</v>
      </c>
      <c r="E1117" s="5">
        <v>4</v>
      </c>
    </row>
    <row r="1118" spans="1:5" x14ac:dyDescent="0.25">
      <c r="A1118">
        <v>1117</v>
      </c>
      <c r="D1118" s="3">
        <v>3</v>
      </c>
      <c r="E1118" s="5">
        <v>4</v>
      </c>
    </row>
    <row r="1119" spans="1:5" x14ac:dyDescent="0.25">
      <c r="A1119">
        <v>1118</v>
      </c>
      <c r="D1119" s="3">
        <v>3</v>
      </c>
      <c r="E1119" s="5">
        <v>4</v>
      </c>
    </row>
    <row r="1120" spans="1:5" x14ac:dyDescent="0.25">
      <c r="A1120">
        <v>1119</v>
      </c>
      <c r="D1120" s="3">
        <v>3</v>
      </c>
      <c r="E1120" s="5">
        <v>4</v>
      </c>
    </row>
    <row r="1121" spans="1:5" x14ac:dyDescent="0.25">
      <c r="A1121">
        <v>1120</v>
      </c>
      <c r="D1121" s="3">
        <v>3</v>
      </c>
      <c r="E1121" s="5">
        <v>4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D1123" s="3">
        <v>3</v>
      </c>
    </row>
    <row r="1124" spans="1:5" x14ac:dyDescent="0.25">
      <c r="A1124">
        <v>1123</v>
      </c>
    </row>
    <row r="1125" spans="1:5" x14ac:dyDescent="0.25">
      <c r="A1125">
        <v>1124</v>
      </c>
      <c r="C1125" s="2">
        <v>2</v>
      </c>
    </row>
    <row r="1126" spans="1:5" x14ac:dyDescent="0.25">
      <c r="A1126">
        <v>1125</v>
      </c>
      <c r="C1126" s="2">
        <v>2</v>
      </c>
    </row>
    <row r="1127" spans="1:5" x14ac:dyDescent="0.25">
      <c r="A1127">
        <v>1126</v>
      </c>
      <c r="C1127" s="2">
        <v>2</v>
      </c>
    </row>
    <row r="1128" spans="1:5" x14ac:dyDescent="0.25">
      <c r="A1128">
        <v>1127</v>
      </c>
      <c r="C1128" s="2">
        <v>2</v>
      </c>
    </row>
    <row r="1129" spans="1:5" x14ac:dyDescent="0.25">
      <c r="A1129">
        <v>1128</v>
      </c>
      <c r="C1129" s="2">
        <v>2</v>
      </c>
    </row>
    <row r="1130" spans="1:5" x14ac:dyDescent="0.25">
      <c r="A1130">
        <v>1129</v>
      </c>
      <c r="B1130" s="4">
        <v>1</v>
      </c>
      <c r="C1130" s="2">
        <v>2</v>
      </c>
    </row>
    <row r="1131" spans="1:5" x14ac:dyDescent="0.25">
      <c r="A1131">
        <v>1130</v>
      </c>
      <c r="B1131" s="4">
        <v>1</v>
      </c>
      <c r="C1131" s="2">
        <v>2</v>
      </c>
    </row>
    <row r="1132" spans="1:5" x14ac:dyDescent="0.25">
      <c r="A1132">
        <v>1131</v>
      </c>
      <c r="B1132" s="4">
        <v>1</v>
      </c>
      <c r="C1132" s="2">
        <v>2</v>
      </c>
    </row>
    <row r="1133" spans="1:5" x14ac:dyDescent="0.25">
      <c r="A1133">
        <v>1132</v>
      </c>
      <c r="B1133" s="4">
        <v>1</v>
      </c>
    </row>
    <row r="1134" spans="1:5" x14ac:dyDescent="0.25">
      <c r="A1134">
        <v>1133</v>
      </c>
      <c r="B1134" s="4">
        <v>1</v>
      </c>
    </row>
    <row r="1135" spans="1:5" x14ac:dyDescent="0.25">
      <c r="A1135">
        <v>1134</v>
      </c>
      <c r="B1135" s="4">
        <v>1</v>
      </c>
    </row>
    <row r="1136" spans="1:5" x14ac:dyDescent="0.25">
      <c r="A1136">
        <v>1135</v>
      </c>
      <c r="E1136" s="5">
        <v>4</v>
      </c>
    </row>
    <row r="1137" spans="1:5" x14ac:dyDescent="0.25">
      <c r="A1137">
        <v>1136</v>
      </c>
      <c r="D1137" s="3">
        <v>3</v>
      </c>
      <c r="E1137" s="5">
        <v>4</v>
      </c>
    </row>
    <row r="1138" spans="1:5" x14ac:dyDescent="0.25">
      <c r="A1138">
        <v>1137</v>
      </c>
      <c r="D1138" s="3">
        <v>3</v>
      </c>
      <c r="E1138" s="5">
        <v>4</v>
      </c>
    </row>
    <row r="1139" spans="1:5" x14ac:dyDescent="0.25">
      <c r="A1139">
        <v>1138</v>
      </c>
      <c r="D1139" s="3">
        <v>3</v>
      </c>
      <c r="E1139" s="5">
        <v>4</v>
      </c>
    </row>
    <row r="1140" spans="1:5" x14ac:dyDescent="0.25">
      <c r="A1140">
        <v>1139</v>
      </c>
      <c r="D1140" s="3">
        <v>3</v>
      </c>
      <c r="E1140" s="5">
        <v>4</v>
      </c>
    </row>
    <row r="1141" spans="1:5" x14ac:dyDescent="0.25">
      <c r="A1141">
        <v>1140</v>
      </c>
      <c r="D1141" s="3">
        <v>3</v>
      </c>
      <c r="E1141" s="5">
        <v>4</v>
      </c>
    </row>
    <row r="1142" spans="1:5" x14ac:dyDescent="0.25">
      <c r="A1142">
        <v>1141</v>
      </c>
      <c r="D1142" s="3">
        <v>3</v>
      </c>
      <c r="E1142" s="5">
        <v>4</v>
      </c>
    </row>
    <row r="1143" spans="1:5" x14ac:dyDescent="0.25">
      <c r="A1143">
        <v>1142</v>
      </c>
      <c r="D1143" s="3">
        <v>3</v>
      </c>
    </row>
    <row r="1144" spans="1:5" x14ac:dyDescent="0.25">
      <c r="A1144">
        <v>1143</v>
      </c>
    </row>
    <row r="1145" spans="1:5" x14ac:dyDescent="0.25">
      <c r="A1145">
        <v>1144</v>
      </c>
    </row>
    <row r="1146" spans="1:5" x14ac:dyDescent="0.25">
      <c r="A1146">
        <v>1145</v>
      </c>
      <c r="C1146" s="2">
        <v>2</v>
      </c>
    </row>
    <row r="1147" spans="1:5" x14ac:dyDescent="0.25">
      <c r="A1147">
        <v>1146</v>
      </c>
      <c r="C1147" s="2">
        <v>2</v>
      </c>
    </row>
    <row r="1148" spans="1:5" x14ac:dyDescent="0.25">
      <c r="A1148">
        <v>1147</v>
      </c>
      <c r="C1148" s="2">
        <v>2</v>
      </c>
    </row>
    <row r="1149" spans="1:5" x14ac:dyDescent="0.25">
      <c r="A1149">
        <v>1148</v>
      </c>
      <c r="C1149" s="2">
        <v>2</v>
      </c>
    </row>
    <row r="1150" spans="1:5" x14ac:dyDescent="0.25">
      <c r="A1150">
        <v>1149</v>
      </c>
      <c r="B1150" s="4">
        <v>1</v>
      </c>
      <c r="C1150" s="2">
        <v>2</v>
      </c>
    </row>
    <row r="1151" spans="1:5" x14ac:dyDescent="0.25">
      <c r="A1151">
        <v>1150</v>
      </c>
      <c r="B1151" s="4">
        <v>1</v>
      </c>
      <c r="C1151" s="2">
        <v>2</v>
      </c>
    </row>
    <row r="1152" spans="1:5" x14ac:dyDescent="0.25">
      <c r="A1152">
        <v>1151</v>
      </c>
      <c r="B1152" s="4">
        <v>1</v>
      </c>
      <c r="C1152" s="2">
        <v>2</v>
      </c>
    </row>
    <row r="1153" spans="1:5" x14ac:dyDescent="0.25">
      <c r="A1153">
        <v>1152</v>
      </c>
      <c r="B1153" s="4">
        <v>1</v>
      </c>
    </row>
    <row r="1154" spans="1:5" x14ac:dyDescent="0.25">
      <c r="A1154">
        <v>1153</v>
      </c>
      <c r="B1154" s="4">
        <v>1</v>
      </c>
    </row>
    <row r="1155" spans="1:5" x14ac:dyDescent="0.25">
      <c r="A1155">
        <v>1154</v>
      </c>
      <c r="B1155" s="4">
        <v>1</v>
      </c>
      <c r="D1155" s="3">
        <v>3</v>
      </c>
    </row>
    <row r="1156" spans="1:5" x14ac:dyDescent="0.25">
      <c r="A1156">
        <v>1155</v>
      </c>
      <c r="B1156" s="4">
        <v>1</v>
      </c>
      <c r="D1156" s="3">
        <v>3</v>
      </c>
      <c r="E1156" s="5">
        <v>4</v>
      </c>
    </row>
    <row r="1157" spans="1:5" x14ac:dyDescent="0.25">
      <c r="A1157">
        <v>1156</v>
      </c>
      <c r="D1157" s="3">
        <v>3</v>
      </c>
      <c r="E1157" s="5">
        <v>4</v>
      </c>
    </row>
    <row r="1158" spans="1:5" x14ac:dyDescent="0.25">
      <c r="A1158">
        <v>1157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D1161" s="3">
        <v>3</v>
      </c>
      <c r="E1161" s="5">
        <v>4</v>
      </c>
    </row>
    <row r="1162" spans="1:5" x14ac:dyDescent="0.25">
      <c r="A1162">
        <v>1161</v>
      </c>
      <c r="D1162" s="3">
        <v>3</v>
      </c>
      <c r="E1162" s="5">
        <v>4</v>
      </c>
    </row>
    <row r="1163" spans="1:5" x14ac:dyDescent="0.25">
      <c r="A1163">
        <v>1162</v>
      </c>
    </row>
    <row r="1164" spans="1:5" x14ac:dyDescent="0.25">
      <c r="A1164">
        <v>1163</v>
      </c>
    </row>
    <row r="1165" spans="1:5" x14ac:dyDescent="0.25">
      <c r="A1165">
        <v>1164</v>
      </c>
      <c r="C1165" s="2">
        <v>2</v>
      </c>
    </row>
    <row r="1166" spans="1:5" x14ac:dyDescent="0.25">
      <c r="A1166">
        <v>1165</v>
      </c>
      <c r="C1166" s="2">
        <v>2</v>
      </c>
    </row>
    <row r="1167" spans="1:5" x14ac:dyDescent="0.25">
      <c r="A1167">
        <v>1166</v>
      </c>
      <c r="C1167" s="2">
        <v>2</v>
      </c>
    </row>
    <row r="1168" spans="1:5" x14ac:dyDescent="0.25">
      <c r="A1168">
        <v>1167</v>
      </c>
      <c r="C1168" s="2">
        <v>2</v>
      </c>
    </row>
    <row r="1169" spans="1:5" x14ac:dyDescent="0.25">
      <c r="A1169">
        <v>1168</v>
      </c>
      <c r="B1169" s="4">
        <v>1</v>
      </c>
      <c r="C1169" s="2">
        <v>2</v>
      </c>
    </row>
    <row r="1170" spans="1:5" x14ac:dyDescent="0.25">
      <c r="A1170">
        <v>1169</v>
      </c>
      <c r="B1170" s="4">
        <v>1</v>
      </c>
      <c r="C1170" s="2">
        <v>2</v>
      </c>
    </row>
    <row r="1171" spans="1:5" x14ac:dyDescent="0.25">
      <c r="A1171">
        <v>1170</v>
      </c>
      <c r="B1171" s="4">
        <v>1</v>
      </c>
      <c r="C1171" s="2">
        <v>2</v>
      </c>
    </row>
    <row r="1172" spans="1:5" x14ac:dyDescent="0.25">
      <c r="A1172">
        <v>1171</v>
      </c>
      <c r="B1172" s="4">
        <v>1</v>
      </c>
      <c r="C1172" s="2">
        <v>2</v>
      </c>
    </row>
    <row r="1173" spans="1:5" x14ac:dyDescent="0.25">
      <c r="A1173">
        <v>1172</v>
      </c>
      <c r="B1173" s="4">
        <v>1</v>
      </c>
    </row>
    <row r="1174" spans="1:5" x14ac:dyDescent="0.25">
      <c r="A1174">
        <v>1173</v>
      </c>
      <c r="B1174" s="4">
        <v>1</v>
      </c>
    </row>
    <row r="1175" spans="1:5" x14ac:dyDescent="0.25">
      <c r="A1175">
        <v>1174</v>
      </c>
      <c r="B1175" s="4">
        <v>1</v>
      </c>
      <c r="E1175" s="5">
        <v>4</v>
      </c>
    </row>
    <row r="1176" spans="1:5" x14ac:dyDescent="0.25">
      <c r="A1176">
        <v>1175</v>
      </c>
      <c r="D1176" s="3">
        <v>3</v>
      </c>
      <c r="E1176" s="5">
        <v>4</v>
      </c>
    </row>
    <row r="1177" spans="1:5" x14ac:dyDescent="0.25">
      <c r="A1177">
        <v>1176</v>
      </c>
      <c r="D1177" s="3">
        <v>3</v>
      </c>
      <c r="E1177" s="5">
        <v>4</v>
      </c>
    </row>
    <row r="1178" spans="1:5" x14ac:dyDescent="0.25">
      <c r="A1178">
        <v>1177</v>
      </c>
      <c r="D1178" s="3">
        <v>3</v>
      </c>
      <c r="E1178" s="5">
        <v>4</v>
      </c>
    </row>
    <row r="1179" spans="1:5" x14ac:dyDescent="0.25">
      <c r="A1179">
        <v>1178</v>
      </c>
      <c r="D1179" s="3">
        <v>3</v>
      </c>
      <c r="E1179" s="5">
        <v>4</v>
      </c>
    </row>
    <row r="1180" spans="1:5" x14ac:dyDescent="0.25">
      <c r="A1180">
        <v>1179</v>
      </c>
      <c r="D1180" s="3">
        <v>3</v>
      </c>
      <c r="E1180" s="5">
        <v>4</v>
      </c>
    </row>
    <row r="1181" spans="1:5" x14ac:dyDescent="0.25">
      <c r="A1181">
        <v>1180</v>
      </c>
      <c r="D1181" s="3">
        <v>3</v>
      </c>
      <c r="E1181" s="5">
        <v>4</v>
      </c>
    </row>
    <row r="1182" spans="1:5" x14ac:dyDescent="0.25">
      <c r="A1182">
        <v>1181</v>
      </c>
      <c r="D1182" s="3">
        <v>3</v>
      </c>
    </row>
    <row r="1183" spans="1:5" x14ac:dyDescent="0.25">
      <c r="A1183">
        <v>1182</v>
      </c>
      <c r="C1183" s="2">
        <v>2</v>
      </c>
    </row>
    <row r="1184" spans="1:5" x14ac:dyDescent="0.25">
      <c r="A1184">
        <v>1183</v>
      </c>
      <c r="C1184" s="2">
        <v>2</v>
      </c>
    </row>
    <row r="1185" spans="1:6" x14ac:dyDescent="0.25">
      <c r="A1185">
        <v>1184</v>
      </c>
      <c r="C1185" s="2">
        <v>2</v>
      </c>
    </row>
    <row r="1186" spans="1:6" x14ac:dyDescent="0.25">
      <c r="A1186">
        <v>1185</v>
      </c>
      <c r="C1186" s="2">
        <v>2</v>
      </c>
    </row>
    <row r="1187" spans="1:6" x14ac:dyDescent="0.25">
      <c r="A1187">
        <v>1186</v>
      </c>
      <c r="C1187" s="2">
        <v>2</v>
      </c>
    </row>
    <row r="1188" spans="1:6" x14ac:dyDescent="0.25">
      <c r="A1188">
        <v>1187</v>
      </c>
      <c r="B1188" s="4">
        <v>1</v>
      </c>
      <c r="C1188" s="2">
        <v>2</v>
      </c>
    </row>
    <row r="1189" spans="1:6" x14ac:dyDescent="0.25">
      <c r="A1189">
        <v>1188</v>
      </c>
      <c r="B1189" s="4">
        <v>1</v>
      </c>
      <c r="C1189" s="2">
        <v>2</v>
      </c>
    </row>
    <row r="1190" spans="1:6" x14ac:dyDescent="0.25">
      <c r="A1190">
        <v>1189</v>
      </c>
      <c r="B1190" s="4">
        <v>1</v>
      </c>
      <c r="C1190" s="2">
        <v>2</v>
      </c>
    </row>
    <row r="1191" spans="1:6" x14ac:dyDescent="0.25">
      <c r="A1191">
        <v>1190</v>
      </c>
      <c r="B1191" s="4">
        <v>1</v>
      </c>
    </row>
    <row r="1192" spans="1:6" x14ac:dyDescent="0.25">
      <c r="A1192">
        <v>1191</v>
      </c>
      <c r="B1192" s="4">
        <v>1</v>
      </c>
    </row>
    <row r="1193" spans="1:6" x14ac:dyDescent="0.25">
      <c r="A1193">
        <v>1192</v>
      </c>
      <c r="B1193" s="4">
        <v>1</v>
      </c>
    </row>
    <row r="1194" spans="1:6" x14ac:dyDescent="0.25">
      <c r="A1194">
        <v>1193</v>
      </c>
      <c r="B1194" s="4">
        <v>1</v>
      </c>
    </row>
    <row r="1195" spans="1:6" x14ac:dyDescent="0.25">
      <c r="A1195">
        <v>1194</v>
      </c>
    </row>
    <row r="1196" spans="1:6" x14ac:dyDescent="0.25">
      <c r="A1196">
        <v>1195</v>
      </c>
      <c r="F1196" t="s">
        <v>22</v>
      </c>
    </row>
    <row r="1197" spans="1:6" x14ac:dyDescent="0.25">
      <c r="A1197">
        <v>1196</v>
      </c>
    </row>
    <row r="1198" spans="1:6" x14ac:dyDescent="0.25">
      <c r="A1198">
        <v>1197</v>
      </c>
      <c r="F1198" t="s">
        <v>22</v>
      </c>
    </row>
    <row r="1199" spans="1:6" x14ac:dyDescent="0.25">
      <c r="A1199">
        <v>1198</v>
      </c>
      <c r="B1199" s="4">
        <v>1</v>
      </c>
    </row>
    <row r="1200" spans="1:6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  <c r="E1202" s="5">
        <v>4</v>
      </c>
    </row>
    <row r="1203" spans="1:5" x14ac:dyDescent="0.25">
      <c r="A1203">
        <v>1202</v>
      </c>
      <c r="B1203" s="4">
        <v>1</v>
      </c>
      <c r="E1203" s="5">
        <v>4</v>
      </c>
    </row>
    <row r="1204" spans="1:5" x14ac:dyDescent="0.25">
      <c r="A1204">
        <v>1203</v>
      </c>
      <c r="B1204" s="4">
        <v>1</v>
      </c>
      <c r="E1204" s="5">
        <v>4</v>
      </c>
    </row>
    <row r="1205" spans="1:5" x14ac:dyDescent="0.25">
      <c r="A1205">
        <v>1204</v>
      </c>
      <c r="B1205" s="4">
        <v>1</v>
      </c>
      <c r="E1205" s="5">
        <v>4</v>
      </c>
    </row>
    <row r="1206" spans="1:5" x14ac:dyDescent="0.25">
      <c r="A1206">
        <v>1205</v>
      </c>
      <c r="B1206" s="4">
        <v>1</v>
      </c>
      <c r="D1206" s="3">
        <v>3</v>
      </c>
      <c r="E1206" s="5">
        <v>4</v>
      </c>
    </row>
    <row r="1207" spans="1:5" x14ac:dyDescent="0.25">
      <c r="A1207">
        <v>1206</v>
      </c>
      <c r="B1207" s="4">
        <v>1</v>
      </c>
      <c r="D1207" s="3">
        <v>3</v>
      </c>
      <c r="E1207" s="5">
        <v>4</v>
      </c>
    </row>
    <row r="1208" spans="1:5" x14ac:dyDescent="0.25">
      <c r="A1208">
        <v>1207</v>
      </c>
      <c r="D1208" s="3">
        <v>3</v>
      </c>
      <c r="E1208" s="5">
        <v>4</v>
      </c>
    </row>
    <row r="1209" spans="1:5" x14ac:dyDescent="0.25">
      <c r="A1209">
        <v>1208</v>
      </c>
      <c r="D1209" s="3">
        <v>3</v>
      </c>
      <c r="E1209" s="5">
        <v>4</v>
      </c>
    </row>
    <row r="1210" spans="1:5" x14ac:dyDescent="0.25">
      <c r="A1210">
        <v>1209</v>
      </c>
      <c r="D1210" s="3">
        <v>3</v>
      </c>
      <c r="E1210" s="5">
        <v>4</v>
      </c>
    </row>
    <row r="1211" spans="1:5" x14ac:dyDescent="0.25">
      <c r="A1211">
        <v>1210</v>
      </c>
      <c r="D1211" s="3">
        <v>3</v>
      </c>
      <c r="E1211" s="5">
        <v>4</v>
      </c>
    </row>
    <row r="1212" spans="1:5" x14ac:dyDescent="0.25">
      <c r="A1212">
        <v>1211</v>
      </c>
      <c r="D1212" s="3">
        <v>3</v>
      </c>
      <c r="E1212" s="5">
        <v>4</v>
      </c>
    </row>
    <row r="1213" spans="1:5" x14ac:dyDescent="0.25">
      <c r="A1213">
        <v>1212</v>
      </c>
      <c r="C1213" s="2">
        <v>2</v>
      </c>
      <c r="D1213" s="3">
        <v>3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  <c r="D1215" s="3">
        <v>3</v>
      </c>
    </row>
    <row r="1216" spans="1:5" x14ac:dyDescent="0.25">
      <c r="A1216">
        <v>1215</v>
      </c>
      <c r="C1216" s="2">
        <v>2</v>
      </c>
    </row>
    <row r="1217" spans="1:5" x14ac:dyDescent="0.25">
      <c r="A1217">
        <v>1216</v>
      </c>
      <c r="C1217" s="2">
        <v>2</v>
      </c>
    </row>
    <row r="1218" spans="1:5" x14ac:dyDescent="0.25">
      <c r="A1218">
        <v>1217</v>
      </c>
      <c r="C1218" s="2">
        <v>2</v>
      </c>
    </row>
    <row r="1219" spans="1:5" x14ac:dyDescent="0.25">
      <c r="A1219">
        <v>1218</v>
      </c>
      <c r="C1219" s="2">
        <v>2</v>
      </c>
    </row>
    <row r="1220" spans="1:5" x14ac:dyDescent="0.25">
      <c r="A1220">
        <v>1219</v>
      </c>
      <c r="B1220" s="4">
        <v>1</v>
      </c>
      <c r="C1220" s="2">
        <v>2</v>
      </c>
    </row>
    <row r="1221" spans="1:5" x14ac:dyDescent="0.25">
      <c r="A1221">
        <v>1220</v>
      </c>
      <c r="B1221" s="4">
        <v>1</v>
      </c>
      <c r="C1221" s="2">
        <v>2</v>
      </c>
    </row>
    <row r="1222" spans="1:5" x14ac:dyDescent="0.25">
      <c r="A1222">
        <v>1221</v>
      </c>
      <c r="B1222" s="4">
        <v>1</v>
      </c>
      <c r="C1222" s="2">
        <v>2</v>
      </c>
    </row>
    <row r="1223" spans="1:5" x14ac:dyDescent="0.25">
      <c r="A1223">
        <v>1222</v>
      </c>
      <c r="B1223" s="4">
        <v>1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  <c r="E1227" s="5">
        <v>4</v>
      </c>
    </row>
    <row r="1228" spans="1:5" x14ac:dyDescent="0.25">
      <c r="A1228">
        <v>1227</v>
      </c>
      <c r="B1228" s="4">
        <v>1</v>
      </c>
      <c r="D1228" s="3">
        <v>3</v>
      </c>
      <c r="E1228" s="5">
        <v>4</v>
      </c>
    </row>
    <row r="1229" spans="1:5" x14ac:dyDescent="0.25">
      <c r="A1229">
        <v>1228</v>
      </c>
      <c r="D1229" s="3">
        <v>3</v>
      </c>
      <c r="E1229" s="5">
        <v>4</v>
      </c>
    </row>
    <row r="1230" spans="1:5" x14ac:dyDescent="0.25">
      <c r="A1230">
        <v>1229</v>
      </c>
      <c r="D1230" s="3">
        <v>3</v>
      </c>
      <c r="E1230" s="5">
        <v>4</v>
      </c>
    </row>
    <row r="1231" spans="1:5" x14ac:dyDescent="0.25">
      <c r="A1231">
        <v>1230</v>
      </c>
      <c r="D1231" s="3">
        <v>3</v>
      </c>
      <c r="E1231" s="5">
        <v>4</v>
      </c>
    </row>
    <row r="1232" spans="1:5" x14ac:dyDescent="0.25">
      <c r="A1232">
        <v>1231</v>
      </c>
      <c r="D1232" s="3">
        <v>3</v>
      </c>
      <c r="E1232" s="5">
        <v>4</v>
      </c>
    </row>
    <row r="1233" spans="1:5" x14ac:dyDescent="0.25">
      <c r="A1233">
        <v>1232</v>
      </c>
      <c r="D1233" s="3">
        <v>3</v>
      </c>
      <c r="E1233" s="5">
        <v>4</v>
      </c>
    </row>
    <row r="1234" spans="1:5" x14ac:dyDescent="0.25">
      <c r="A1234">
        <v>1233</v>
      </c>
      <c r="D1234" s="3">
        <v>3</v>
      </c>
      <c r="E1234" s="5">
        <v>4</v>
      </c>
    </row>
    <row r="1235" spans="1:5" x14ac:dyDescent="0.25">
      <c r="A1235">
        <v>1234</v>
      </c>
      <c r="C1235" s="2">
        <v>2</v>
      </c>
      <c r="D1235" s="3">
        <v>3</v>
      </c>
    </row>
    <row r="1236" spans="1:5" x14ac:dyDescent="0.25">
      <c r="A1236">
        <v>1235</v>
      </c>
      <c r="C1236" s="2">
        <v>2</v>
      </c>
      <c r="D1236" s="3">
        <v>3</v>
      </c>
    </row>
    <row r="1237" spans="1:5" x14ac:dyDescent="0.25">
      <c r="A1237">
        <v>1236</v>
      </c>
      <c r="C1237" s="2">
        <v>2</v>
      </c>
    </row>
    <row r="1238" spans="1:5" x14ac:dyDescent="0.25">
      <c r="A1238">
        <v>1237</v>
      </c>
      <c r="C1238" s="2">
        <v>2</v>
      </c>
    </row>
    <row r="1239" spans="1:5" x14ac:dyDescent="0.25">
      <c r="A1239">
        <v>1238</v>
      </c>
      <c r="C1239" s="2">
        <v>2</v>
      </c>
    </row>
    <row r="1240" spans="1:5" x14ac:dyDescent="0.25">
      <c r="A1240">
        <v>1239</v>
      </c>
      <c r="C1240" s="2">
        <v>2</v>
      </c>
    </row>
    <row r="1241" spans="1:5" x14ac:dyDescent="0.25">
      <c r="A1241">
        <v>1240</v>
      </c>
      <c r="B1241" s="4">
        <v>1</v>
      </c>
      <c r="C1241" s="2">
        <v>2</v>
      </c>
    </row>
    <row r="1242" spans="1:5" x14ac:dyDescent="0.25">
      <c r="A1242">
        <v>1241</v>
      </c>
      <c r="B1242" s="4">
        <v>1</v>
      </c>
      <c r="C1242" s="2">
        <v>2</v>
      </c>
    </row>
    <row r="1243" spans="1:5" x14ac:dyDescent="0.25">
      <c r="A1243">
        <v>1242</v>
      </c>
      <c r="B1243" s="4">
        <v>1</v>
      </c>
      <c r="C1243" s="2">
        <v>2</v>
      </c>
    </row>
    <row r="1244" spans="1:5" x14ac:dyDescent="0.25">
      <c r="A1244">
        <v>1243</v>
      </c>
      <c r="B1244" s="4">
        <v>1</v>
      </c>
    </row>
    <row r="1245" spans="1:5" x14ac:dyDescent="0.25">
      <c r="A1245">
        <v>1244</v>
      </c>
      <c r="B1245" s="4">
        <v>1</v>
      </c>
    </row>
    <row r="1246" spans="1:5" x14ac:dyDescent="0.25">
      <c r="A1246">
        <v>1245</v>
      </c>
      <c r="B1246" s="4">
        <v>1</v>
      </c>
    </row>
    <row r="1247" spans="1:5" x14ac:dyDescent="0.25">
      <c r="A1247">
        <v>1246</v>
      </c>
      <c r="B1247" s="4">
        <v>1</v>
      </c>
    </row>
    <row r="1248" spans="1:5" x14ac:dyDescent="0.25">
      <c r="A1248">
        <v>1247</v>
      </c>
      <c r="B1248" s="4">
        <v>1</v>
      </c>
      <c r="D1248" s="3">
        <v>3</v>
      </c>
      <c r="E1248" s="5">
        <v>4</v>
      </c>
    </row>
    <row r="1249" spans="1:5" x14ac:dyDescent="0.25">
      <c r="A1249">
        <v>1248</v>
      </c>
      <c r="D1249" s="3">
        <v>3</v>
      </c>
      <c r="E1249" s="5">
        <v>4</v>
      </c>
    </row>
    <row r="1250" spans="1:5" x14ac:dyDescent="0.25">
      <c r="A1250">
        <v>1249</v>
      </c>
      <c r="D1250" s="3">
        <v>3</v>
      </c>
      <c r="E1250" s="5">
        <v>4</v>
      </c>
    </row>
    <row r="1251" spans="1:5" x14ac:dyDescent="0.25">
      <c r="A1251">
        <v>1250</v>
      </c>
      <c r="D1251" s="3">
        <v>3</v>
      </c>
      <c r="E1251" s="5">
        <v>4</v>
      </c>
    </row>
    <row r="1252" spans="1:5" x14ac:dyDescent="0.25">
      <c r="A1252">
        <v>1251</v>
      </c>
      <c r="D1252" s="3">
        <v>3</v>
      </c>
      <c r="E1252" s="5">
        <v>4</v>
      </c>
    </row>
    <row r="1253" spans="1:5" x14ac:dyDescent="0.25">
      <c r="A1253">
        <v>1252</v>
      </c>
      <c r="D1253" s="3">
        <v>3</v>
      </c>
      <c r="E1253" s="5">
        <v>4</v>
      </c>
    </row>
    <row r="1254" spans="1:5" x14ac:dyDescent="0.25">
      <c r="A1254">
        <v>1253</v>
      </c>
      <c r="D1254" s="3">
        <v>3</v>
      </c>
      <c r="E1254" s="5">
        <v>4</v>
      </c>
    </row>
    <row r="1255" spans="1:5" x14ac:dyDescent="0.25">
      <c r="A1255">
        <v>1254</v>
      </c>
      <c r="D1255" s="3">
        <v>3</v>
      </c>
      <c r="E1255" s="5">
        <v>4</v>
      </c>
    </row>
    <row r="1256" spans="1:5" x14ac:dyDescent="0.25">
      <c r="A1256">
        <v>1255</v>
      </c>
      <c r="C1256" s="2">
        <v>2</v>
      </c>
    </row>
    <row r="1257" spans="1:5" x14ac:dyDescent="0.25">
      <c r="A1257">
        <v>1256</v>
      </c>
      <c r="C1257" s="2">
        <v>2</v>
      </c>
    </row>
    <row r="1258" spans="1:5" x14ac:dyDescent="0.25">
      <c r="A1258">
        <v>1257</v>
      </c>
      <c r="C1258" s="2">
        <v>2</v>
      </c>
    </row>
    <row r="1259" spans="1:5" x14ac:dyDescent="0.25">
      <c r="A1259">
        <v>1258</v>
      </c>
      <c r="C1259" s="2">
        <v>2</v>
      </c>
    </row>
    <row r="1260" spans="1:5" x14ac:dyDescent="0.25">
      <c r="A1260">
        <v>1259</v>
      </c>
      <c r="C1260" s="2">
        <v>2</v>
      </c>
    </row>
    <row r="1261" spans="1:5" x14ac:dyDescent="0.25">
      <c r="A1261">
        <v>1260</v>
      </c>
      <c r="C1261" s="2">
        <v>2</v>
      </c>
    </row>
    <row r="1262" spans="1:5" x14ac:dyDescent="0.25">
      <c r="A1262">
        <v>1261</v>
      </c>
      <c r="B1262" s="4">
        <v>1</v>
      </c>
      <c r="C1262" s="2">
        <v>2</v>
      </c>
    </row>
    <row r="1263" spans="1:5" x14ac:dyDescent="0.25">
      <c r="A1263">
        <v>1262</v>
      </c>
      <c r="B1263" s="4">
        <v>1</v>
      </c>
      <c r="C1263" s="2">
        <v>2</v>
      </c>
    </row>
    <row r="1264" spans="1:5" x14ac:dyDescent="0.25">
      <c r="A1264">
        <v>1263</v>
      </c>
      <c r="B1264" s="4">
        <v>1</v>
      </c>
    </row>
    <row r="1265" spans="1:5" x14ac:dyDescent="0.25">
      <c r="A1265">
        <v>1264</v>
      </c>
      <c r="B1265" s="4">
        <v>1</v>
      </c>
    </row>
    <row r="1266" spans="1:5" x14ac:dyDescent="0.25">
      <c r="A1266">
        <v>1265</v>
      </c>
      <c r="B1266" s="4">
        <v>1</v>
      </c>
    </row>
    <row r="1267" spans="1:5" x14ac:dyDescent="0.25">
      <c r="A1267">
        <v>1266</v>
      </c>
      <c r="B1267" s="4">
        <v>1</v>
      </c>
    </row>
    <row r="1268" spans="1:5" x14ac:dyDescent="0.25">
      <c r="A1268">
        <v>1267</v>
      </c>
      <c r="B1268" s="4">
        <v>1</v>
      </c>
      <c r="D1268" s="3">
        <v>3</v>
      </c>
      <c r="E1268" s="5">
        <v>4</v>
      </c>
    </row>
    <row r="1269" spans="1:5" x14ac:dyDescent="0.25">
      <c r="A1269">
        <v>1268</v>
      </c>
      <c r="D1269" s="3">
        <v>3</v>
      </c>
      <c r="E1269" s="5">
        <v>4</v>
      </c>
    </row>
    <row r="1270" spans="1:5" x14ac:dyDescent="0.25">
      <c r="A1270">
        <v>1269</v>
      </c>
      <c r="D1270" s="3">
        <v>3</v>
      </c>
      <c r="E1270" s="5">
        <v>4</v>
      </c>
    </row>
    <row r="1271" spans="1:5" x14ac:dyDescent="0.25">
      <c r="A1271">
        <v>1270</v>
      </c>
      <c r="D1271" s="3">
        <v>3</v>
      </c>
      <c r="E1271" s="5">
        <v>4</v>
      </c>
    </row>
    <row r="1272" spans="1:5" x14ac:dyDescent="0.25">
      <c r="A1272">
        <v>1271</v>
      </c>
      <c r="D1272" s="3">
        <v>3</v>
      </c>
      <c r="E1272" s="5">
        <v>4</v>
      </c>
    </row>
    <row r="1273" spans="1:5" x14ac:dyDescent="0.25">
      <c r="A1273">
        <v>1272</v>
      </c>
      <c r="D1273" s="3">
        <v>3</v>
      </c>
      <c r="E1273" s="5">
        <v>4</v>
      </c>
    </row>
    <row r="1274" spans="1:5" x14ac:dyDescent="0.25">
      <c r="A1274">
        <v>1273</v>
      </c>
      <c r="D1274" s="3">
        <v>3</v>
      </c>
      <c r="E1274" s="5">
        <v>4</v>
      </c>
    </row>
    <row r="1275" spans="1:5" x14ac:dyDescent="0.25">
      <c r="A1275">
        <v>1274</v>
      </c>
      <c r="D1275" s="3">
        <v>3</v>
      </c>
      <c r="E1275" s="5">
        <v>4</v>
      </c>
    </row>
    <row r="1276" spans="1:5" x14ac:dyDescent="0.25">
      <c r="A1276">
        <v>1275</v>
      </c>
    </row>
    <row r="1277" spans="1:5" x14ac:dyDescent="0.25">
      <c r="A1277">
        <v>1276</v>
      </c>
      <c r="C1277" s="2">
        <v>2</v>
      </c>
    </row>
    <row r="1278" spans="1:5" x14ac:dyDescent="0.25">
      <c r="A1278">
        <v>1277</v>
      </c>
      <c r="C1278" s="2">
        <v>2</v>
      </c>
    </row>
    <row r="1279" spans="1:5" x14ac:dyDescent="0.25">
      <c r="A1279">
        <v>1278</v>
      </c>
      <c r="C1279" s="2">
        <v>2</v>
      </c>
    </row>
    <row r="1280" spans="1:5" x14ac:dyDescent="0.25">
      <c r="A1280">
        <v>1279</v>
      </c>
      <c r="C1280" s="2">
        <v>2</v>
      </c>
    </row>
    <row r="1281" spans="1:5" x14ac:dyDescent="0.25">
      <c r="A1281">
        <v>1280</v>
      </c>
      <c r="B1281" s="4">
        <v>1</v>
      </c>
      <c r="C1281" s="2">
        <v>2</v>
      </c>
    </row>
    <row r="1282" spans="1:5" x14ac:dyDescent="0.25">
      <c r="A1282">
        <v>1281</v>
      </c>
      <c r="B1282" s="4">
        <v>1</v>
      </c>
      <c r="C1282" s="2">
        <v>2</v>
      </c>
    </row>
    <row r="1283" spans="1:5" x14ac:dyDescent="0.25">
      <c r="A1283">
        <v>1282</v>
      </c>
      <c r="B1283" s="4">
        <v>1</v>
      </c>
      <c r="C1283" s="2">
        <v>2</v>
      </c>
    </row>
    <row r="1284" spans="1:5" x14ac:dyDescent="0.25">
      <c r="A1284">
        <v>1283</v>
      </c>
      <c r="B1284" s="4">
        <v>1</v>
      </c>
      <c r="C1284" s="2">
        <v>2</v>
      </c>
    </row>
    <row r="1285" spans="1:5" x14ac:dyDescent="0.25">
      <c r="A1285">
        <v>1284</v>
      </c>
      <c r="B1285" s="4">
        <v>1</v>
      </c>
    </row>
    <row r="1286" spans="1:5" x14ac:dyDescent="0.25">
      <c r="A1286">
        <v>1285</v>
      </c>
      <c r="B1286" s="4">
        <v>1</v>
      </c>
    </row>
    <row r="1287" spans="1:5" x14ac:dyDescent="0.25">
      <c r="A1287">
        <v>1286</v>
      </c>
      <c r="B1287" s="4">
        <v>1</v>
      </c>
    </row>
    <row r="1288" spans="1:5" x14ac:dyDescent="0.25">
      <c r="A1288">
        <v>1287</v>
      </c>
      <c r="D1288" s="3">
        <v>3</v>
      </c>
      <c r="E1288" s="5">
        <v>4</v>
      </c>
    </row>
    <row r="1289" spans="1:5" x14ac:dyDescent="0.25">
      <c r="A1289">
        <v>1288</v>
      </c>
      <c r="D1289" s="3">
        <v>3</v>
      </c>
      <c r="E1289" s="5">
        <v>4</v>
      </c>
    </row>
    <row r="1290" spans="1:5" x14ac:dyDescent="0.25">
      <c r="A1290">
        <v>1289</v>
      </c>
      <c r="D1290" s="3">
        <v>3</v>
      </c>
      <c r="E1290" s="5">
        <v>4</v>
      </c>
    </row>
    <row r="1291" spans="1:5" x14ac:dyDescent="0.25">
      <c r="A1291">
        <v>1290</v>
      </c>
      <c r="D1291" s="3">
        <v>3</v>
      </c>
      <c r="E1291" s="5">
        <v>4</v>
      </c>
    </row>
    <row r="1292" spans="1:5" x14ac:dyDescent="0.25">
      <c r="A1292">
        <v>1291</v>
      </c>
      <c r="D1292" s="3">
        <v>3</v>
      </c>
      <c r="E1292" s="5">
        <v>4</v>
      </c>
    </row>
    <row r="1293" spans="1:5" x14ac:dyDescent="0.25">
      <c r="A1293">
        <v>1292</v>
      </c>
      <c r="D1293" s="3">
        <v>3</v>
      </c>
      <c r="E1293" s="5">
        <v>4</v>
      </c>
    </row>
    <row r="1294" spans="1:5" x14ac:dyDescent="0.25">
      <c r="A1294">
        <v>1293</v>
      </c>
      <c r="D1294" s="3">
        <v>3</v>
      </c>
      <c r="E1294" s="5">
        <v>4</v>
      </c>
    </row>
    <row r="1295" spans="1:5" x14ac:dyDescent="0.25">
      <c r="A1295">
        <v>1294</v>
      </c>
      <c r="D1295" s="3">
        <v>3</v>
      </c>
    </row>
    <row r="1296" spans="1:5" x14ac:dyDescent="0.25">
      <c r="A1296">
        <v>1295</v>
      </c>
    </row>
    <row r="1297" spans="1:5" x14ac:dyDescent="0.25">
      <c r="A1297">
        <v>1296</v>
      </c>
      <c r="C1297" s="2">
        <v>2</v>
      </c>
    </row>
    <row r="1298" spans="1:5" x14ac:dyDescent="0.25">
      <c r="A1298">
        <v>1297</v>
      </c>
      <c r="C1298" s="2">
        <v>2</v>
      </c>
    </row>
    <row r="1299" spans="1:5" x14ac:dyDescent="0.25">
      <c r="A1299">
        <v>1298</v>
      </c>
      <c r="C1299" s="2">
        <v>2</v>
      </c>
    </row>
    <row r="1300" spans="1:5" x14ac:dyDescent="0.25">
      <c r="A1300">
        <v>1299</v>
      </c>
      <c r="C1300" s="2">
        <v>2</v>
      </c>
    </row>
    <row r="1301" spans="1:5" x14ac:dyDescent="0.25">
      <c r="A1301">
        <v>1300</v>
      </c>
      <c r="B1301" s="4">
        <v>1</v>
      </c>
      <c r="C1301" s="2">
        <v>2</v>
      </c>
    </row>
    <row r="1302" spans="1:5" x14ac:dyDescent="0.25">
      <c r="A1302">
        <v>1301</v>
      </c>
      <c r="B1302" s="4">
        <v>1</v>
      </c>
      <c r="C1302" s="2">
        <v>2</v>
      </c>
    </row>
    <row r="1303" spans="1:5" x14ac:dyDescent="0.25">
      <c r="A1303">
        <v>1302</v>
      </c>
      <c r="B1303" s="4">
        <v>1</v>
      </c>
      <c r="C1303" s="2">
        <v>2</v>
      </c>
    </row>
    <row r="1304" spans="1:5" x14ac:dyDescent="0.25">
      <c r="A1304">
        <v>1303</v>
      </c>
      <c r="B1304" s="4">
        <v>1</v>
      </c>
    </row>
    <row r="1305" spans="1:5" x14ac:dyDescent="0.25">
      <c r="A1305">
        <v>1304</v>
      </c>
      <c r="B1305" s="4">
        <v>1</v>
      </c>
    </row>
    <row r="1306" spans="1:5" x14ac:dyDescent="0.25">
      <c r="A1306">
        <v>1305</v>
      </c>
      <c r="B1306" s="4">
        <v>1</v>
      </c>
    </row>
    <row r="1307" spans="1:5" x14ac:dyDescent="0.25">
      <c r="A1307">
        <v>1306</v>
      </c>
      <c r="B1307" s="4">
        <v>1</v>
      </c>
    </row>
    <row r="1308" spans="1:5" x14ac:dyDescent="0.25">
      <c r="A1308">
        <v>1307</v>
      </c>
      <c r="D1308" s="3">
        <v>3</v>
      </c>
      <c r="E1308" s="5">
        <v>4</v>
      </c>
    </row>
    <row r="1309" spans="1:5" x14ac:dyDescent="0.25">
      <c r="A1309">
        <v>1308</v>
      </c>
      <c r="D1309" s="3">
        <v>3</v>
      </c>
      <c r="E1309" s="5">
        <v>4</v>
      </c>
    </row>
    <row r="1310" spans="1:5" x14ac:dyDescent="0.25">
      <c r="A1310">
        <v>1309</v>
      </c>
      <c r="D1310" s="3">
        <v>3</v>
      </c>
      <c r="E1310" s="5">
        <v>4</v>
      </c>
    </row>
    <row r="1311" spans="1:5" x14ac:dyDescent="0.25">
      <c r="A1311">
        <v>1310</v>
      </c>
      <c r="D1311" s="3">
        <v>3</v>
      </c>
      <c r="E1311" s="5">
        <v>4</v>
      </c>
    </row>
    <row r="1312" spans="1:5" x14ac:dyDescent="0.25">
      <c r="A1312">
        <v>1311</v>
      </c>
      <c r="D1312" s="3">
        <v>3</v>
      </c>
      <c r="E1312" s="5">
        <v>4</v>
      </c>
    </row>
    <row r="1313" spans="1:5" x14ac:dyDescent="0.25">
      <c r="A1313">
        <v>1312</v>
      </c>
      <c r="D1313" s="3">
        <v>3</v>
      </c>
      <c r="E1313" s="5">
        <v>4</v>
      </c>
    </row>
    <row r="1314" spans="1:5" x14ac:dyDescent="0.25">
      <c r="A1314">
        <v>1313</v>
      </c>
      <c r="D1314" s="3">
        <v>3</v>
      </c>
    </row>
    <row r="1315" spans="1:5" x14ac:dyDescent="0.25">
      <c r="A1315">
        <v>1314</v>
      </c>
    </row>
    <row r="1316" spans="1:5" x14ac:dyDescent="0.25">
      <c r="A1316">
        <v>1315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</row>
    <row r="1321" spans="1:5" x14ac:dyDescent="0.25">
      <c r="A1321">
        <v>1320</v>
      </c>
      <c r="B1321" s="4">
        <v>1</v>
      </c>
      <c r="C1321" s="2">
        <v>2</v>
      </c>
    </row>
    <row r="1322" spans="1:5" x14ac:dyDescent="0.25">
      <c r="A1322">
        <v>1321</v>
      </c>
      <c r="B1322" s="4">
        <v>1</v>
      </c>
      <c r="C1322" s="2">
        <v>2</v>
      </c>
    </row>
    <row r="1323" spans="1:5" x14ac:dyDescent="0.25">
      <c r="A1323">
        <v>1322</v>
      </c>
      <c r="B1323" s="4">
        <v>1</v>
      </c>
      <c r="C1323" s="2">
        <v>2</v>
      </c>
    </row>
    <row r="1324" spans="1:5" x14ac:dyDescent="0.25">
      <c r="A1324">
        <v>1323</v>
      </c>
      <c r="B1324" s="4">
        <v>1</v>
      </c>
    </row>
    <row r="1325" spans="1:5" x14ac:dyDescent="0.25">
      <c r="A1325">
        <v>1324</v>
      </c>
      <c r="B1325" s="4">
        <v>1</v>
      </c>
    </row>
    <row r="1326" spans="1:5" x14ac:dyDescent="0.25">
      <c r="A1326">
        <v>1325</v>
      </c>
      <c r="B1326" s="4">
        <v>1</v>
      </c>
    </row>
    <row r="1327" spans="1:5" x14ac:dyDescent="0.25">
      <c r="A1327">
        <v>1326</v>
      </c>
    </row>
    <row r="1328" spans="1:5" x14ac:dyDescent="0.25">
      <c r="A1328">
        <v>1327</v>
      </c>
      <c r="D1328" s="3">
        <v>3</v>
      </c>
      <c r="E1328" s="5">
        <v>4</v>
      </c>
    </row>
    <row r="1329" spans="1:5" x14ac:dyDescent="0.25">
      <c r="A1329">
        <v>1328</v>
      </c>
      <c r="D1329" s="3">
        <v>3</v>
      </c>
      <c r="E1329" s="5">
        <v>4</v>
      </c>
    </row>
    <row r="1330" spans="1:5" x14ac:dyDescent="0.25">
      <c r="A1330">
        <v>1329</v>
      </c>
      <c r="D1330" s="3">
        <v>3</v>
      </c>
      <c r="E1330" s="5">
        <v>4</v>
      </c>
    </row>
    <row r="1331" spans="1:5" x14ac:dyDescent="0.25">
      <c r="A1331">
        <v>1330</v>
      </c>
      <c r="D1331" s="3">
        <v>3</v>
      </c>
      <c r="E1331" s="5">
        <v>4</v>
      </c>
    </row>
    <row r="1332" spans="1:5" x14ac:dyDescent="0.25">
      <c r="A1332">
        <v>1331</v>
      </c>
      <c r="D1332" s="3">
        <v>3</v>
      </c>
      <c r="E1332" s="5">
        <v>4</v>
      </c>
    </row>
    <row r="1333" spans="1:5" x14ac:dyDescent="0.25">
      <c r="A1333">
        <v>1332</v>
      </c>
      <c r="D1333" s="3">
        <v>3</v>
      </c>
      <c r="E1333" s="5">
        <v>4</v>
      </c>
    </row>
    <row r="1334" spans="1:5" x14ac:dyDescent="0.25">
      <c r="A1334">
        <v>1333</v>
      </c>
      <c r="D1334" s="3">
        <v>3</v>
      </c>
      <c r="E1334" s="5">
        <v>4</v>
      </c>
    </row>
    <row r="1335" spans="1:5" x14ac:dyDescent="0.25">
      <c r="A1335">
        <v>1334</v>
      </c>
      <c r="D1335" s="3">
        <v>3</v>
      </c>
    </row>
    <row r="1336" spans="1:5" x14ac:dyDescent="0.25">
      <c r="A1336">
        <v>1335</v>
      </c>
      <c r="C1336" s="2">
        <v>2</v>
      </c>
    </row>
    <row r="1337" spans="1:5" x14ac:dyDescent="0.25">
      <c r="A1337">
        <v>1336</v>
      </c>
      <c r="C1337" s="2">
        <v>2</v>
      </c>
    </row>
    <row r="1338" spans="1:5" x14ac:dyDescent="0.25">
      <c r="A1338">
        <v>1337</v>
      </c>
      <c r="C1338" s="2">
        <v>2</v>
      </c>
    </row>
    <row r="1339" spans="1:5" x14ac:dyDescent="0.25">
      <c r="A1339">
        <v>1338</v>
      </c>
      <c r="C1339" s="2">
        <v>2</v>
      </c>
    </row>
    <row r="1340" spans="1:5" x14ac:dyDescent="0.25">
      <c r="A1340">
        <v>1339</v>
      </c>
      <c r="B1340" s="4">
        <v>1</v>
      </c>
      <c r="C1340" s="2">
        <v>2</v>
      </c>
    </row>
    <row r="1341" spans="1:5" x14ac:dyDescent="0.25">
      <c r="A1341">
        <v>1340</v>
      </c>
      <c r="B1341" s="4">
        <v>1</v>
      </c>
      <c r="C1341" s="2">
        <v>2</v>
      </c>
    </row>
    <row r="1342" spans="1:5" x14ac:dyDescent="0.25">
      <c r="A1342">
        <v>1341</v>
      </c>
      <c r="B1342" s="4">
        <v>1</v>
      </c>
      <c r="C1342" s="2">
        <v>2</v>
      </c>
    </row>
    <row r="1343" spans="1:5" x14ac:dyDescent="0.25">
      <c r="A1343">
        <v>1342</v>
      </c>
      <c r="B1343" s="4">
        <v>1</v>
      </c>
    </row>
    <row r="1344" spans="1:5" x14ac:dyDescent="0.25">
      <c r="A1344">
        <v>1343</v>
      </c>
      <c r="B1344" s="4">
        <v>1</v>
      </c>
    </row>
    <row r="1345" spans="1:5" x14ac:dyDescent="0.25">
      <c r="A1345">
        <v>1344</v>
      </c>
      <c r="B1345" s="4">
        <v>1</v>
      </c>
    </row>
    <row r="1346" spans="1:5" x14ac:dyDescent="0.25">
      <c r="A1346">
        <v>1345</v>
      </c>
      <c r="B1346" s="4">
        <v>1</v>
      </c>
    </row>
    <row r="1347" spans="1:5" x14ac:dyDescent="0.25">
      <c r="A1347">
        <v>1346</v>
      </c>
      <c r="E1347" s="5">
        <v>4</v>
      </c>
    </row>
    <row r="1348" spans="1:5" x14ac:dyDescent="0.25">
      <c r="A1348">
        <v>1347</v>
      </c>
      <c r="D1348" s="3">
        <v>3</v>
      </c>
      <c r="E1348" s="5">
        <v>4</v>
      </c>
    </row>
    <row r="1349" spans="1:5" x14ac:dyDescent="0.25">
      <c r="A1349">
        <v>1348</v>
      </c>
      <c r="D1349" s="3">
        <v>3</v>
      </c>
      <c r="E1349" s="5">
        <v>4</v>
      </c>
    </row>
    <row r="1350" spans="1:5" x14ac:dyDescent="0.25">
      <c r="A1350">
        <v>1349</v>
      </c>
      <c r="D1350" s="3">
        <v>3</v>
      </c>
      <c r="E1350" s="5">
        <v>4</v>
      </c>
    </row>
    <row r="1351" spans="1:5" x14ac:dyDescent="0.25">
      <c r="A1351">
        <v>1350</v>
      </c>
      <c r="D1351" s="3">
        <v>3</v>
      </c>
      <c r="E1351" s="5">
        <v>4</v>
      </c>
    </row>
    <row r="1352" spans="1:5" x14ac:dyDescent="0.25">
      <c r="A1352">
        <v>1351</v>
      </c>
      <c r="D1352" s="3">
        <v>3</v>
      </c>
      <c r="E1352" s="5">
        <v>4</v>
      </c>
    </row>
    <row r="1353" spans="1:5" x14ac:dyDescent="0.25">
      <c r="A1353">
        <v>1352</v>
      </c>
      <c r="C1353" s="2">
        <v>2</v>
      </c>
      <c r="D1353" s="3">
        <v>3</v>
      </c>
      <c r="E1353" s="5">
        <v>4</v>
      </c>
    </row>
    <row r="1354" spans="1:5" x14ac:dyDescent="0.25">
      <c r="A1354">
        <v>1353</v>
      </c>
      <c r="C1354" s="2">
        <v>2</v>
      </c>
      <c r="D1354" s="3">
        <v>3</v>
      </c>
      <c r="E1354" s="5">
        <v>4</v>
      </c>
    </row>
    <row r="1355" spans="1:5" x14ac:dyDescent="0.25">
      <c r="A1355">
        <v>1354</v>
      </c>
      <c r="C1355" s="2">
        <v>2</v>
      </c>
    </row>
    <row r="1356" spans="1:5" x14ac:dyDescent="0.25">
      <c r="A1356">
        <v>1355</v>
      </c>
      <c r="C1356" s="2">
        <v>2</v>
      </c>
    </row>
    <row r="1357" spans="1:5" x14ac:dyDescent="0.25">
      <c r="A1357">
        <v>1356</v>
      </c>
      <c r="C1357" s="2">
        <v>2</v>
      </c>
    </row>
    <row r="1358" spans="1:5" x14ac:dyDescent="0.25">
      <c r="A1358">
        <v>1357</v>
      </c>
      <c r="C1358" s="2">
        <v>2</v>
      </c>
    </row>
    <row r="1359" spans="1:5" x14ac:dyDescent="0.25">
      <c r="A1359">
        <v>1358</v>
      </c>
      <c r="B1359" s="4">
        <v>1</v>
      </c>
      <c r="C1359" s="2">
        <v>2</v>
      </c>
    </row>
    <row r="1360" spans="1:5" x14ac:dyDescent="0.25">
      <c r="A1360">
        <v>1359</v>
      </c>
      <c r="B1360" s="4">
        <v>1</v>
      </c>
      <c r="C1360" s="2">
        <v>2</v>
      </c>
    </row>
    <row r="1361" spans="1:5" x14ac:dyDescent="0.25">
      <c r="A1361">
        <v>1360</v>
      </c>
      <c r="B1361" s="4">
        <v>1</v>
      </c>
      <c r="C1361" s="2">
        <v>2</v>
      </c>
    </row>
    <row r="1362" spans="1:5" x14ac:dyDescent="0.25">
      <c r="A1362">
        <v>1361</v>
      </c>
      <c r="B1362" s="4">
        <v>1</v>
      </c>
    </row>
    <row r="1363" spans="1:5" x14ac:dyDescent="0.25">
      <c r="A1363">
        <v>1362</v>
      </c>
      <c r="B1363" s="4">
        <v>1</v>
      </c>
    </row>
    <row r="1364" spans="1:5" x14ac:dyDescent="0.25">
      <c r="A1364">
        <v>1363</v>
      </c>
      <c r="B1364" s="4">
        <v>1</v>
      </c>
    </row>
    <row r="1365" spans="1:5" x14ac:dyDescent="0.25">
      <c r="A1365">
        <v>1364</v>
      </c>
      <c r="B1365" s="4">
        <v>1</v>
      </c>
    </row>
    <row r="1366" spans="1:5" x14ac:dyDescent="0.25">
      <c r="A1366">
        <v>1365</v>
      </c>
    </row>
    <row r="1367" spans="1:5" x14ac:dyDescent="0.25">
      <c r="A1367">
        <v>1366</v>
      </c>
      <c r="E1367" s="5">
        <v>4</v>
      </c>
    </row>
    <row r="1368" spans="1:5" x14ac:dyDescent="0.25">
      <c r="A1368">
        <v>1367</v>
      </c>
      <c r="D1368" s="3">
        <v>3</v>
      </c>
      <c r="E1368" s="5">
        <v>4</v>
      </c>
    </row>
    <row r="1369" spans="1:5" x14ac:dyDescent="0.25">
      <c r="A1369">
        <v>1368</v>
      </c>
      <c r="D1369" s="3">
        <v>3</v>
      </c>
      <c r="E1369" s="5">
        <v>4</v>
      </c>
    </row>
    <row r="1370" spans="1:5" x14ac:dyDescent="0.25">
      <c r="A1370">
        <v>1369</v>
      </c>
      <c r="D1370" s="3">
        <v>3</v>
      </c>
      <c r="E1370" s="5">
        <v>4</v>
      </c>
    </row>
    <row r="1371" spans="1:5" x14ac:dyDescent="0.25">
      <c r="A1371">
        <v>1370</v>
      </c>
      <c r="D1371" s="3">
        <v>3</v>
      </c>
      <c r="E1371" s="5">
        <v>4</v>
      </c>
    </row>
    <row r="1372" spans="1:5" x14ac:dyDescent="0.25">
      <c r="A1372">
        <v>1371</v>
      </c>
      <c r="C1372" s="2">
        <v>2</v>
      </c>
      <c r="D1372" s="3">
        <v>3</v>
      </c>
      <c r="E1372" s="5">
        <v>4</v>
      </c>
    </row>
    <row r="1373" spans="1:5" x14ac:dyDescent="0.25">
      <c r="A1373">
        <v>1372</v>
      </c>
      <c r="C1373" s="2">
        <v>2</v>
      </c>
      <c r="D1373" s="3">
        <v>3</v>
      </c>
      <c r="E1373" s="5">
        <v>4</v>
      </c>
    </row>
    <row r="1374" spans="1:5" x14ac:dyDescent="0.25">
      <c r="A1374">
        <v>1373</v>
      </c>
      <c r="C1374" s="2">
        <v>2</v>
      </c>
      <c r="D1374" s="3">
        <v>3</v>
      </c>
    </row>
    <row r="1375" spans="1:5" x14ac:dyDescent="0.25">
      <c r="A1375">
        <v>1374</v>
      </c>
      <c r="C1375" s="2">
        <v>2</v>
      </c>
      <c r="D1375" s="3">
        <v>3</v>
      </c>
    </row>
    <row r="1376" spans="1:5" x14ac:dyDescent="0.25">
      <c r="A1376">
        <v>1375</v>
      </c>
      <c r="C1376" s="2">
        <v>2</v>
      </c>
      <c r="D1376" s="3">
        <v>3</v>
      </c>
    </row>
    <row r="1377" spans="1:6" x14ac:dyDescent="0.25">
      <c r="A1377">
        <v>1376</v>
      </c>
      <c r="C1377" s="2">
        <v>2</v>
      </c>
    </row>
    <row r="1378" spans="1:6" x14ac:dyDescent="0.25">
      <c r="A1378">
        <v>1377</v>
      </c>
      <c r="B1378" s="4">
        <v>1</v>
      </c>
      <c r="C1378" s="2">
        <v>2</v>
      </c>
    </row>
    <row r="1379" spans="1:6" x14ac:dyDescent="0.25">
      <c r="A1379">
        <v>1378</v>
      </c>
      <c r="B1379" s="4">
        <v>1</v>
      </c>
      <c r="C1379" s="2">
        <v>2</v>
      </c>
    </row>
    <row r="1380" spans="1:6" x14ac:dyDescent="0.25">
      <c r="A1380">
        <v>1379</v>
      </c>
      <c r="B1380" s="4">
        <v>1</v>
      </c>
      <c r="C1380" s="2">
        <v>2</v>
      </c>
    </row>
    <row r="1381" spans="1:6" x14ac:dyDescent="0.25">
      <c r="A1381">
        <v>1380</v>
      </c>
      <c r="B1381" s="4">
        <v>1</v>
      </c>
      <c r="C1381" s="2">
        <v>2</v>
      </c>
    </row>
    <row r="1382" spans="1:6" x14ac:dyDescent="0.25">
      <c r="A1382">
        <v>1381</v>
      </c>
      <c r="B1382" s="4">
        <v>1</v>
      </c>
    </row>
    <row r="1383" spans="1:6" x14ac:dyDescent="0.25">
      <c r="A1383">
        <v>1382</v>
      </c>
      <c r="B1383" s="4">
        <v>1</v>
      </c>
    </row>
    <row r="1384" spans="1:6" x14ac:dyDescent="0.25">
      <c r="A1384">
        <v>1383</v>
      </c>
      <c r="B1384" s="4">
        <v>1</v>
      </c>
    </row>
    <row r="1385" spans="1:6" x14ac:dyDescent="0.25">
      <c r="A1385">
        <v>1384</v>
      </c>
      <c r="B1385" s="4">
        <v>1</v>
      </c>
    </row>
    <row r="1386" spans="1:6" x14ac:dyDescent="0.25">
      <c r="A1386">
        <v>1385</v>
      </c>
      <c r="B1386" s="4">
        <v>1</v>
      </c>
    </row>
    <row r="1387" spans="1:6" x14ac:dyDescent="0.25">
      <c r="A1387">
        <v>1386</v>
      </c>
      <c r="B1387" s="4">
        <v>1</v>
      </c>
      <c r="E1387" s="5">
        <v>4</v>
      </c>
    </row>
    <row r="1388" spans="1:6" x14ac:dyDescent="0.25">
      <c r="A1388">
        <v>1387</v>
      </c>
      <c r="E1388" s="5">
        <v>4</v>
      </c>
    </row>
    <row r="1389" spans="1:6" x14ac:dyDescent="0.25">
      <c r="A1389">
        <v>1388</v>
      </c>
      <c r="E1389" s="5">
        <v>4</v>
      </c>
      <c r="F1389" t="s">
        <v>22</v>
      </c>
    </row>
    <row r="1390" spans="1:6" x14ac:dyDescent="0.25">
      <c r="A1390">
        <v>1389</v>
      </c>
    </row>
    <row r="1391" spans="1:6" x14ac:dyDescent="0.25">
      <c r="A1391">
        <v>1390</v>
      </c>
      <c r="F1391" t="s">
        <v>22</v>
      </c>
    </row>
    <row r="1392" spans="1:6" x14ac:dyDescent="0.25">
      <c r="A1392">
        <v>1391</v>
      </c>
      <c r="C1392" s="2">
        <v>2</v>
      </c>
    </row>
    <row r="1393" spans="1:5" x14ac:dyDescent="0.25">
      <c r="A1393">
        <v>1392</v>
      </c>
      <c r="C1393" s="2">
        <v>2</v>
      </c>
    </row>
    <row r="1394" spans="1:5" x14ac:dyDescent="0.25">
      <c r="A1394">
        <v>1393</v>
      </c>
      <c r="C1394" s="2">
        <v>2</v>
      </c>
    </row>
    <row r="1395" spans="1:5" x14ac:dyDescent="0.25">
      <c r="A1395">
        <v>1394</v>
      </c>
      <c r="C1395" s="2">
        <v>2</v>
      </c>
    </row>
    <row r="1396" spans="1:5" x14ac:dyDescent="0.25">
      <c r="A1396">
        <v>1395</v>
      </c>
      <c r="C1396" s="2">
        <v>2</v>
      </c>
      <c r="D1396" s="3">
        <v>3</v>
      </c>
    </row>
    <row r="1397" spans="1:5" x14ac:dyDescent="0.25">
      <c r="A1397">
        <v>1396</v>
      </c>
      <c r="C1397" s="2">
        <v>2</v>
      </c>
      <c r="D1397" s="3">
        <v>3</v>
      </c>
    </row>
    <row r="1398" spans="1:5" x14ac:dyDescent="0.25">
      <c r="A1398">
        <v>1397</v>
      </c>
      <c r="C1398" s="2">
        <v>2</v>
      </c>
      <c r="D1398" s="3">
        <v>3</v>
      </c>
    </row>
    <row r="1399" spans="1:5" x14ac:dyDescent="0.25">
      <c r="A1399">
        <v>1398</v>
      </c>
      <c r="C1399" s="2">
        <v>2</v>
      </c>
      <c r="D1399" s="3">
        <v>3</v>
      </c>
    </row>
    <row r="1400" spans="1:5" x14ac:dyDescent="0.25">
      <c r="A1400">
        <v>1399</v>
      </c>
      <c r="C1400" s="2">
        <v>2</v>
      </c>
      <c r="D1400" s="3">
        <v>3</v>
      </c>
    </row>
    <row r="1401" spans="1:5" x14ac:dyDescent="0.25">
      <c r="A1401">
        <v>1400</v>
      </c>
      <c r="C1401" s="2">
        <v>2</v>
      </c>
      <c r="D1401" s="3">
        <v>3</v>
      </c>
    </row>
    <row r="1402" spans="1:5" x14ac:dyDescent="0.25">
      <c r="A1402">
        <v>1401</v>
      </c>
      <c r="C1402" s="2">
        <v>2</v>
      </c>
      <c r="D1402" s="3">
        <v>3</v>
      </c>
    </row>
    <row r="1403" spans="1:5" x14ac:dyDescent="0.25">
      <c r="A1403">
        <v>1402</v>
      </c>
      <c r="C1403" s="2">
        <v>2</v>
      </c>
      <c r="D1403" s="3">
        <v>3</v>
      </c>
    </row>
    <row r="1404" spans="1:5" x14ac:dyDescent="0.25">
      <c r="A1404">
        <v>1403</v>
      </c>
      <c r="C1404" s="2">
        <v>2</v>
      </c>
      <c r="D1404" s="3">
        <v>3</v>
      </c>
    </row>
    <row r="1405" spans="1:5" x14ac:dyDescent="0.25">
      <c r="A1405">
        <v>1404</v>
      </c>
      <c r="D1405" s="3">
        <v>3</v>
      </c>
      <c r="E1405" s="5">
        <v>4</v>
      </c>
    </row>
    <row r="1406" spans="1:5" x14ac:dyDescent="0.25">
      <c r="A1406">
        <v>1405</v>
      </c>
      <c r="E1406" s="5">
        <v>4</v>
      </c>
    </row>
    <row r="1407" spans="1:5" x14ac:dyDescent="0.25">
      <c r="A1407">
        <v>1406</v>
      </c>
      <c r="B1407" s="4">
        <v>1</v>
      </c>
      <c r="E1407" s="5">
        <v>4</v>
      </c>
    </row>
    <row r="1408" spans="1:5" x14ac:dyDescent="0.25">
      <c r="A1408">
        <v>1407</v>
      </c>
      <c r="B1408" s="4">
        <v>1</v>
      </c>
      <c r="E1408" s="5">
        <v>4</v>
      </c>
    </row>
    <row r="1409" spans="1:5" x14ac:dyDescent="0.25">
      <c r="A1409">
        <v>1408</v>
      </c>
      <c r="B1409" s="4">
        <v>1</v>
      </c>
      <c r="E1409" s="5">
        <v>4</v>
      </c>
    </row>
    <row r="1410" spans="1:5" x14ac:dyDescent="0.25">
      <c r="A1410">
        <v>1409</v>
      </c>
      <c r="B1410" s="4">
        <v>1</v>
      </c>
      <c r="E1410" s="5">
        <v>4</v>
      </c>
    </row>
    <row r="1411" spans="1:5" x14ac:dyDescent="0.25">
      <c r="A1411">
        <v>1410</v>
      </c>
      <c r="B1411" s="4">
        <v>1</v>
      </c>
      <c r="E1411" s="5">
        <v>4</v>
      </c>
    </row>
    <row r="1412" spans="1:5" x14ac:dyDescent="0.25">
      <c r="A1412">
        <v>1411</v>
      </c>
      <c r="B1412" s="4">
        <v>1</v>
      </c>
      <c r="E1412" s="5">
        <v>4</v>
      </c>
    </row>
    <row r="1413" spans="1:5" x14ac:dyDescent="0.25">
      <c r="A1413">
        <v>1412</v>
      </c>
      <c r="B1413" s="4">
        <v>1</v>
      </c>
      <c r="E1413" s="5">
        <v>4</v>
      </c>
    </row>
    <row r="1414" spans="1:5" x14ac:dyDescent="0.25">
      <c r="A1414">
        <v>1413</v>
      </c>
      <c r="B1414" s="4">
        <v>1</v>
      </c>
      <c r="E1414" s="5">
        <v>4</v>
      </c>
    </row>
    <row r="1415" spans="1:5" x14ac:dyDescent="0.25">
      <c r="A1415">
        <v>1414</v>
      </c>
      <c r="B1415" s="4">
        <v>1</v>
      </c>
      <c r="E1415" s="5">
        <v>4</v>
      </c>
    </row>
    <row r="1416" spans="1:5" x14ac:dyDescent="0.25">
      <c r="A1416">
        <v>1415</v>
      </c>
      <c r="B1416" s="4">
        <v>1</v>
      </c>
      <c r="E1416" s="5">
        <v>4</v>
      </c>
    </row>
    <row r="1417" spans="1:5" x14ac:dyDescent="0.25">
      <c r="A1417">
        <v>1416</v>
      </c>
      <c r="B1417" s="4">
        <v>1</v>
      </c>
      <c r="E1417" s="5">
        <v>4</v>
      </c>
    </row>
    <row r="1418" spans="1:5" x14ac:dyDescent="0.25">
      <c r="A1418">
        <v>1417</v>
      </c>
    </row>
    <row r="1419" spans="1:5" x14ac:dyDescent="0.25">
      <c r="A1419">
        <v>1418</v>
      </c>
      <c r="C1419" s="2">
        <v>2</v>
      </c>
    </row>
    <row r="1420" spans="1:5" x14ac:dyDescent="0.25">
      <c r="A1420">
        <v>1419</v>
      </c>
      <c r="C1420" s="2">
        <v>2</v>
      </c>
      <c r="D1420" s="3">
        <v>3</v>
      </c>
    </row>
    <row r="1421" spans="1:5" x14ac:dyDescent="0.25">
      <c r="A1421">
        <v>1420</v>
      </c>
      <c r="C1421" s="2">
        <v>2</v>
      </c>
      <c r="D1421" s="3">
        <v>3</v>
      </c>
    </row>
    <row r="1422" spans="1:5" x14ac:dyDescent="0.25">
      <c r="A1422">
        <v>1421</v>
      </c>
      <c r="C1422" s="2">
        <v>2</v>
      </c>
      <c r="D1422" s="3">
        <v>3</v>
      </c>
    </row>
    <row r="1423" spans="1:5" x14ac:dyDescent="0.25">
      <c r="A1423">
        <v>1422</v>
      </c>
      <c r="C1423" s="2">
        <v>2</v>
      </c>
      <c r="D1423" s="3">
        <v>3</v>
      </c>
    </row>
    <row r="1424" spans="1:5" x14ac:dyDescent="0.25">
      <c r="A1424">
        <v>1423</v>
      </c>
      <c r="C1424" s="2">
        <v>2</v>
      </c>
      <c r="D1424" s="3">
        <v>3</v>
      </c>
    </row>
    <row r="1425" spans="1:5" x14ac:dyDescent="0.25">
      <c r="A1425">
        <v>1424</v>
      </c>
      <c r="C1425" s="2">
        <v>2</v>
      </c>
      <c r="D1425" s="3">
        <v>3</v>
      </c>
    </row>
    <row r="1426" spans="1:5" x14ac:dyDescent="0.25">
      <c r="A1426">
        <v>1425</v>
      </c>
      <c r="C1426" s="2">
        <v>2</v>
      </c>
      <c r="D1426" s="3">
        <v>3</v>
      </c>
    </row>
    <row r="1427" spans="1:5" x14ac:dyDescent="0.25">
      <c r="A1427">
        <v>1426</v>
      </c>
      <c r="C1427" s="2">
        <v>2</v>
      </c>
      <c r="D1427" s="3">
        <v>3</v>
      </c>
    </row>
    <row r="1428" spans="1:5" x14ac:dyDescent="0.25">
      <c r="A1428">
        <v>1427</v>
      </c>
      <c r="C1428" s="2">
        <v>2</v>
      </c>
      <c r="D1428" s="3">
        <v>3</v>
      </c>
    </row>
    <row r="1429" spans="1:5" x14ac:dyDescent="0.25">
      <c r="A1429">
        <v>1428</v>
      </c>
      <c r="D1429" s="3">
        <v>3</v>
      </c>
      <c r="E1429" s="5">
        <v>4</v>
      </c>
    </row>
    <row r="1430" spans="1:5" x14ac:dyDescent="0.25">
      <c r="A1430">
        <v>1429</v>
      </c>
      <c r="E1430" s="5">
        <v>4</v>
      </c>
    </row>
    <row r="1431" spans="1:5" x14ac:dyDescent="0.25">
      <c r="A1431">
        <v>1430</v>
      </c>
      <c r="B1431" s="4">
        <v>1</v>
      </c>
      <c r="E1431" s="5">
        <v>4</v>
      </c>
    </row>
    <row r="1432" spans="1:5" x14ac:dyDescent="0.25">
      <c r="A1432">
        <v>1431</v>
      </c>
      <c r="B1432" s="4">
        <v>1</v>
      </c>
      <c r="E1432" s="5">
        <v>4</v>
      </c>
    </row>
    <row r="1433" spans="1:5" x14ac:dyDescent="0.25">
      <c r="A1433">
        <v>1432</v>
      </c>
      <c r="B1433" s="4">
        <v>1</v>
      </c>
      <c r="E1433" s="5">
        <v>4</v>
      </c>
    </row>
    <row r="1434" spans="1:5" x14ac:dyDescent="0.25">
      <c r="A1434">
        <v>1433</v>
      </c>
      <c r="B1434" s="4">
        <v>1</v>
      </c>
      <c r="E1434" s="5">
        <v>4</v>
      </c>
    </row>
    <row r="1435" spans="1:5" x14ac:dyDescent="0.25">
      <c r="A1435">
        <v>1434</v>
      </c>
      <c r="B1435" s="4">
        <v>1</v>
      </c>
      <c r="E1435" s="5">
        <v>4</v>
      </c>
    </row>
    <row r="1436" spans="1:5" x14ac:dyDescent="0.25">
      <c r="A1436">
        <v>1435</v>
      </c>
      <c r="B1436" s="4">
        <v>1</v>
      </c>
      <c r="E1436" s="5">
        <v>4</v>
      </c>
    </row>
    <row r="1437" spans="1:5" x14ac:dyDescent="0.25">
      <c r="A1437">
        <v>1436</v>
      </c>
      <c r="B1437" s="4">
        <v>1</v>
      </c>
      <c r="E1437" s="5">
        <v>4</v>
      </c>
    </row>
    <row r="1438" spans="1:5" x14ac:dyDescent="0.25">
      <c r="A1438">
        <v>1437</v>
      </c>
      <c r="B1438" s="4">
        <v>1</v>
      </c>
      <c r="E1438" s="5">
        <v>4</v>
      </c>
    </row>
    <row r="1439" spans="1:5" x14ac:dyDescent="0.25">
      <c r="A1439">
        <v>1438</v>
      </c>
      <c r="B1439" s="4">
        <v>1</v>
      </c>
      <c r="E1439" s="5">
        <v>4</v>
      </c>
    </row>
    <row r="1440" spans="1:5" x14ac:dyDescent="0.25">
      <c r="A1440">
        <v>1439</v>
      </c>
    </row>
    <row r="1441" spans="1:5" x14ac:dyDescent="0.25">
      <c r="A1441">
        <v>1440</v>
      </c>
      <c r="C1441" s="2">
        <v>2</v>
      </c>
    </row>
    <row r="1442" spans="1:5" x14ac:dyDescent="0.25">
      <c r="A1442">
        <v>1441</v>
      </c>
      <c r="C1442" s="2">
        <v>2</v>
      </c>
      <c r="D1442" s="3">
        <v>3</v>
      </c>
    </row>
    <row r="1443" spans="1:5" x14ac:dyDescent="0.25">
      <c r="A1443">
        <v>1442</v>
      </c>
      <c r="C1443" s="2">
        <v>2</v>
      </c>
      <c r="D1443" s="3">
        <v>3</v>
      </c>
    </row>
    <row r="1444" spans="1:5" x14ac:dyDescent="0.25">
      <c r="A1444">
        <v>1443</v>
      </c>
      <c r="C1444" s="2">
        <v>2</v>
      </c>
      <c r="D1444" s="3">
        <v>3</v>
      </c>
    </row>
    <row r="1445" spans="1:5" x14ac:dyDescent="0.25">
      <c r="A1445">
        <v>1444</v>
      </c>
      <c r="C1445" s="2">
        <v>2</v>
      </c>
      <c r="D1445" s="3">
        <v>3</v>
      </c>
    </row>
    <row r="1446" spans="1:5" x14ac:dyDescent="0.25">
      <c r="A1446">
        <v>1445</v>
      </c>
      <c r="C1446" s="2">
        <v>2</v>
      </c>
      <c r="D1446" s="3">
        <v>3</v>
      </c>
    </row>
    <row r="1447" spans="1:5" x14ac:dyDescent="0.25">
      <c r="A1447">
        <v>1446</v>
      </c>
      <c r="C1447" s="2">
        <v>2</v>
      </c>
      <c r="D1447" s="3">
        <v>3</v>
      </c>
    </row>
    <row r="1448" spans="1:5" x14ac:dyDescent="0.25">
      <c r="A1448">
        <v>1447</v>
      </c>
      <c r="C1448" s="2">
        <v>2</v>
      </c>
      <c r="D1448" s="3">
        <v>3</v>
      </c>
    </row>
    <row r="1449" spans="1:5" x14ac:dyDescent="0.25">
      <c r="A1449">
        <v>1448</v>
      </c>
      <c r="C1449" s="2">
        <v>2</v>
      </c>
      <c r="D1449" s="3">
        <v>3</v>
      </c>
    </row>
    <row r="1450" spans="1:5" x14ac:dyDescent="0.25">
      <c r="A1450">
        <v>1449</v>
      </c>
      <c r="C1450" s="2">
        <v>2</v>
      </c>
      <c r="D1450" s="3">
        <v>3</v>
      </c>
    </row>
    <row r="1451" spans="1:5" x14ac:dyDescent="0.25">
      <c r="A1451">
        <v>1450</v>
      </c>
      <c r="E1451" s="5">
        <v>4</v>
      </c>
    </row>
    <row r="1452" spans="1:5" x14ac:dyDescent="0.25">
      <c r="A1452">
        <v>1451</v>
      </c>
      <c r="B1452" s="4">
        <v>1</v>
      </c>
      <c r="E1452" s="5">
        <v>4</v>
      </c>
    </row>
    <row r="1453" spans="1:5" x14ac:dyDescent="0.25">
      <c r="A1453">
        <v>1452</v>
      </c>
      <c r="B1453" s="4">
        <v>1</v>
      </c>
      <c r="E1453" s="5">
        <v>4</v>
      </c>
    </row>
    <row r="1454" spans="1:5" x14ac:dyDescent="0.25">
      <c r="A1454">
        <v>1453</v>
      </c>
      <c r="B1454" s="4">
        <v>1</v>
      </c>
      <c r="E1454" s="5">
        <v>4</v>
      </c>
    </row>
    <row r="1455" spans="1:5" x14ac:dyDescent="0.25">
      <c r="A1455">
        <v>1454</v>
      </c>
      <c r="B1455" s="4">
        <v>1</v>
      </c>
      <c r="E1455" s="5">
        <v>4</v>
      </c>
    </row>
    <row r="1456" spans="1:5" x14ac:dyDescent="0.25">
      <c r="A1456">
        <v>1455</v>
      </c>
      <c r="B1456" s="4">
        <v>1</v>
      </c>
      <c r="E1456" s="5">
        <v>4</v>
      </c>
    </row>
    <row r="1457" spans="1:5" x14ac:dyDescent="0.25">
      <c r="A1457">
        <v>1456</v>
      </c>
      <c r="B1457" s="4">
        <v>1</v>
      </c>
      <c r="E1457" s="5">
        <v>4</v>
      </c>
    </row>
    <row r="1458" spans="1:5" x14ac:dyDescent="0.25">
      <c r="A1458">
        <v>1457</v>
      </c>
      <c r="B1458" s="4">
        <v>1</v>
      </c>
      <c r="E1458" s="5">
        <v>4</v>
      </c>
    </row>
    <row r="1459" spans="1:5" x14ac:dyDescent="0.25">
      <c r="A1459">
        <v>1458</v>
      </c>
      <c r="B1459" s="4">
        <v>1</v>
      </c>
      <c r="E1459" s="5">
        <v>4</v>
      </c>
    </row>
    <row r="1460" spans="1:5" x14ac:dyDescent="0.25">
      <c r="A1460">
        <v>1459</v>
      </c>
      <c r="B1460" s="4">
        <v>1</v>
      </c>
      <c r="E1460" s="5">
        <v>4</v>
      </c>
    </row>
    <row r="1461" spans="1:5" x14ac:dyDescent="0.25">
      <c r="A1461">
        <v>1460</v>
      </c>
      <c r="B1461" s="4">
        <v>1</v>
      </c>
    </row>
    <row r="1462" spans="1:5" x14ac:dyDescent="0.25">
      <c r="A1462">
        <v>1461</v>
      </c>
    </row>
    <row r="1463" spans="1:5" x14ac:dyDescent="0.25">
      <c r="A1463">
        <v>1462</v>
      </c>
      <c r="C1463" s="2">
        <v>2</v>
      </c>
    </row>
    <row r="1464" spans="1:5" x14ac:dyDescent="0.25">
      <c r="A1464">
        <v>1463</v>
      </c>
      <c r="C1464" s="2">
        <v>2</v>
      </c>
      <c r="D1464" s="3">
        <v>3</v>
      </c>
    </row>
    <row r="1465" spans="1:5" x14ac:dyDescent="0.25">
      <c r="A1465">
        <v>1464</v>
      </c>
      <c r="C1465" s="2">
        <v>2</v>
      </c>
      <c r="D1465" s="3">
        <v>3</v>
      </c>
    </row>
    <row r="1466" spans="1:5" x14ac:dyDescent="0.25">
      <c r="A1466">
        <v>1465</v>
      </c>
      <c r="C1466" s="2">
        <v>2</v>
      </c>
      <c r="D1466" s="3">
        <v>3</v>
      </c>
    </row>
    <row r="1467" spans="1:5" x14ac:dyDescent="0.25">
      <c r="A1467">
        <v>1466</v>
      </c>
      <c r="C1467" s="2">
        <v>2</v>
      </c>
      <c r="D1467" s="3">
        <v>3</v>
      </c>
    </row>
    <row r="1468" spans="1:5" x14ac:dyDescent="0.25">
      <c r="A1468">
        <v>1467</v>
      </c>
      <c r="C1468" s="2">
        <v>2</v>
      </c>
      <c r="D1468" s="3">
        <v>3</v>
      </c>
    </row>
    <row r="1469" spans="1:5" x14ac:dyDescent="0.25">
      <c r="A1469">
        <v>1468</v>
      </c>
      <c r="C1469" s="2">
        <v>2</v>
      </c>
      <c r="D1469" s="3">
        <v>3</v>
      </c>
    </row>
    <row r="1470" spans="1:5" x14ac:dyDescent="0.25">
      <c r="A1470">
        <v>1469</v>
      </c>
      <c r="C1470" s="2">
        <v>2</v>
      </c>
      <c r="D1470" s="3">
        <v>3</v>
      </c>
    </row>
    <row r="1471" spans="1:5" x14ac:dyDescent="0.25">
      <c r="A1471">
        <v>1470</v>
      </c>
      <c r="C1471" s="2">
        <v>2</v>
      </c>
      <c r="D1471" s="3">
        <v>3</v>
      </c>
    </row>
    <row r="1472" spans="1:5" x14ac:dyDescent="0.25">
      <c r="A1472">
        <v>1471</v>
      </c>
    </row>
    <row r="1473" spans="1:5" x14ac:dyDescent="0.25">
      <c r="A1473">
        <v>1472</v>
      </c>
    </row>
    <row r="1474" spans="1:5" x14ac:dyDescent="0.25">
      <c r="A1474">
        <v>1473</v>
      </c>
      <c r="E1474" s="5">
        <v>4</v>
      </c>
    </row>
    <row r="1475" spans="1:5" x14ac:dyDescent="0.25">
      <c r="A1475">
        <v>1474</v>
      </c>
      <c r="B1475" s="4">
        <v>1</v>
      </c>
      <c r="E1475" s="5">
        <v>4</v>
      </c>
    </row>
    <row r="1476" spans="1:5" x14ac:dyDescent="0.25">
      <c r="A1476">
        <v>1475</v>
      </c>
      <c r="B1476" s="4">
        <v>1</v>
      </c>
      <c r="E1476" s="5">
        <v>4</v>
      </c>
    </row>
    <row r="1477" spans="1:5" x14ac:dyDescent="0.25">
      <c r="A1477">
        <v>1476</v>
      </c>
      <c r="B1477" s="4">
        <v>1</v>
      </c>
      <c r="E1477" s="5">
        <v>4</v>
      </c>
    </row>
    <row r="1478" spans="1:5" x14ac:dyDescent="0.25">
      <c r="A1478">
        <v>1477</v>
      </c>
      <c r="B1478" s="4">
        <v>1</v>
      </c>
      <c r="E1478" s="5">
        <v>4</v>
      </c>
    </row>
    <row r="1479" spans="1:5" x14ac:dyDescent="0.25">
      <c r="A1479">
        <v>1478</v>
      </c>
      <c r="B1479" s="4">
        <v>1</v>
      </c>
      <c r="E1479" s="5">
        <v>4</v>
      </c>
    </row>
    <row r="1480" spans="1:5" x14ac:dyDescent="0.25">
      <c r="A1480">
        <v>1479</v>
      </c>
      <c r="B1480" s="4">
        <v>1</v>
      </c>
      <c r="E1480" s="5">
        <v>4</v>
      </c>
    </row>
    <row r="1481" spans="1:5" x14ac:dyDescent="0.25">
      <c r="A1481">
        <v>1480</v>
      </c>
      <c r="B1481" s="4">
        <v>1</v>
      </c>
      <c r="E1481" s="5">
        <v>4</v>
      </c>
    </row>
    <row r="1482" spans="1:5" x14ac:dyDescent="0.25">
      <c r="A1482">
        <v>1481</v>
      </c>
      <c r="B1482" s="4">
        <v>1</v>
      </c>
      <c r="E1482" s="5">
        <v>4</v>
      </c>
    </row>
    <row r="1483" spans="1:5" x14ac:dyDescent="0.25">
      <c r="A1483">
        <v>1482</v>
      </c>
      <c r="B1483" s="4">
        <v>1</v>
      </c>
      <c r="E1483" s="5">
        <v>4</v>
      </c>
    </row>
    <row r="1484" spans="1:5" x14ac:dyDescent="0.25">
      <c r="A1484">
        <v>1483</v>
      </c>
    </row>
    <row r="1485" spans="1:5" x14ac:dyDescent="0.25">
      <c r="A1485">
        <v>1484</v>
      </c>
      <c r="C1485" s="2">
        <v>2</v>
      </c>
      <c r="D1485" s="3">
        <v>3</v>
      </c>
    </row>
    <row r="1486" spans="1:5" x14ac:dyDescent="0.25">
      <c r="A1486">
        <v>1485</v>
      </c>
      <c r="C1486" s="2">
        <v>2</v>
      </c>
      <c r="D1486" s="3">
        <v>3</v>
      </c>
    </row>
    <row r="1487" spans="1:5" x14ac:dyDescent="0.25">
      <c r="A1487">
        <v>1486</v>
      </c>
      <c r="C1487" s="2">
        <v>2</v>
      </c>
      <c r="D1487" s="3">
        <v>3</v>
      </c>
    </row>
    <row r="1488" spans="1:5" x14ac:dyDescent="0.25">
      <c r="A1488">
        <v>1487</v>
      </c>
      <c r="C1488" s="2">
        <v>2</v>
      </c>
      <c r="D1488" s="3">
        <v>3</v>
      </c>
    </row>
    <row r="1489" spans="1:5" x14ac:dyDescent="0.25">
      <c r="A1489">
        <v>1488</v>
      </c>
      <c r="C1489" s="2">
        <v>2</v>
      </c>
      <c r="D1489" s="3">
        <v>3</v>
      </c>
    </row>
    <row r="1490" spans="1:5" x14ac:dyDescent="0.25">
      <c r="A1490">
        <v>1489</v>
      </c>
      <c r="C1490" s="2">
        <v>2</v>
      </c>
      <c r="D1490" s="3">
        <v>3</v>
      </c>
    </row>
    <row r="1491" spans="1:5" x14ac:dyDescent="0.25">
      <c r="A1491">
        <v>1490</v>
      </c>
      <c r="C1491" s="2">
        <v>2</v>
      </c>
      <c r="D1491" s="3">
        <v>3</v>
      </c>
    </row>
    <row r="1492" spans="1:5" x14ac:dyDescent="0.25">
      <c r="A1492">
        <v>1491</v>
      </c>
      <c r="C1492" s="2">
        <v>2</v>
      </c>
      <c r="D1492" s="3">
        <v>3</v>
      </c>
    </row>
    <row r="1493" spans="1:5" x14ac:dyDescent="0.25">
      <c r="A1493">
        <v>1492</v>
      </c>
      <c r="C1493" s="2">
        <v>2</v>
      </c>
      <c r="D1493" s="3">
        <v>3</v>
      </c>
    </row>
    <row r="1494" spans="1:5" x14ac:dyDescent="0.25">
      <c r="A1494">
        <v>1493</v>
      </c>
      <c r="C1494" s="2">
        <v>2</v>
      </c>
      <c r="D1494" s="3">
        <v>3</v>
      </c>
    </row>
    <row r="1495" spans="1:5" x14ac:dyDescent="0.25">
      <c r="A1495">
        <v>1494</v>
      </c>
    </row>
    <row r="1496" spans="1:5" x14ac:dyDescent="0.25">
      <c r="A1496">
        <v>1495</v>
      </c>
      <c r="B1496" s="4">
        <v>1</v>
      </c>
    </row>
    <row r="1497" spans="1:5" x14ac:dyDescent="0.25">
      <c r="A1497">
        <v>1496</v>
      </c>
      <c r="B1497" s="4">
        <v>1</v>
      </c>
    </row>
    <row r="1498" spans="1:5" x14ac:dyDescent="0.25">
      <c r="A1498">
        <v>1497</v>
      </c>
      <c r="B1498" s="4">
        <v>1</v>
      </c>
      <c r="E1498" s="5">
        <v>4</v>
      </c>
    </row>
    <row r="1499" spans="1:5" x14ac:dyDescent="0.25">
      <c r="A1499">
        <v>1498</v>
      </c>
      <c r="B1499" s="4">
        <v>1</v>
      </c>
      <c r="E1499" s="5">
        <v>4</v>
      </c>
    </row>
    <row r="1500" spans="1:5" x14ac:dyDescent="0.25">
      <c r="A1500">
        <v>1499</v>
      </c>
      <c r="B1500" s="4">
        <v>1</v>
      </c>
      <c r="E1500" s="5">
        <v>4</v>
      </c>
    </row>
    <row r="1501" spans="1:5" x14ac:dyDescent="0.25">
      <c r="A1501">
        <v>1500</v>
      </c>
      <c r="B1501" s="4">
        <v>1</v>
      </c>
      <c r="E1501" s="5">
        <v>4</v>
      </c>
    </row>
    <row r="1502" spans="1:5" x14ac:dyDescent="0.25">
      <c r="A1502">
        <v>1501</v>
      </c>
      <c r="B1502" s="4">
        <v>1</v>
      </c>
      <c r="E1502" s="5">
        <v>4</v>
      </c>
    </row>
    <row r="1503" spans="1:5" x14ac:dyDescent="0.25">
      <c r="A1503">
        <v>1502</v>
      </c>
      <c r="B1503" s="4">
        <v>1</v>
      </c>
      <c r="E1503" s="5">
        <v>4</v>
      </c>
    </row>
    <row r="1504" spans="1:5" x14ac:dyDescent="0.25">
      <c r="A1504">
        <v>1503</v>
      </c>
      <c r="B1504" s="4">
        <v>1</v>
      </c>
      <c r="E1504" s="5">
        <v>4</v>
      </c>
    </row>
    <row r="1505" spans="1:5" x14ac:dyDescent="0.25">
      <c r="A1505">
        <v>1504</v>
      </c>
      <c r="E1505" s="5">
        <v>4</v>
      </c>
    </row>
    <row r="1506" spans="1:5" x14ac:dyDescent="0.25">
      <c r="A1506">
        <v>1505</v>
      </c>
      <c r="E1506" s="5">
        <v>4</v>
      </c>
    </row>
    <row r="1507" spans="1:5" x14ac:dyDescent="0.25">
      <c r="A1507">
        <v>1506</v>
      </c>
      <c r="D1507" s="3">
        <v>3</v>
      </c>
      <c r="E1507" s="5">
        <v>4</v>
      </c>
    </row>
    <row r="1508" spans="1:5" x14ac:dyDescent="0.25">
      <c r="A1508">
        <v>1507</v>
      </c>
      <c r="C1508" s="2">
        <v>2</v>
      </c>
      <c r="D1508" s="3">
        <v>3</v>
      </c>
    </row>
    <row r="1509" spans="1:5" x14ac:dyDescent="0.25">
      <c r="A1509">
        <v>1508</v>
      </c>
      <c r="C1509" s="2">
        <v>2</v>
      </c>
      <c r="D1509" s="3">
        <v>3</v>
      </c>
    </row>
    <row r="1510" spans="1:5" x14ac:dyDescent="0.25">
      <c r="A1510">
        <v>1509</v>
      </c>
      <c r="C1510" s="2">
        <v>2</v>
      </c>
      <c r="D1510" s="3">
        <v>3</v>
      </c>
    </row>
    <row r="1511" spans="1:5" x14ac:dyDescent="0.25">
      <c r="A1511">
        <v>1510</v>
      </c>
      <c r="C1511" s="2">
        <v>2</v>
      </c>
      <c r="D1511" s="3">
        <v>3</v>
      </c>
    </row>
    <row r="1512" spans="1:5" x14ac:dyDescent="0.25">
      <c r="A1512">
        <v>1511</v>
      </c>
      <c r="C1512" s="2">
        <v>2</v>
      </c>
      <c r="D1512" s="3">
        <v>3</v>
      </c>
    </row>
    <row r="1513" spans="1:5" x14ac:dyDescent="0.25">
      <c r="A1513">
        <v>1512</v>
      </c>
      <c r="C1513" s="2">
        <v>2</v>
      </c>
      <c r="D1513" s="3">
        <v>3</v>
      </c>
    </row>
    <row r="1514" spans="1:5" x14ac:dyDescent="0.25">
      <c r="A1514">
        <v>1513</v>
      </c>
      <c r="C1514" s="2">
        <v>2</v>
      </c>
      <c r="D1514" s="3">
        <v>3</v>
      </c>
    </row>
    <row r="1515" spans="1:5" x14ac:dyDescent="0.25">
      <c r="A1515">
        <v>1514</v>
      </c>
      <c r="C1515" s="2">
        <v>2</v>
      </c>
      <c r="D1515" s="3">
        <v>3</v>
      </c>
    </row>
    <row r="1516" spans="1:5" x14ac:dyDescent="0.25">
      <c r="A1516">
        <v>1515</v>
      </c>
      <c r="B1516" s="4">
        <v>1</v>
      </c>
      <c r="C1516" s="2">
        <v>2</v>
      </c>
    </row>
    <row r="1517" spans="1:5" x14ac:dyDescent="0.25">
      <c r="A1517">
        <v>1516</v>
      </c>
      <c r="B1517" s="4">
        <v>1</v>
      </c>
      <c r="C1517" s="2">
        <v>2</v>
      </c>
    </row>
    <row r="1518" spans="1:5" x14ac:dyDescent="0.25">
      <c r="A1518">
        <v>1517</v>
      </c>
      <c r="B1518" s="4">
        <v>1</v>
      </c>
      <c r="C1518" s="2">
        <v>2</v>
      </c>
    </row>
    <row r="1519" spans="1:5" x14ac:dyDescent="0.25">
      <c r="A1519">
        <v>1518</v>
      </c>
      <c r="B1519" s="4">
        <v>1</v>
      </c>
    </row>
    <row r="1520" spans="1:5" x14ac:dyDescent="0.25">
      <c r="A1520">
        <v>1519</v>
      </c>
      <c r="B1520" s="4">
        <v>1</v>
      </c>
    </row>
    <row r="1521" spans="1:4" x14ac:dyDescent="0.25">
      <c r="A1521">
        <v>1520</v>
      </c>
      <c r="B1521" s="4">
        <v>1</v>
      </c>
    </row>
    <row r="1522" spans="1:4" x14ac:dyDescent="0.25">
      <c r="A1522">
        <v>1521</v>
      </c>
      <c r="B1522" s="4">
        <v>1</v>
      </c>
    </row>
    <row r="1523" spans="1:4" x14ac:dyDescent="0.25">
      <c r="A1523">
        <v>1522</v>
      </c>
      <c r="B1523" s="4">
        <v>1</v>
      </c>
    </row>
    <row r="1524" spans="1:4" x14ac:dyDescent="0.25">
      <c r="A1524">
        <v>1523</v>
      </c>
      <c r="B1524" s="4">
        <v>1</v>
      </c>
    </row>
    <row r="1525" spans="1:4" x14ac:dyDescent="0.25">
      <c r="A1525">
        <v>1524</v>
      </c>
      <c r="B1525" s="4">
        <v>1</v>
      </c>
    </row>
    <row r="1526" spans="1:4" x14ac:dyDescent="0.25">
      <c r="A1526">
        <v>1525</v>
      </c>
      <c r="B1526" s="4">
        <v>1</v>
      </c>
    </row>
    <row r="1527" spans="1:4" x14ac:dyDescent="0.25">
      <c r="A1527">
        <v>1526</v>
      </c>
      <c r="D1527" s="3">
        <v>3</v>
      </c>
    </row>
    <row r="1528" spans="1:4" x14ac:dyDescent="0.25">
      <c r="A1528">
        <v>1527</v>
      </c>
      <c r="D1528" s="3">
        <v>3</v>
      </c>
    </row>
    <row r="1529" spans="1:4" x14ac:dyDescent="0.25">
      <c r="A1529">
        <v>1528</v>
      </c>
      <c r="D1529" s="3">
        <v>3</v>
      </c>
    </row>
    <row r="1530" spans="1:4" x14ac:dyDescent="0.25">
      <c r="A1530">
        <v>1529</v>
      </c>
      <c r="D1530" s="3">
        <v>3</v>
      </c>
    </row>
    <row r="1531" spans="1:4" x14ac:dyDescent="0.25">
      <c r="A1531">
        <v>1530</v>
      </c>
      <c r="C1531" s="2">
        <v>2</v>
      </c>
      <c r="D1531" s="3">
        <v>3</v>
      </c>
    </row>
    <row r="1532" spans="1:4" x14ac:dyDescent="0.25">
      <c r="A1532">
        <v>1531</v>
      </c>
      <c r="C1532" s="2">
        <v>2</v>
      </c>
      <c r="D1532" s="3">
        <v>3</v>
      </c>
    </row>
    <row r="1533" spans="1:4" x14ac:dyDescent="0.25">
      <c r="A1533">
        <v>1532</v>
      </c>
      <c r="C1533" s="2">
        <v>2</v>
      </c>
      <c r="D1533" s="3">
        <v>3</v>
      </c>
    </row>
    <row r="1534" spans="1:4" x14ac:dyDescent="0.25">
      <c r="A1534">
        <v>1533</v>
      </c>
      <c r="C1534" s="2">
        <v>2</v>
      </c>
      <c r="D1534" s="3">
        <v>3</v>
      </c>
    </row>
    <row r="1535" spans="1:4" x14ac:dyDescent="0.25">
      <c r="A1535">
        <v>1534</v>
      </c>
      <c r="C1535" s="2">
        <v>2</v>
      </c>
      <c r="D1535" s="3">
        <v>3</v>
      </c>
    </row>
    <row r="1536" spans="1:4" x14ac:dyDescent="0.25">
      <c r="A1536">
        <v>1535</v>
      </c>
      <c r="C1536" s="2">
        <v>2</v>
      </c>
      <c r="D1536" s="3">
        <v>3</v>
      </c>
    </row>
    <row r="1537" spans="1:5" x14ac:dyDescent="0.25">
      <c r="A1537">
        <v>1536</v>
      </c>
      <c r="C1537" s="2">
        <v>2</v>
      </c>
    </row>
    <row r="1538" spans="1:5" x14ac:dyDescent="0.25">
      <c r="A1538">
        <v>1537</v>
      </c>
      <c r="C1538" s="2">
        <v>2</v>
      </c>
    </row>
    <row r="1539" spans="1:5" x14ac:dyDescent="0.25">
      <c r="A1539">
        <v>1538</v>
      </c>
      <c r="B1539" s="4">
        <v>1</v>
      </c>
      <c r="C1539" s="2">
        <v>2</v>
      </c>
    </row>
    <row r="1540" spans="1:5" x14ac:dyDescent="0.25">
      <c r="A1540">
        <v>1539</v>
      </c>
      <c r="B1540" s="4">
        <v>1</v>
      </c>
      <c r="C1540" s="2">
        <v>2</v>
      </c>
    </row>
    <row r="1541" spans="1:5" x14ac:dyDescent="0.25">
      <c r="A1541">
        <v>1540</v>
      </c>
      <c r="B1541" s="4">
        <v>1</v>
      </c>
      <c r="C1541" s="2">
        <v>2</v>
      </c>
    </row>
    <row r="1542" spans="1:5" x14ac:dyDescent="0.25">
      <c r="A1542">
        <v>1541</v>
      </c>
      <c r="B1542" s="4">
        <v>1</v>
      </c>
      <c r="C1542" s="2">
        <v>2</v>
      </c>
    </row>
    <row r="1543" spans="1:5" x14ac:dyDescent="0.25">
      <c r="A1543">
        <v>1542</v>
      </c>
      <c r="B1543" s="4">
        <v>1</v>
      </c>
    </row>
    <row r="1544" spans="1:5" x14ac:dyDescent="0.25">
      <c r="A1544">
        <v>1543</v>
      </c>
      <c r="B1544" s="4">
        <v>1</v>
      </c>
    </row>
    <row r="1545" spans="1:5" x14ac:dyDescent="0.25">
      <c r="A1545">
        <v>1544</v>
      </c>
      <c r="B1545" s="4">
        <v>1</v>
      </c>
    </row>
    <row r="1546" spans="1:5" x14ac:dyDescent="0.25">
      <c r="A1546">
        <v>1545</v>
      </c>
      <c r="B1546" s="4">
        <v>1</v>
      </c>
      <c r="E1546" s="5">
        <v>4</v>
      </c>
    </row>
    <row r="1547" spans="1:5" x14ac:dyDescent="0.25">
      <c r="A1547">
        <v>1546</v>
      </c>
      <c r="B1547" s="4">
        <v>1</v>
      </c>
      <c r="D1547" s="3">
        <v>3</v>
      </c>
      <c r="E1547" s="5">
        <v>4</v>
      </c>
    </row>
    <row r="1548" spans="1:5" x14ac:dyDescent="0.25">
      <c r="A1548">
        <v>1547</v>
      </c>
      <c r="B1548" s="4">
        <v>1</v>
      </c>
      <c r="D1548" s="3">
        <v>3</v>
      </c>
      <c r="E1548" s="5">
        <v>4</v>
      </c>
    </row>
    <row r="1549" spans="1:5" x14ac:dyDescent="0.25">
      <c r="A1549">
        <v>1548</v>
      </c>
      <c r="D1549" s="3">
        <v>3</v>
      </c>
      <c r="E1549" s="5">
        <v>4</v>
      </c>
    </row>
    <row r="1550" spans="1:5" x14ac:dyDescent="0.25">
      <c r="A1550">
        <v>1549</v>
      </c>
      <c r="D1550" s="3">
        <v>3</v>
      </c>
      <c r="E1550" s="5">
        <v>4</v>
      </c>
    </row>
    <row r="1551" spans="1:5" x14ac:dyDescent="0.25">
      <c r="A1551">
        <v>1550</v>
      </c>
      <c r="D1551" s="3">
        <v>3</v>
      </c>
      <c r="E1551" s="5">
        <v>4</v>
      </c>
    </row>
    <row r="1552" spans="1:5" x14ac:dyDescent="0.25">
      <c r="A1552">
        <v>1551</v>
      </c>
      <c r="D1552" s="3">
        <v>3</v>
      </c>
      <c r="E1552" s="5">
        <v>4</v>
      </c>
    </row>
    <row r="1553" spans="1:5" x14ac:dyDescent="0.25">
      <c r="A1553">
        <v>1552</v>
      </c>
      <c r="D1553" s="3">
        <v>3</v>
      </c>
      <c r="E1553" s="5">
        <v>4</v>
      </c>
    </row>
    <row r="1554" spans="1:5" x14ac:dyDescent="0.25">
      <c r="A1554">
        <v>1553</v>
      </c>
      <c r="D1554" s="3">
        <v>3</v>
      </c>
      <c r="E1554" s="5">
        <v>4</v>
      </c>
    </row>
    <row r="1555" spans="1:5" x14ac:dyDescent="0.25">
      <c r="A1555">
        <v>1554</v>
      </c>
      <c r="D1555" s="3">
        <v>3</v>
      </c>
      <c r="E1555" s="5">
        <v>4</v>
      </c>
    </row>
    <row r="1556" spans="1:5" x14ac:dyDescent="0.25">
      <c r="A1556">
        <v>1555</v>
      </c>
      <c r="D1556" s="3">
        <v>3</v>
      </c>
      <c r="E1556" s="5">
        <v>4</v>
      </c>
    </row>
    <row r="1557" spans="1:5" x14ac:dyDescent="0.25">
      <c r="A1557">
        <v>1556</v>
      </c>
      <c r="C1557" s="2">
        <v>2</v>
      </c>
      <c r="D1557" s="3">
        <v>3</v>
      </c>
    </row>
    <row r="1558" spans="1:5" x14ac:dyDescent="0.25">
      <c r="A1558">
        <v>1557</v>
      </c>
      <c r="C1558" s="2">
        <v>2</v>
      </c>
    </row>
    <row r="1559" spans="1:5" x14ac:dyDescent="0.25">
      <c r="A1559">
        <v>1558</v>
      </c>
      <c r="C1559" s="2">
        <v>2</v>
      </c>
    </row>
    <row r="1560" spans="1:5" x14ac:dyDescent="0.25">
      <c r="A1560">
        <v>1559</v>
      </c>
      <c r="C1560" s="2">
        <v>2</v>
      </c>
    </row>
    <row r="1561" spans="1:5" x14ac:dyDescent="0.25">
      <c r="A1561">
        <v>1560</v>
      </c>
      <c r="C1561" s="2">
        <v>2</v>
      </c>
    </row>
    <row r="1562" spans="1:5" x14ac:dyDescent="0.25">
      <c r="A1562">
        <v>1561</v>
      </c>
      <c r="C1562" s="2">
        <v>2</v>
      </c>
    </row>
    <row r="1563" spans="1:5" x14ac:dyDescent="0.25">
      <c r="A1563">
        <v>1562</v>
      </c>
      <c r="B1563" s="4">
        <v>1</v>
      </c>
      <c r="C1563" s="2">
        <v>2</v>
      </c>
    </row>
    <row r="1564" spans="1:5" x14ac:dyDescent="0.25">
      <c r="A1564">
        <v>1563</v>
      </c>
      <c r="B1564" s="4">
        <v>1</v>
      </c>
      <c r="C1564" s="2">
        <v>2</v>
      </c>
    </row>
    <row r="1565" spans="1:5" x14ac:dyDescent="0.25">
      <c r="A1565">
        <v>1564</v>
      </c>
      <c r="B1565" s="4">
        <v>1</v>
      </c>
      <c r="C1565" s="2">
        <v>2</v>
      </c>
    </row>
    <row r="1566" spans="1:5" x14ac:dyDescent="0.25">
      <c r="A1566">
        <v>1565</v>
      </c>
      <c r="B1566" s="4">
        <v>1</v>
      </c>
      <c r="C1566" s="2">
        <v>2</v>
      </c>
    </row>
    <row r="1567" spans="1:5" x14ac:dyDescent="0.25">
      <c r="A1567">
        <v>1566</v>
      </c>
      <c r="B1567" s="4">
        <v>1</v>
      </c>
    </row>
    <row r="1568" spans="1:5" x14ac:dyDescent="0.25">
      <c r="A1568">
        <v>1567</v>
      </c>
      <c r="B1568" s="4">
        <v>1</v>
      </c>
    </row>
    <row r="1569" spans="1:5" x14ac:dyDescent="0.25">
      <c r="A1569">
        <v>1568</v>
      </c>
      <c r="B1569" s="4">
        <v>1</v>
      </c>
      <c r="E1569" s="5">
        <v>4</v>
      </c>
    </row>
    <row r="1570" spans="1:5" x14ac:dyDescent="0.25">
      <c r="A1570">
        <v>1569</v>
      </c>
      <c r="B1570" s="4">
        <v>1</v>
      </c>
      <c r="D1570" s="3">
        <v>3</v>
      </c>
      <c r="E1570" s="5">
        <v>4</v>
      </c>
    </row>
    <row r="1571" spans="1:5" x14ac:dyDescent="0.25">
      <c r="A1571">
        <v>1570</v>
      </c>
      <c r="D1571" s="3">
        <v>3</v>
      </c>
      <c r="E1571" s="5">
        <v>4</v>
      </c>
    </row>
    <row r="1572" spans="1:5" x14ac:dyDescent="0.25">
      <c r="A1572">
        <v>1571</v>
      </c>
      <c r="D1572" s="3">
        <v>3</v>
      </c>
      <c r="E1572" s="5">
        <v>4</v>
      </c>
    </row>
    <row r="1573" spans="1:5" x14ac:dyDescent="0.25">
      <c r="A1573">
        <v>1572</v>
      </c>
      <c r="D1573" s="3">
        <v>3</v>
      </c>
      <c r="E1573" s="5">
        <v>4</v>
      </c>
    </row>
    <row r="1574" spans="1:5" x14ac:dyDescent="0.25">
      <c r="A1574">
        <v>1573</v>
      </c>
      <c r="D1574" s="3">
        <v>3</v>
      </c>
      <c r="E1574" s="5">
        <v>4</v>
      </c>
    </row>
    <row r="1575" spans="1:5" x14ac:dyDescent="0.25">
      <c r="A1575">
        <v>1574</v>
      </c>
      <c r="D1575" s="3">
        <v>3</v>
      </c>
      <c r="E1575" s="5">
        <v>4</v>
      </c>
    </row>
    <row r="1576" spans="1:5" x14ac:dyDescent="0.25">
      <c r="A1576">
        <v>1575</v>
      </c>
      <c r="D1576" s="3">
        <v>3</v>
      </c>
      <c r="E1576" s="5">
        <v>4</v>
      </c>
    </row>
    <row r="1577" spans="1:5" x14ac:dyDescent="0.25">
      <c r="A1577">
        <v>1576</v>
      </c>
      <c r="D1577" s="3">
        <v>3</v>
      </c>
      <c r="E1577" s="5">
        <v>4</v>
      </c>
    </row>
    <row r="1578" spans="1:5" x14ac:dyDescent="0.25">
      <c r="A1578">
        <v>1577</v>
      </c>
      <c r="D1578" s="3">
        <v>3</v>
      </c>
      <c r="E1578" s="5">
        <v>4</v>
      </c>
    </row>
    <row r="1579" spans="1:5" x14ac:dyDescent="0.25">
      <c r="A1579">
        <v>1578</v>
      </c>
    </row>
    <row r="1580" spans="1:5" x14ac:dyDescent="0.25">
      <c r="A1580">
        <v>1579</v>
      </c>
      <c r="C1580" s="2">
        <v>2</v>
      </c>
    </row>
    <row r="1581" spans="1:5" x14ac:dyDescent="0.25">
      <c r="A1581">
        <v>1580</v>
      </c>
      <c r="C1581" s="2">
        <v>2</v>
      </c>
    </row>
    <row r="1582" spans="1:5" x14ac:dyDescent="0.25">
      <c r="A1582">
        <v>1581</v>
      </c>
      <c r="C1582" s="2">
        <v>2</v>
      </c>
    </row>
    <row r="1583" spans="1:5" x14ac:dyDescent="0.25">
      <c r="A1583">
        <v>1582</v>
      </c>
      <c r="C1583" s="2">
        <v>2</v>
      </c>
    </row>
    <row r="1584" spans="1:5" x14ac:dyDescent="0.25">
      <c r="A1584">
        <v>1583</v>
      </c>
      <c r="C1584" s="2">
        <v>2</v>
      </c>
    </row>
    <row r="1585" spans="1:5" x14ac:dyDescent="0.25">
      <c r="A1585">
        <v>1584</v>
      </c>
      <c r="C1585" s="2">
        <v>2</v>
      </c>
    </row>
    <row r="1586" spans="1:5" x14ac:dyDescent="0.25">
      <c r="A1586">
        <v>1585</v>
      </c>
      <c r="B1586" s="4">
        <v>1</v>
      </c>
      <c r="C1586" s="2">
        <v>2</v>
      </c>
    </row>
    <row r="1587" spans="1:5" x14ac:dyDescent="0.25">
      <c r="A1587">
        <v>1586</v>
      </c>
      <c r="B1587" s="4">
        <v>1</v>
      </c>
      <c r="C1587" s="2">
        <v>2</v>
      </c>
    </row>
    <row r="1588" spans="1:5" x14ac:dyDescent="0.25">
      <c r="A1588">
        <v>1587</v>
      </c>
      <c r="B1588" s="4">
        <v>1</v>
      </c>
      <c r="C1588" s="2">
        <v>2</v>
      </c>
    </row>
    <row r="1589" spans="1:5" x14ac:dyDescent="0.25">
      <c r="A1589">
        <v>1588</v>
      </c>
      <c r="B1589" s="4">
        <v>1</v>
      </c>
    </row>
    <row r="1590" spans="1:5" x14ac:dyDescent="0.25">
      <c r="A1590">
        <v>1589</v>
      </c>
      <c r="B1590" s="4">
        <v>1</v>
      </c>
    </row>
    <row r="1591" spans="1:5" x14ac:dyDescent="0.25">
      <c r="A1591">
        <v>1590</v>
      </c>
      <c r="B1591" s="4">
        <v>1</v>
      </c>
      <c r="E1591" s="5">
        <v>4</v>
      </c>
    </row>
    <row r="1592" spans="1:5" x14ac:dyDescent="0.25">
      <c r="A1592">
        <v>1591</v>
      </c>
      <c r="B1592" s="4">
        <v>1</v>
      </c>
      <c r="D1592" s="3">
        <v>3</v>
      </c>
      <c r="E1592" s="5">
        <v>4</v>
      </c>
    </row>
    <row r="1593" spans="1:5" x14ac:dyDescent="0.25">
      <c r="A1593">
        <v>1592</v>
      </c>
      <c r="D1593" s="3">
        <v>3</v>
      </c>
      <c r="E1593" s="5">
        <v>4</v>
      </c>
    </row>
    <row r="1594" spans="1:5" x14ac:dyDescent="0.25">
      <c r="A1594">
        <v>1593</v>
      </c>
      <c r="D1594" s="3">
        <v>3</v>
      </c>
      <c r="E1594" s="5">
        <v>4</v>
      </c>
    </row>
    <row r="1595" spans="1:5" x14ac:dyDescent="0.25">
      <c r="A1595">
        <v>1594</v>
      </c>
      <c r="D1595" s="3">
        <v>3</v>
      </c>
      <c r="E1595" s="5">
        <v>4</v>
      </c>
    </row>
    <row r="1596" spans="1:5" x14ac:dyDescent="0.25">
      <c r="A1596">
        <v>1595</v>
      </c>
      <c r="D1596" s="3">
        <v>3</v>
      </c>
      <c r="E1596" s="5">
        <v>4</v>
      </c>
    </row>
    <row r="1597" spans="1:5" x14ac:dyDescent="0.25">
      <c r="A1597">
        <v>1596</v>
      </c>
      <c r="D1597" s="3">
        <v>3</v>
      </c>
      <c r="E1597" s="5">
        <v>4</v>
      </c>
    </row>
    <row r="1598" spans="1:5" x14ac:dyDescent="0.25">
      <c r="A1598">
        <v>1597</v>
      </c>
      <c r="D1598" s="3">
        <v>3</v>
      </c>
      <c r="E1598" s="5">
        <v>4</v>
      </c>
    </row>
    <row r="1599" spans="1:5" x14ac:dyDescent="0.25">
      <c r="A1599">
        <v>1598</v>
      </c>
      <c r="D1599" s="3">
        <v>3</v>
      </c>
      <c r="E1599" s="5">
        <v>4</v>
      </c>
    </row>
    <row r="1600" spans="1:5" x14ac:dyDescent="0.25">
      <c r="A1600">
        <v>1599</v>
      </c>
      <c r="C1600" s="2">
        <v>2</v>
      </c>
      <c r="D1600" s="3">
        <v>3</v>
      </c>
    </row>
    <row r="1601" spans="1:5" x14ac:dyDescent="0.25">
      <c r="A1601">
        <v>1600</v>
      </c>
      <c r="C1601" s="2">
        <v>2</v>
      </c>
    </row>
    <row r="1602" spans="1:5" x14ac:dyDescent="0.25">
      <c r="A1602">
        <v>1601</v>
      </c>
      <c r="C1602" s="2">
        <v>2</v>
      </c>
    </row>
    <row r="1603" spans="1:5" x14ac:dyDescent="0.25">
      <c r="A1603">
        <v>1602</v>
      </c>
      <c r="C1603" s="2">
        <v>2</v>
      </c>
    </row>
    <row r="1604" spans="1:5" x14ac:dyDescent="0.25">
      <c r="A1604">
        <v>1603</v>
      </c>
      <c r="C1604" s="2">
        <v>2</v>
      </c>
    </row>
    <row r="1605" spans="1:5" x14ac:dyDescent="0.25">
      <c r="A1605">
        <v>1604</v>
      </c>
      <c r="C1605" s="2">
        <v>2</v>
      </c>
    </row>
    <row r="1606" spans="1:5" x14ac:dyDescent="0.25">
      <c r="A1606">
        <v>1605</v>
      </c>
      <c r="B1606" s="4">
        <v>1</v>
      </c>
      <c r="C1606" s="2">
        <v>2</v>
      </c>
    </row>
    <row r="1607" spans="1:5" x14ac:dyDescent="0.25">
      <c r="A1607">
        <v>1606</v>
      </c>
      <c r="B1607" s="4">
        <v>1</v>
      </c>
      <c r="C1607" s="2">
        <v>2</v>
      </c>
    </row>
    <row r="1608" spans="1:5" x14ac:dyDescent="0.25">
      <c r="A1608">
        <v>1607</v>
      </c>
      <c r="B1608" s="4">
        <v>1</v>
      </c>
      <c r="C1608" s="2">
        <v>2</v>
      </c>
    </row>
    <row r="1609" spans="1:5" x14ac:dyDescent="0.25">
      <c r="A1609">
        <v>1608</v>
      </c>
      <c r="B1609" s="4">
        <v>1</v>
      </c>
    </row>
    <row r="1610" spans="1:5" x14ac:dyDescent="0.25">
      <c r="A1610">
        <v>1609</v>
      </c>
      <c r="B1610" s="4">
        <v>1</v>
      </c>
    </row>
    <row r="1611" spans="1:5" x14ac:dyDescent="0.25">
      <c r="A1611">
        <v>1610</v>
      </c>
      <c r="B1611" s="4">
        <v>1</v>
      </c>
    </row>
    <row r="1612" spans="1:5" x14ac:dyDescent="0.25">
      <c r="A1612">
        <v>1611</v>
      </c>
      <c r="B1612" s="4">
        <v>1</v>
      </c>
      <c r="E1612" s="5">
        <v>4</v>
      </c>
    </row>
    <row r="1613" spans="1:5" x14ac:dyDescent="0.25">
      <c r="A1613">
        <v>1612</v>
      </c>
      <c r="E1613" s="5">
        <v>4</v>
      </c>
    </row>
    <row r="1614" spans="1:5" x14ac:dyDescent="0.25">
      <c r="A1614">
        <v>1613</v>
      </c>
      <c r="D1614" s="3">
        <v>3</v>
      </c>
      <c r="E1614" s="5">
        <v>4</v>
      </c>
    </row>
    <row r="1615" spans="1:5" x14ac:dyDescent="0.25">
      <c r="A1615">
        <v>1614</v>
      </c>
      <c r="D1615" s="3">
        <v>3</v>
      </c>
      <c r="E1615" s="5">
        <v>4</v>
      </c>
    </row>
    <row r="1616" spans="1:5" x14ac:dyDescent="0.25">
      <c r="A1616">
        <v>1615</v>
      </c>
      <c r="D1616" s="3">
        <v>3</v>
      </c>
      <c r="E1616" s="5">
        <v>4</v>
      </c>
    </row>
    <row r="1617" spans="1:5" x14ac:dyDescent="0.25">
      <c r="A1617">
        <v>1616</v>
      </c>
      <c r="D1617" s="3">
        <v>3</v>
      </c>
      <c r="E1617" s="5">
        <v>4</v>
      </c>
    </row>
    <row r="1618" spans="1:5" x14ac:dyDescent="0.25">
      <c r="A1618">
        <v>1617</v>
      </c>
      <c r="D1618" s="3">
        <v>3</v>
      </c>
      <c r="E1618" s="5">
        <v>4</v>
      </c>
    </row>
    <row r="1619" spans="1:5" x14ac:dyDescent="0.25">
      <c r="A1619">
        <v>1618</v>
      </c>
      <c r="D1619" s="3">
        <v>3</v>
      </c>
      <c r="E1619" s="5">
        <v>4</v>
      </c>
    </row>
    <row r="1620" spans="1:5" x14ac:dyDescent="0.25">
      <c r="A1620">
        <v>1619</v>
      </c>
      <c r="D1620" s="3">
        <v>3</v>
      </c>
      <c r="E1620" s="5">
        <v>4</v>
      </c>
    </row>
    <row r="1621" spans="1:5" x14ac:dyDescent="0.25">
      <c r="A1621">
        <v>1620</v>
      </c>
      <c r="C1621" s="2">
        <v>2</v>
      </c>
      <c r="D1621" s="3">
        <v>3</v>
      </c>
      <c r="E1621" s="5">
        <v>4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C1623" s="2">
        <v>2</v>
      </c>
    </row>
    <row r="1624" spans="1:5" x14ac:dyDescent="0.25">
      <c r="A1624">
        <v>1623</v>
      </c>
      <c r="C1624" s="2">
        <v>2</v>
      </c>
    </row>
    <row r="1625" spans="1:5" x14ac:dyDescent="0.25">
      <c r="A1625">
        <v>1624</v>
      </c>
      <c r="C1625" s="2">
        <v>2</v>
      </c>
    </row>
    <row r="1626" spans="1:5" x14ac:dyDescent="0.25">
      <c r="A1626">
        <v>1625</v>
      </c>
      <c r="B1626" s="4">
        <v>1</v>
      </c>
      <c r="C1626" s="2">
        <v>2</v>
      </c>
    </row>
    <row r="1627" spans="1:5" x14ac:dyDescent="0.25">
      <c r="A1627">
        <v>1626</v>
      </c>
      <c r="B1627" s="4">
        <v>1</v>
      </c>
      <c r="C1627" s="2">
        <v>2</v>
      </c>
    </row>
    <row r="1628" spans="1:5" x14ac:dyDescent="0.25">
      <c r="A1628">
        <v>1627</v>
      </c>
      <c r="B1628" s="4">
        <v>1</v>
      </c>
      <c r="C1628" s="2">
        <v>2</v>
      </c>
    </row>
    <row r="1629" spans="1:5" x14ac:dyDescent="0.25">
      <c r="A1629">
        <v>1628</v>
      </c>
      <c r="B1629" s="4">
        <v>1</v>
      </c>
    </row>
    <row r="1630" spans="1:5" x14ac:dyDescent="0.25">
      <c r="A1630">
        <v>1629</v>
      </c>
      <c r="B1630" s="4">
        <v>1</v>
      </c>
    </row>
    <row r="1631" spans="1:5" x14ac:dyDescent="0.25">
      <c r="A1631">
        <v>1630</v>
      </c>
      <c r="B1631" s="4">
        <v>1</v>
      </c>
    </row>
    <row r="1632" spans="1:5" x14ac:dyDescent="0.25">
      <c r="A1632">
        <v>1631</v>
      </c>
      <c r="B1632" s="4">
        <v>1</v>
      </c>
    </row>
    <row r="1633" spans="1:6" x14ac:dyDescent="0.25">
      <c r="A1633">
        <v>1632</v>
      </c>
      <c r="B1633" s="4">
        <v>1</v>
      </c>
    </row>
    <row r="1634" spans="1:6" x14ac:dyDescent="0.25">
      <c r="A1634">
        <v>1633</v>
      </c>
      <c r="B1634" s="4">
        <v>1</v>
      </c>
    </row>
    <row r="1635" spans="1:6" x14ac:dyDescent="0.25">
      <c r="A1635">
        <v>1634</v>
      </c>
      <c r="E1635" s="5">
        <v>4</v>
      </c>
    </row>
    <row r="1636" spans="1:6" x14ac:dyDescent="0.25">
      <c r="A1636">
        <v>1635</v>
      </c>
      <c r="E1636" s="5">
        <v>4</v>
      </c>
      <c r="F1636" t="s">
        <v>22</v>
      </c>
    </row>
    <row r="1637" spans="1:6" x14ac:dyDescent="0.25">
      <c r="A1637">
        <v>1636</v>
      </c>
    </row>
    <row r="1638" spans="1:6" x14ac:dyDescent="0.25">
      <c r="A1638">
        <v>1637</v>
      </c>
      <c r="F1638" t="s">
        <v>22</v>
      </c>
    </row>
    <row r="1639" spans="1:6" x14ac:dyDescent="0.25">
      <c r="A1639">
        <v>1638</v>
      </c>
      <c r="B1639" s="4">
        <v>1</v>
      </c>
    </row>
    <row r="1640" spans="1:6" x14ac:dyDescent="0.25">
      <c r="A1640">
        <v>1639</v>
      </c>
      <c r="B1640" s="4">
        <v>1</v>
      </c>
    </row>
    <row r="1641" spans="1:6" x14ac:dyDescent="0.25">
      <c r="A1641">
        <v>1640</v>
      </c>
      <c r="B1641" s="4">
        <v>1</v>
      </c>
    </row>
    <row r="1642" spans="1:6" x14ac:dyDescent="0.25">
      <c r="A1642">
        <v>1641</v>
      </c>
      <c r="B1642" s="4">
        <v>1</v>
      </c>
    </row>
    <row r="1643" spans="1:6" x14ac:dyDescent="0.25">
      <c r="A1643">
        <v>1642</v>
      </c>
      <c r="B1643" s="4">
        <v>1</v>
      </c>
    </row>
    <row r="1644" spans="1:6" x14ac:dyDescent="0.25">
      <c r="A1644">
        <v>1643</v>
      </c>
      <c r="B1644" s="4">
        <v>1</v>
      </c>
    </row>
    <row r="1645" spans="1:6" x14ac:dyDescent="0.25">
      <c r="A1645">
        <v>1644</v>
      </c>
      <c r="B1645" s="4">
        <v>1</v>
      </c>
    </row>
    <row r="1646" spans="1:6" x14ac:dyDescent="0.25">
      <c r="A1646">
        <v>1645</v>
      </c>
      <c r="B1646" s="4">
        <v>1</v>
      </c>
    </row>
    <row r="1647" spans="1:6" x14ac:dyDescent="0.25">
      <c r="A1647">
        <v>1646</v>
      </c>
      <c r="B1647" s="4">
        <v>1</v>
      </c>
      <c r="C1647" s="2">
        <v>2</v>
      </c>
    </row>
    <row r="1648" spans="1:6" x14ac:dyDescent="0.25">
      <c r="A1648">
        <v>1647</v>
      </c>
      <c r="B1648" s="4">
        <v>1</v>
      </c>
      <c r="C1648" s="2">
        <v>2</v>
      </c>
    </row>
    <row r="1649" spans="1:5" x14ac:dyDescent="0.25">
      <c r="A1649">
        <v>1648</v>
      </c>
      <c r="C1649" s="2">
        <v>2</v>
      </c>
    </row>
    <row r="1650" spans="1:5" x14ac:dyDescent="0.25">
      <c r="A1650">
        <v>1649</v>
      </c>
      <c r="C1650" s="2">
        <v>2</v>
      </c>
    </row>
    <row r="1651" spans="1:5" x14ac:dyDescent="0.25">
      <c r="A1651">
        <v>1650</v>
      </c>
      <c r="C1651" s="2">
        <v>2</v>
      </c>
      <c r="D1651" s="3">
        <v>3</v>
      </c>
    </row>
    <row r="1652" spans="1:5" x14ac:dyDescent="0.25">
      <c r="A1652">
        <v>1651</v>
      </c>
      <c r="C1652" s="2">
        <v>2</v>
      </c>
      <c r="D1652" s="3">
        <v>3</v>
      </c>
    </row>
    <row r="1653" spans="1:5" x14ac:dyDescent="0.25">
      <c r="A1653">
        <v>1652</v>
      </c>
      <c r="C1653" s="2">
        <v>2</v>
      </c>
      <c r="D1653" s="3">
        <v>3</v>
      </c>
    </row>
    <row r="1654" spans="1:5" x14ac:dyDescent="0.25">
      <c r="A1654">
        <v>1653</v>
      </c>
      <c r="C1654" s="2">
        <v>2</v>
      </c>
      <c r="D1654" s="3">
        <v>3</v>
      </c>
    </row>
    <row r="1655" spans="1:5" x14ac:dyDescent="0.25">
      <c r="A1655">
        <v>1654</v>
      </c>
      <c r="C1655" s="2">
        <v>2</v>
      </c>
      <c r="D1655" s="3">
        <v>3</v>
      </c>
      <c r="E1655" s="5">
        <v>4</v>
      </c>
    </row>
    <row r="1656" spans="1:5" x14ac:dyDescent="0.25">
      <c r="A1656">
        <v>1655</v>
      </c>
      <c r="D1656" s="3">
        <v>3</v>
      </c>
      <c r="E1656" s="5">
        <v>4</v>
      </c>
    </row>
    <row r="1657" spans="1:5" x14ac:dyDescent="0.25">
      <c r="A1657">
        <v>1656</v>
      </c>
      <c r="D1657" s="3">
        <v>3</v>
      </c>
      <c r="E1657" s="5">
        <v>4</v>
      </c>
    </row>
    <row r="1658" spans="1:5" x14ac:dyDescent="0.25">
      <c r="A1658">
        <v>1657</v>
      </c>
      <c r="D1658" s="3">
        <v>3</v>
      </c>
      <c r="E1658" s="5">
        <v>4</v>
      </c>
    </row>
    <row r="1659" spans="1:5" x14ac:dyDescent="0.25">
      <c r="A1659">
        <v>1658</v>
      </c>
      <c r="D1659" s="3">
        <v>3</v>
      </c>
      <c r="E1659" s="5">
        <v>4</v>
      </c>
    </row>
    <row r="1660" spans="1:5" x14ac:dyDescent="0.25">
      <c r="A1660">
        <v>1659</v>
      </c>
      <c r="D1660" s="3">
        <v>3</v>
      </c>
      <c r="E1660" s="5">
        <v>4</v>
      </c>
    </row>
    <row r="1661" spans="1:5" x14ac:dyDescent="0.25">
      <c r="A1661">
        <v>1660</v>
      </c>
      <c r="B1661" s="4">
        <v>1</v>
      </c>
      <c r="E1661" s="5">
        <v>4</v>
      </c>
    </row>
    <row r="1662" spans="1:5" x14ac:dyDescent="0.25">
      <c r="A1662">
        <v>1661</v>
      </c>
      <c r="B1662" s="4">
        <v>1</v>
      </c>
      <c r="E1662" s="5">
        <v>4</v>
      </c>
    </row>
    <row r="1663" spans="1:5" x14ac:dyDescent="0.25">
      <c r="A1663">
        <v>1662</v>
      </c>
      <c r="B1663" s="4">
        <v>1</v>
      </c>
      <c r="E1663" s="5">
        <v>4</v>
      </c>
    </row>
    <row r="1664" spans="1:5" x14ac:dyDescent="0.25">
      <c r="A1664">
        <v>1663</v>
      </c>
      <c r="B1664" s="4">
        <v>1</v>
      </c>
    </row>
    <row r="1665" spans="1:5" x14ac:dyDescent="0.25">
      <c r="A1665">
        <v>1664</v>
      </c>
      <c r="B1665" s="4">
        <v>1</v>
      </c>
    </row>
    <row r="1666" spans="1:5" x14ac:dyDescent="0.25">
      <c r="A1666">
        <v>1665</v>
      </c>
      <c r="B1666" s="4">
        <v>1</v>
      </c>
    </row>
    <row r="1667" spans="1:5" x14ac:dyDescent="0.25">
      <c r="A1667">
        <v>1666</v>
      </c>
      <c r="B1667" s="4">
        <v>1</v>
      </c>
    </row>
    <row r="1668" spans="1:5" x14ac:dyDescent="0.25">
      <c r="A1668">
        <v>1667</v>
      </c>
      <c r="B1668" s="4">
        <v>1</v>
      </c>
    </row>
    <row r="1669" spans="1:5" x14ac:dyDescent="0.25">
      <c r="A1669">
        <v>1668</v>
      </c>
      <c r="B1669" s="4">
        <v>1</v>
      </c>
      <c r="C1669" s="2">
        <v>2</v>
      </c>
    </row>
    <row r="1670" spans="1:5" x14ac:dyDescent="0.25">
      <c r="A1670">
        <v>1669</v>
      </c>
      <c r="B1670" s="4">
        <v>1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C1672" s="2">
        <v>2</v>
      </c>
    </row>
    <row r="1673" spans="1:5" x14ac:dyDescent="0.25">
      <c r="A1673">
        <v>1672</v>
      </c>
      <c r="C1673" s="2">
        <v>2</v>
      </c>
    </row>
    <row r="1674" spans="1:5" x14ac:dyDescent="0.25">
      <c r="A1674">
        <v>1673</v>
      </c>
      <c r="C1674" s="2">
        <v>2</v>
      </c>
      <c r="D1674" s="3">
        <v>3</v>
      </c>
    </row>
    <row r="1675" spans="1:5" x14ac:dyDescent="0.25">
      <c r="A1675">
        <v>1674</v>
      </c>
      <c r="C1675" s="2">
        <v>2</v>
      </c>
      <c r="D1675" s="3">
        <v>3</v>
      </c>
    </row>
    <row r="1676" spans="1:5" x14ac:dyDescent="0.25">
      <c r="A1676">
        <v>1675</v>
      </c>
      <c r="D1676" s="3">
        <v>3</v>
      </c>
      <c r="E1676" s="5">
        <v>4</v>
      </c>
    </row>
    <row r="1677" spans="1:5" x14ac:dyDescent="0.25">
      <c r="A1677">
        <v>1676</v>
      </c>
      <c r="D1677" s="3">
        <v>3</v>
      </c>
      <c r="E1677" s="5">
        <v>4</v>
      </c>
    </row>
    <row r="1678" spans="1:5" x14ac:dyDescent="0.25">
      <c r="A1678">
        <v>1677</v>
      </c>
      <c r="D1678" s="3">
        <v>3</v>
      </c>
      <c r="E1678" s="5">
        <v>4</v>
      </c>
    </row>
    <row r="1679" spans="1:5" x14ac:dyDescent="0.25">
      <c r="A1679">
        <v>1678</v>
      </c>
      <c r="D1679" s="3">
        <v>3</v>
      </c>
      <c r="E1679" s="5">
        <v>4</v>
      </c>
    </row>
    <row r="1680" spans="1:5" x14ac:dyDescent="0.25">
      <c r="A1680">
        <v>1679</v>
      </c>
      <c r="D1680" s="3">
        <v>3</v>
      </c>
      <c r="E1680" s="5">
        <v>4</v>
      </c>
    </row>
    <row r="1681" spans="1:5" x14ac:dyDescent="0.25">
      <c r="A1681">
        <v>1680</v>
      </c>
      <c r="D1681" s="3">
        <v>3</v>
      </c>
      <c r="E1681" s="5">
        <v>4</v>
      </c>
    </row>
    <row r="1682" spans="1:5" x14ac:dyDescent="0.25">
      <c r="A1682">
        <v>1681</v>
      </c>
      <c r="D1682" s="3">
        <v>3</v>
      </c>
      <c r="E1682" s="5">
        <v>4</v>
      </c>
    </row>
    <row r="1683" spans="1:5" x14ac:dyDescent="0.25">
      <c r="A1683">
        <v>1682</v>
      </c>
      <c r="B1683" s="4">
        <v>1</v>
      </c>
      <c r="E1683" s="5">
        <v>4</v>
      </c>
    </row>
    <row r="1684" spans="1:5" x14ac:dyDescent="0.25">
      <c r="A1684">
        <v>1683</v>
      </c>
      <c r="B1684" s="4">
        <v>1</v>
      </c>
    </row>
    <row r="1685" spans="1:5" x14ac:dyDescent="0.25">
      <c r="A1685">
        <v>1684</v>
      </c>
      <c r="B1685" s="4">
        <v>1</v>
      </c>
    </row>
    <row r="1686" spans="1:5" x14ac:dyDescent="0.25">
      <c r="A1686">
        <v>1685</v>
      </c>
      <c r="B1686" s="4">
        <v>1</v>
      </c>
    </row>
    <row r="1687" spans="1:5" x14ac:dyDescent="0.25">
      <c r="A1687">
        <v>1686</v>
      </c>
      <c r="B1687" s="4">
        <v>1</v>
      </c>
    </row>
    <row r="1688" spans="1:5" x14ac:dyDescent="0.25">
      <c r="A1688">
        <v>1687</v>
      </c>
      <c r="B1688" s="4">
        <v>1</v>
      </c>
    </row>
    <row r="1689" spans="1:5" x14ac:dyDescent="0.25">
      <c r="A1689">
        <v>1688</v>
      </c>
      <c r="B1689" s="4">
        <v>1</v>
      </c>
      <c r="C1689" s="2">
        <v>2</v>
      </c>
    </row>
    <row r="1690" spans="1:5" x14ac:dyDescent="0.25">
      <c r="A1690">
        <v>1689</v>
      </c>
      <c r="B1690" s="4">
        <v>1</v>
      </c>
      <c r="C1690" s="2">
        <v>2</v>
      </c>
    </row>
    <row r="1691" spans="1:5" x14ac:dyDescent="0.25">
      <c r="A1691">
        <v>1690</v>
      </c>
      <c r="B1691" s="4">
        <v>1</v>
      </c>
      <c r="C1691" s="2">
        <v>2</v>
      </c>
    </row>
    <row r="1692" spans="1:5" x14ac:dyDescent="0.25">
      <c r="A1692">
        <v>1691</v>
      </c>
      <c r="C1692" s="2">
        <v>2</v>
      </c>
    </row>
    <row r="1693" spans="1:5" x14ac:dyDescent="0.25">
      <c r="A1693">
        <v>1692</v>
      </c>
      <c r="C1693" s="2">
        <v>2</v>
      </c>
    </row>
    <row r="1694" spans="1:5" x14ac:dyDescent="0.25">
      <c r="A1694">
        <v>1693</v>
      </c>
      <c r="C1694" s="2">
        <v>2</v>
      </c>
    </row>
    <row r="1695" spans="1:5" x14ac:dyDescent="0.25">
      <c r="A1695">
        <v>1694</v>
      </c>
      <c r="C1695" s="2">
        <v>2</v>
      </c>
      <c r="D1695" s="3">
        <v>3</v>
      </c>
    </row>
    <row r="1696" spans="1:5" x14ac:dyDescent="0.25">
      <c r="A1696">
        <v>1695</v>
      </c>
      <c r="D1696" s="3">
        <v>3</v>
      </c>
      <c r="E1696" s="5">
        <v>4</v>
      </c>
    </row>
    <row r="1697" spans="1:5" x14ac:dyDescent="0.25">
      <c r="A1697">
        <v>1696</v>
      </c>
      <c r="D1697" s="3">
        <v>3</v>
      </c>
      <c r="E1697" s="5">
        <v>4</v>
      </c>
    </row>
    <row r="1698" spans="1:5" x14ac:dyDescent="0.25">
      <c r="A1698">
        <v>1697</v>
      </c>
      <c r="D1698" s="3">
        <v>3</v>
      </c>
      <c r="E1698" s="5">
        <v>4</v>
      </c>
    </row>
    <row r="1699" spans="1:5" x14ac:dyDescent="0.25">
      <c r="A1699">
        <v>1698</v>
      </c>
      <c r="D1699" s="3">
        <v>3</v>
      </c>
      <c r="E1699" s="5">
        <v>4</v>
      </c>
    </row>
    <row r="1700" spans="1:5" x14ac:dyDescent="0.25">
      <c r="A1700">
        <v>1699</v>
      </c>
      <c r="D1700" s="3">
        <v>3</v>
      </c>
      <c r="E1700" s="5">
        <v>4</v>
      </c>
    </row>
    <row r="1701" spans="1:5" x14ac:dyDescent="0.25">
      <c r="A1701">
        <v>1700</v>
      </c>
      <c r="D1701" s="3">
        <v>3</v>
      </c>
      <c r="E1701" s="5">
        <v>4</v>
      </c>
    </row>
    <row r="1702" spans="1:5" x14ac:dyDescent="0.25">
      <c r="A1702">
        <v>1701</v>
      </c>
      <c r="D1702" s="3">
        <v>3</v>
      </c>
      <c r="E1702" s="5">
        <v>4</v>
      </c>
    </row>
    <row r="1703" spans="1:5" x14ac:dyDescent="0.25">
      <c r="A1703">
        <v>1702</v>
      </c>
      <c r="D1703" s="3">
        <v>3</v>
      </c>
      <c r="E1703" s="5">
        <v>4</v>
      </c>
    </row>
    <row r="1704" spans="1:5" x14ac:dyDescent="0.25">
      <c r="A1704">
        <v>1703</v>
      </c>
      <c r="B1704" s="4">
        <v>1</v>
      </c>
    </row>
    <row r="1705" spans="1:5" x14ac:dyDescent="0.25">
      <c r="A1705">
        <v>1704</v>
      </c>
      <c r="B1705" s="4">
        <v>1</v>
      </c>
    </row>
    <row r="1706" spans="1:5" x14ac:dyDescent="0.25">
      <c r="A1706">
        <v>1705</v>
      </c>
      <c r="B1706" s="4">
        <v>1</v>
      </c>
    </row>
    <row r="1707" spans="1:5" x14ac:dyDescent="0.25">
      <c r="A1707">
        <v>1706</v>
      </c>
      <c r="B1707" s="4">
        <v>1</v>
      </c>
    </row>
    <row r="1708" spans="1:5" x14ac:dyDescent="0.25">
      <c r="A1708">
        <v>1707</v>
      </c>
      <c r="B1708" s="4">
        <v>1</v>
      </c>
    </row>
    <row r="1709" spans="1:5" x14ac:dyDescent="0.25">
      <c r="A1709">
        <v>1708</v>
      </c>
      <c r="B1709" s="4">
        <v>1</v>
      </c>
      <c r="C1709" s="2">
        <v>2</v>
      </c>
    </row>
    <row r="1710" spans="1:5" x14ac:dyDescent="0.25">
      <c r="A1710">
        <v>1709</v>
      </c>
      <c r="B1710" s="4">
        <v>1</v>
      </c>
      <c r="C1710" s="2">
        <v>2</v>
      </c>
    </row>
    <row r="1711" spans="1:5" x14ac:dyDescent="0.25">
      <c r="A1711">
        <v>1710</v>
      </c>
      <c r="B1711" s="4">
        <v>1</v>
      </c>
      <c r="C1711" s="2">
        <v>2</v>
      </c>
    </row>
    <row r="1712" spans="1:5" x14ac:dyDescent="0.25">
      <c r="A1712">
        <v>1711</v>
      </c>
      <c r="C1712" s="2">
        <v>2</v>
      </c>
    </row>
    <row r="1713" spans="1:5" x14ac:dyDescent="0.25">
      <c r="A1713">
        <v>1712</v>
      </c>
      <c r="C1713" s="2">
        <v>2</v>
      </c>
    </row>
    <row r="1714" spans="1:5" x14ac:dyDescent="0.25">
      <c r="A1714">
        <v>1713</v>
      </c>
      <c r="C1714" s="2">
        <v>2</v>
      </c>
    </row>
    <row r="1715" spans="1:5" x14ac:dyDescent="0.25">
      <c r="A1715">
        <v>1714</v>
      </c>
      <c r="C1715" s="2">
        <v>2</v>
      </c>
    </row>
    <row r="1716" spans="1:5" x14ac:dyDescent="0.25">
      <c r="A1716">
        <v>1715</v>
      </c>
      <c r="D1716" s="3">
        <v>3</v>
      </c>
    </row>
    <row r="1717" spans="1:5" x14ac:dyDescent="0.25">
      <c r="A1717">
        <v>1716</v>
      </c>
      <c r="D1717" s="3">
        <v>3</v>
      </c>
      <c r="E1717" s="5">
        <v>4</v>
      </c>
    </row>
    <row r="1718" spans="1:5" x14ac:dyDescent="0.25">
      <c r="A1718">
        <v>1717</v>
      </c>
      <c r="D1718" s="3">
        <v>3</v>
      </c>
      <c r="E1718" s="5">
        <v>4</v>
      </c>
    </row>
    <row r="1719" spans="1:5" x14ac:dyDescent="0.25">
      <c r="A1719">
        <v>1718</v>
      </c>
      <c r="D1719" s="3">
        <v>3</v>
      </c>
      <c r="E1719" s="5">
        <v>4</v>
      </c>
    </row>
    <row r="1720" spans="1:5" x14ac:dyDescent="0.25">
      <c r="A1720">
        <v>1719</v>
      </c>
      <c r="D1720" s="3">
        <v>3</v>
      </c>
      <c r="E1720" s="5">
        <v>4</v>
      </c>
    </row>
    <row r="1721" spans="1:5" x14ac:dyDescent="0.25">
      <c r="A1721">
        <v>1720</v>
      </c>
      <c r="D1721" s="3">
        <v>3</v>
      </c>
      <c r="E1721" s="5">
        <v>4</v>
      </c>
    </row>
    <row r="1722" spans="1:5" x14ac:dyDescent="0.25">
      <c r="A1722">
        <v>1721</v>
      </c>
      <c r="D1722" s="3">
        <v>3</v>
      </c>
      <c r="E1722" s="5">
        <v>4</v>
      </c>
    </row>
    <row r="1723" spans="1:5" x14ac:dyDescent="0.25">
      <c r="A1723">
        <v>1722</v>
      </c>
      <c r="D1723" s="3">
        <v>3</v>
      </c>
      <c r="E1723" s="5">
        <v>4</v>
      </c>
    </row>
    <row r="1724" spans="1:5" x14ac:dyDescent="0.25">
      <c r="A1724">
        <v>1723</v>
      </c>
      <c r="D1724" s="3">
        <v>3</v>
      </c>
      <c r="E1724" s="5">
        <v>4</v>
      </c>
    </row>
    <row r="1725" spans="1:5" x14ac:dyDescent="0.25">
      <c r="A1725">
        <v>1724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2">
        <v>2</v>
      </c>
    </row>
    <row r="1729" spans="1:5" x14ac:dyDescent="0.25">
      <c r="A1729">
        <v>1728</v>
      </c>
      <c r="C1729" s="2">
        <v>2</v>
      </c>
    </row>
    <row r="1730" spans="1:5" x14ac:dyDescent="0.25">
      <c r="A1730">
        <v>1729</v>
      </c>
      <c r="C1730" s="2">
        <v>2</v>
      </c>
    </row>
    <row r="1731" spans="1:5" x14ac:dyDescent="0.25">
      <c r="A1731">
        <v>1730</v>
      </c>
      <c r="B1731" s="4">
        <v>1</v>
      </c>
      <c r="C1731" s="2">
        <v>2</v>
      </c>
    </row>
    <row r="1732" spans="1:5" x14ac:dyDescent="0.25">
      <c r="A1732">
        <v>1731</v>
      </c>
      <c r="B1732" s="4">
        <v>1</v>
      </c>
      <c r="C1732" s="2">
        <v>2</v>
      </c>
    </row>
    <row r="1733" spans="1:5" x14ac:dyDescent="0.25">
      <c r="A1733">
        <v>1732</v>
      </c>
      <c r="B1733" s="4">
        <v>1</v>
      </c>
      <c r="C1733" s="2">
        <v>2</v>
      </c>
    </row>
    <row r="1734" spans="1:5" x14ac:dyDescent="0.25">
      <c r="A1734">
        <v>1733</v>
      </c>
      <c r="B1734" s="4">
        <v>1</v>
      </c>
      <c r="C1734" s="2">
        <v>2</v>
      </c>
    </row>
    <row r="1735" spans="1:5" x14ac:dyDescent="0.25">
      <c r="A1735">
        <v>1734</v>
      </c>
      <c r="B1735" s="4">
        <v>1</v>
      </c>
    </row>
    <row r="1736" spans="1:5" x14ac:dyDescent="0.25">
      <c r="A1736">
        <v>1735</v>
      </c>
      <c r="B1736" s="4">
        <v>1</v>
      </c>
    </row>
    <row r="1737" spans="1:5" x14ac:dyDescent="0.25">
      <c r="A1737">
        <v>1736</v>
      </c>
      <c r="B1737" s="4">
        <v>1</v>
      </c>
    </row>
    <row r="1738" spans="1:5" x14ac:dyDescent="0.25">
      <c r="A1738">
        <v>1737</v>
      </c>
      <c r="D1738" s="3">
        <v>3</v>
      </c>
      <c r="E1738" s="5">
        <v>4</v>
      </c>
    </row>
    <row r="1739" spans="1:5" x14ac:dyDescent="0.25">
      <c r="A1739">
        <v>1738</v>
      </c>
      <c r="D1739" s="3">
        <v>3</v>
      </c>
      <c r="E1739" s="5">
        <v>4</v>
      </c>
    </row>
    <row r="1740" spans="1:5" x14ac:dyDescent="0.25">
      <c r="A1740">
        <v>1739</v>
      </c>
      <c r="D1740" s="3">
        <v>3</v>
      </c>
      <c r="E1740" s="5">
        <v>4</v>
      </c>
    </row>
    <row r="1741" spans="1:5" x14ac:dyDescent="0.25">
      <c r="A1741">
        <v>1740</v>
      </c>
      <c r="D1741" s="3">
        <v>3</v>
      </c>
      <c r="E1741" s="5">
        <v>4</v>
      </c>
    </row>
    <row r="1742" spans="1:5" x14ac:dyDescent="0.25">
      <c r="A1742">
        <v>1741</v>
      </c>
      <c r="D1742" s="3">
        <v>3</v>
      </c>
      <c r="E1742" s="5">
        <v>4</v>
      </c>
    </row>
    <row r="1743" spans="1:5" x14ac:dyDescent="0.25">
      <c r="A1743">
        <v>1742</v>
      </c>
      <c r="D1743" s="3">
        <v>3</v>
      </c>
      <c r="E1743" s="5">
        <v>4</v>
      </c>
    </row>
    <row r="1744" spans="1:5" x14ac:dyDescent="0.25">
      <c r="A1744">
        <v>1743</v>
      </c>
      <c r="D1744" s="3">
        <v>3</v>
      </c>
      <c r="E1744" s="5">
        <v>4</v>
      </c>
    </row>
    <row r="1745" spans="1:5" x14ac:dyDescent="0.25">
      <c r="A1745">
        <v>1744</v>
      </c>
      <c r="C1745" s="2">
        <v>2</v>
      </c>
      <c r="D1745" s="3">
        <v>3</v>
      </c>
      <c r="E1745" s="5">
        <v>4</v>
      </c>
    </row>
    <row r="1746" spans="1:5" x14ac:dyDescent="0.25">
      <c r="A1746">
        <v>1745</v>
      </c>
      <c r="C1746" s="2">
        <v>2</v>
      </c>
    </row>
    <row r="1747" spans="1:5" x14ac:dyDescent="0.25">
      <c r="A1747">
        <v>1746</v>
      </c>
      <c r="C1747" s="2">
        <v>2</v>
      </c>
    </row>
    <row r="1748" spans="1:5" x14ac:dyDescent="0.25">
      <c r="A1748">
        <v>1747</v>
      </c>
      <c r="C1748" s="2">
        <v>2</v>
      </c>
    </row>
    <row r="1749" spans="1:5" x14ac:dyDescent="0.25">
      <c r="A1749">
        <v>1748</v>
      </c>
      <c r="C1749" s="2">
        <v>2</v>
      </c>
    </row>
    <row r="1750" spans="1:5" x14ac:dyDescent="0.25">
      <c r="A1750">
        <v>1749</v>
      </c>
      <c r="B1750" s="4">
        <v>1</v>
      </c>
      <c r="C1750" s="2">
        <v>2</v>
      </c>
    </row>
    <row r="1751" spans="1:5" x14ac:dyDescent="0.25">
      <c r="A1751">
        <v>1750</v>
      </c>
      <c r="B1751" s="4">
        <v>1</v>
      </c>
      <c r="C1751" s="2">
        <v>2</v>
      </c>
    </row>
    <row r="1752" spans="1:5" x14ac:dyDescent="0.25">
      <c r="A1752">
        <v>1751</v>
      </c>
      <c r="B1752" s="4">
        <v>1</v>
      </c>
      <c r="C1752" s="2">
        <v>2</v>
      </c>
    </row>
    <row r="1753" spans="1:5" x14ac:dyDescent="0.25">
      <c r="A1753">
        <v>1752</v>
      </c>
      <c r="B1753" s="4">
        <v>1</v>
      </c>
    </row>
    <row r="1754" spans="1:5" x14ac:dyDescent="0.25">
      <c r="A1754">
        <v>1753</v>
      </c>
      <c r="B1754" s="4">
        <v>1</v>
      </c>
    </row>
    <row r="1755" spans="1:5" x14ac:dyDescent="0.25">
      <c r="A1755">
        <v>1754</v>
      </c>
      <c r="B1755" s="4">
        <v>1</v>
      </c>
    </row>
    <row r="1756" spans="1:5" x14ac:dyDescent="0.25">
      <c r="A1756">
        <v>1755</v>
      </c>
      <c r="B1756" s="4">
        <v>1</v>
      </c>
    </row>
    <row r="1757" spans="1:5" x14ac:dyDescent="0.25">
      <c r="A1757">
        <v>1756</v>
      </c>
      <c r="B1757" s="4">
        <v>1</v>
      </c>
    </row>
    <row r="1758" spans="1:5" x14ac:dyDescent="0.25">
      <c r="A1758">
        <v>1757</v>
      </c>
      <c r="E1758" s="5">
        <v>4</v>
      </c>
    </row>
    <row r="1759" spans="1:5" x14ac:dyDescent="0.25">
      <c r="A1759">
        <v>1758</v>
      </c>
      <c r="D1759" s="3">
        <v>3</v>
      </c>
      <c r="E1759" s="5">
        <v>4</v>
      </c>
    </row>
    <row r="1760" spans="1:5" x14ac:dyDescent="0.25">
      <c r="A1760">
        <v>1759</v>
      </c>
      <c r="D1760" s="3">
        <v>3</v>
      </c>
      <c r="E1760" s="5">
        <v>4</v>
      </c>
    </row>
    <row r="1761" spans="1:5" x14ac:dyDescent="0.25">
      <c r="A1761">
        <v>1760</v>
      </c>
      <c r="D1761" s="3">
        <v>3</v>
      </c>
      <c r="E1761" s="5">
        <v>4</v>
      </c>
    </row>
    <row r="1762" spans="1:5" x14ac:dyDescent="0.25">
      <c r="A1762">
        <v>1761</v>
      </c>
      <c r="D1762" s="3">
        <v>3</v>
      </c>
      <c r="E1762" s="5">
        <v>4</v>
      </c>
    </row>
    <row r="1763" spans="1:5" x14ac:dyDescent="0.25">
      <c r="A1763">
        <v>1762</v>
      </c>
      <c r="D1763" s="3">
        <v>3</v>
      </c>
      <c r="E1763" s="5">
        <v>4</v>
      </c>
    </row>
    <row r="1764" spans="1:5" x14ac:dyDescent="0.25">
      <c r="A1764">
        <v>1763</v>
      </c>
      <c r="D1764" s="3">
        <v>3</v>
      </c>
      <c r="E1764" s="5">
        <v>4</v>
      </c>
    </row>
    <row r="1765" spans="1:5" x14ac:dyDescent="0.25">
      <c r="A1765">
        <v>1764</v>
      </c>
      <c r="D1765" s="3">
        <v>3</v>
      </c>
      <c r="E1765" s="5">
        <v>4</v>
      </c>
    </row>
    <row r="1766" spans="1:5" x14ac:dyDescent="0.25">
      <c r="A1766">
        <v>1765</v>
      </c>
      <c r="D1766" s="3">
        <v>3</v>
      </c>
      <c r="E1766" s="5">
        <v>4</v>
      </c>
    </row>
    <row r="1767" spans="1:5" x14ac:dyDescent="0.25">
      <c r="A1767">
        <v>1766</v>
      </c>
      <c r="C1767" s="2">
        <v>2</v>
      </c>
      <c r="D1767" s="3">
        <v>3</v>
      </c>
    </row>
    <row r="1768" spans="1:5" x14ac:dyDescent="0.25">
      <c r="A1768">
        <v>1767</v>
      </c>
      <c r="C1768" s="2">
        <v>2</v>
      </c>
    </row>
    <row r="1769" spans="1:5" x14ac:dyDescent="0.25">
      <c r="A1769">
        <v>1768</v>
      </c>
      <c r="C1769" s="2">
        <v>2</v>
      </c>
    </row>
    <row r="1770" spans="1:5" x14ac:dyDescent="0.25">
      <c r="A1770">
        <v>1769</v>
      </c>
      <c r="C1770" s="2">
        <v>2</v>
      </c>
    </row>
    <row r="1771" spans="1:5" x14ac:dyDescent="0.25">
      <c r="A1771">
        <v>1770</v>
      </c>
      <c r="B1771" s="4">
        <v>1</v>
      </c>
      <c r="C1771" s="2">
        <v>2</v>
      </c>
    </row>
    <row r="1772" spans="1:5" x14ac:dyDescent="0.25">
      <c r="A1772">
        <v>1771</v>
      </c>
      <c r="B1772" s="4">
        <v>1</v>
      </c>
      <c r="C1772" s="2">
        <v>2</v>
      </c>
    </row>
    <row r="1773" spans="1:5" x14ac:dyDescent="0.25">
      <c r="A1773">
        <v>1772</v>
      </c>
      <c r="B1773" s="4">
        <v>1</v>
      </c>
      <c r="C1773" s="2">
        <v>2</v>
      </c>
    </row>
    <row r="1774" spans="1:5" x14ac:dyDescent="0.25">
      <c r="A1774">
        <v>1773</v>
      </c>
      <c r="B1774" s="4">
        <v>1</v>
      </c>
      <c r="C1774" s="2">
        <v>2</v>
      </c>
    </row>
    <row r="1775" spans="1:5" x14ac:dyDescent="0.25">
      <c r="A1775">
        <v>1774</v>
      </c>
      <c r="B1775" s="4">
        <v>1</v>
      </c>
      <c r="C1775" s="2">
        <v>2</v>
      </c>
    </row>
    <row r="1776" spans="1:5" x14ac:dyDescent="0.25">
      <c r="A1776">
        <v>1775</v>
      </c>
      <c r="B1776" s="4">
        <v>1</v>
      </c>
    </row>
    <row r="1777" spans="1:5" x14ac:dyDescent="0.25">
      <c r="A1777">
        <v>1776</v>
      </c>
      <c r="B1777" s="4">
        <v>1</v>
      </c>
    </row>
    <row r="1778" spans="1:5" x14ac:dyDescent="0.25">
      <c r="A1778">
        <v>1777</v>
      </c>
      <c r="B1778" s="4">
        <v>1</v>
      </c>
      <c r="E1778" s="5">
        <v>4</v>
      </c>
    </row>
    <row r="1779" spans="1:5" x14ac:dyDescent="0.25">
      <c r="A1779">
        <v>1778</v>
      </c>
      <c r="B1779" s="4">
        <v>1</v>
      </c>
      <c r="E1779" s="5">
        <v>4</v>
      </c>
    </row>
    <row r="1780" spans="1:5" x14ac:dyDescent="0.25">
      <c r="A1780">
        <v>1779</v>
      </c>
      <c r="D1780" s="3">
        <v>3</v>
      </c>
      <c r="E1780" s="5">
        <v>4</v>
      </c>
    </row>
    <row r="1781" spans="1:5" x14ac:dyDescent="0.25">
      <c r="A1781">
        <v>1780</v>
      </c>
      <c r="D1781" s="3">
        <v>3</v>
      </c>
      <c r="E1781" s="5">
        <v>4</v>
      </c>
    </row>
    <row r="1782" spans="1:5" x14ac:dyDescent="0.25">
      <c r="A1782">
        <v>1781</v>
      </c>
      <c r="D1782" s="3">
        <v>3</v>
      </c>
      <c r="E1782" s="5">
        <v>4</v>
      </c>
    </row>
    <row r="1783" spans="1:5" x14ac:dyDescent="0.25">
      <c r="A1783">
        <v>1782</v>
      </c>
      <c r="D1783" s="3">
        <v>3</v>
      </c>
      <c r="E1783" s="5">
        <v>4</v>
      </c>
    </row>
    <row r="1784" spans="1:5" x14ac:dyDescent="0.25">
      <c r="A1784">
        <v>1783</v>
      </c>
      <c r="D1784" s="3">
        <v>3</v>
      </c>
      <c r="E1784" s="5">
        <v>4</v>
      </c>
    </row>
    <row r="1785" spans="1:5" x14ac:dyDescent="0.25">
      <c r="A1785">
        <v>1784</v>
      </c>
      <c r="D1785" s="3">
        <v>3</v>
      </c>
      <c r="E1785" s="5">
        <v>4</v>
      </c>
    </row>
    <row r="1786" spans="1:5" x14ac:dyDescent="0.25">
      <c r="A1786">
        <v>1785</v>
      </c>
      <c r="D1786" s="3">
        <v>3</v>
      </c>
      <c r="E1786" s="5">
        <v>4</v>
      </c>
    </row>
    <row r="1787" spans="1:5" x14ac:dyDescent="0.25">
      <c r="A1787">
        <v>1786</v>
      </c>
      <c r="D1787" s="3">
        <v>3</v>
      </c>
      <c r="E1787" s="5">
        <v>4</v>
      </c>
    </row>
    <row r="1788" spans="1:5" x14ac:dyDescent="0.25">
      <c r="A1788">
        <v>1787</v>
      </c>
      <c r="D1788" s="3">
        <v>3</v>
      </c>
    </row>
    <row r="1789" spans="1:5" x14ac:dyDescent="0.25">
      <c r="A1789">
        <v>1788</v>
      </c>
      <c r="D1789" s="3">
        <v>3</v>
      </c>
    </row>
    <row r="1790" spans="1:5" x14ac:dyDescent="0.25">
      <c r="A1790">
        <v>1789</v>
      </c>
      <c r="C1790" s="2">
        <v>2</v>
      </c>
    </row>
    <row r="1791" spans="1:5" x14ac:dyDescent="0.25">
      <c r="A1791">
        <v>1790</v>
      </c>
      <c r="C1791" s="2">
        <v>2</v>
      </c>
    </row>
    <row r="1792" spans="1:5" x14ac:dyDescent="0.25">
      <c r="A1792">
        <v>1791</v>
      </c>
      <c r="C1792" s="2">
        <v>2</v>
      </c>
    </row>
    <row r="1793" spans="1:5" x14ac:dyDescent="0.25">
      <c r="A1793">
        <v>1792</v>
      </c>
      <c r="C1793" s="2">
        <v>2</v>
      </c>
    </row>
    <row r="1794" spans="1:5" x14ac:dyDescent="0.25">
      <c r="A1794">
        <v>1793</v>
      </c>
      <c r="C1794" s="2">
        <v>2</v>
      </c>
    </row>
    <row r="1795" spans="1:5" x14ac:dyDescent="0.25">
      <c r="A1795">
        <v>1794</v>
      </c>
      <c r="B1795" s="4">
        <v>1</v>
      </c>
      <c r="C1795" s="2">
        <v>2</v>
      </c>
    </row>
    <row r="1796" spans="1:5" x14ac:dyDescent="0.25">
      <c r="A1796">
        <v>1795</v>
      </c>
      <c r="B1796" s="4">
        <v>1</v>
      </c>
      <c r="C1796" s="2">
        <v>2</v>
      </c>
    </row>
    <row r="1797" spans="1:5" x14ac:dyDescent="0.25">
      <c r="A1797">
        <v>1796</v>
      </c>
      <c r="B1797" s="4">
        <v>1</v>
      </c>
      <c r="C1797" s="2">
        <v>2</v>
      </c>
    </row>
    <row r="1798" spans="1:5" x14ac:dyDescent="0.25">
      <c r="A1798">
        <v>1797</v>
      </c>
      <c r="B1798" s="4">
        <v>1</v>
      </c>
    </row>
    <row r="1799" spans="1:5" x14ac:dyDescent="0.25">
      <c r="A1799">
        <v>1798</v>
      </c>
      <c r="B1799" s="4">
        <v>1</v>
      </c>
    </row>
    <row r="1800" spans="1:5" x14ac:dyDescent="0.25">
      <c r="A1800">
        <v>1799</v>
      </c>
      <c r="B1800" s="4">
        <v>1</v>
      </c>
    </row>
    <row r="1801" spans="1:5" x14ac:dyDescent="0.25">
      <c r="A1801">
        <v>1800</v>
      </c>
      <c r="B1801" s="4">
        <v>1</v>
      </c>
    </row>
    <row r="1802" spans="1:5" x14ac:dyDescent="0.25">
      <c r="A1802">
        <v>1801</v>
      </c>
      <c r="B1802" s="4">
        <v>1</v>
      </c>
      <c r="E1802" s="5">
        <v>4</v>
      </c>
    </row>
    <row r="1803" spans="1:5" x14ac:dyDescent="0.25">
      <c r="A1803">
        <v>1802</v>
      </c>
      <c r="D1803" s="3">
        <v>3</v>
      </c>
      <c r="E1803" s="5">
        <v>4</v>
      </c>
    </row>
    <row r="1804" spans="1:5" x14ac:dyDescent="0.25">
      <c r="A1804">
        <v>1803</v>
      </c>
      <c r="D1804" s="3">
        <v>3</v>
      </c>
      <c r="E1804" s="5">
        <v>4</v>
      </c>
    </row>
    <row r="1805" spans="1:5" x14ac:dyDescent="0.25">
      <c r="A1805">
        <v>1804</v>
      </c>
      <c r="D1805" s="3">
        <v>3</v>
      </c>
      <c r="E1805" s="5">
        <v>4</v>
      </c>
    </row>
    <row r="1806" spans="1:5" x14ac:dyDescent="0.25">
      <c r="A1806">
        <v>1805</v>
      </c>
      <c r="D1806" s="3">
        <v>3</v>
      </c>
      <c r="E1806" s="5">
        <v>4</v>
      </c>
    </row>
    <row r="1807" spans="1:5" x14ac:dyDescent="0.25">
      <c r="A1807">
        <v>1806</v>
      </c>
      <c r="D1807" s="3">
        <v>3</v>
      </c>
      <c r="E1807" s="5">
        <v>4</v>
      </c>
    </row>
    <row r="1808" spans="1:5" x14ac:dyDescent="0.25">
      <c r="A1808">
        <v>1807</v>
      </c>
      <c r="D1808" s="3">
        <v>3</v>
      </c>
      <c r="E1808" s="5">
        <v>4</v>
      </c>
    </row>
    <row r="1809" spans="1:5" x14ac:dyDescent="0.25">
      <c r="A1809">
        <v>1808</v>
      </c>
      <c r="D1809" s="3">
        <v>3</v>
      </c>
      <c r="E1809" s="5">
        <v>4</v>
      </c>
    </row>
    <row r="1810" spans="1:5" x14ac:dyDescent="0.25">
      <c r="A1810">
        <v>1809</v>
      </c>
      <c r="C1810" s="2">
        <v>2</v>
      </c>
      <c r="D1810" s="3">
        <v>3</v>
      </c>
      <c r="E1810" s="5">
        <v>4</v>
      </c>
    </row>
    <row r="1811" spans="1:5" x14ac:dyDescent="0.25">
      <c r="A1811">
        <v>1810</v>
      </c>
      <c r="C1811" s="2">
        <v>2</v>
      </c>
      <c r="D1811" s="3">
        <v>3</v>
      </c>
    </row>
    <row r="1812" spans="1:5" x14ac:dyDescent="0.25">
      <c r="A1812">
        <v>1811</v>
      </c>
      <c r="C1812" s="2">
        <v>2</v>
      </c>
    </row>
    <row r="1813" spans="1:5" x14ac:dyDescent="0.25">
      <c r="A1813">
        <v>1812</v>
      </c>
      <c r="C1813" s="2">
        <v>2</v>
      </c>
    </row>
    <row r="1814" spans="1:5" x14ac:dyDescent="0.25">
      <c r="A1814">
        <v>1813</v>
      </c>
      <c r="C1814" s="2">
        <v>2</v>
      </c>
    </row>
    <row r="1815" spans="1:5" x14ac:dyDescent="0.25">
      <c r="A1815">
        <v>1814</v>
      </c>
      <c r="C1815" s="2">
        <v>2</v>
      </c>
    </row>
    <row r="1816" spans="1:5" x14ac:dyDescent="0.25">
      <c r="A1816">
        <v>1815</v>
      </c>
      <c r="B1816" s="4">
        <v>1</v>
      </c>
      <c r="C1816" s="2">
        <v>2</v>
      </c>
    </row>
    <row r="1817" spans="1:5" x14ac:dyDescent="0.25">
      <c r="A1817">
        <v>1816</v>
      </c>
      <c r="B1817" s="4">
        <v>1</v>
      </c>
      <c r="C1817" s="2">
        <v>2</v>
      </c>
    </row>
    <row r="1818" spans="1:5" x14ac:dyDescent="0.25">
      <c r="A1818">
        <v>1817</v>
      </c>
      <c r="B1818" s="4">
        <v>1</v>
      </c>
      <c r="C1818" s="2">
        <v>2</v>
      </c>
    </row>
    <row r="1819" spans="1:5" x14ac:dyDescent="0.25">
      <c r="A1819">
        <v>1818</v>
      </c>
      <c r="B1819" s="4">
        <v>1</v>
      </c>
    </row>
    <row r="1820" spans="1:5" x14ac:dyDescent="0.25">
      <c r="A1820">
        <v>1819</v>
      </c>
      <c r="B1820" s="4">
        <v>1</v>
      </c>
    </row>
    <row r="1821" spans="1:5" x14ac:dyDescent="0.25">
      <c r="A1821">
        <v>1820</v>
      </c>
      <c r="B1821" s="4">
        <v>1</v>
      </c>
    </row>
    <row r="1822" spans="1:5" x14ac:dyDescent="0.25">
      <c r="A1822">
        <v>1821</v>
      </c>
      <c r="B1822" s="4">
        <v>1</v>
      </c>
    </row>
    <row r="1823" spans="1:5" x14ac:dyDescent="0.25">
      <c r="A1823">
        <v>1822</v>
      </c>
      <c r="B1823" s="4">
        <v>1</v>
      </c>
      <c r="E1823" s="5">
        <v>4</v>
      </c>
    </row>
    <row r="1824" spans="1:5" x14ac:dyDescent="0.25">
      <c r="A1824">
        <v>1823</v>
      </c>
      <c r="D1824" s="3">
        <v>3</v>
      </c>
      <c r="E1824" s="5">
        <v>4</v>
      </c>
    </row>
    <row r="1825" spans="1:6" x14ac:dyDescent="0.25">
      <c r="A1825">
        <v>1824</v>
      </c>
      <c r="D1825" s="3">
        <v>3</v>
      </c>
      <c r="E1825" s="5">
        <v>4</v>
      </c>
      <c r="F1825" t="s">
        <v>22</v>
      </c>
    </row>
    <row r="1826" spans="1:6" x14ac:dyDescent="0.25">
      <c r="A1826">
        <v>1825</v>
      </c>
    </row>
    <row r="1827" spans="1:6" x14ac:dyDescent="0.25">
      <c r="A1827">
        <v>1826</v>
      </c>
      <c r="F1827" t="s">
        <v>22</v>
      </c>
    </row>
    <row r="1828" spans="1:6" x14ac:dyDescent="0.25">
      <c r="A1828">
        <v>1827</v>
      </c>
      <c r="C1828" s="2">
        <v>2</v>
      </c>
    </row>
    <row r="1829" spans="1:6" x14ac:dyDescent="0.25">
      <c r="A1829">
        <v>1828</v>
      </c>
      <c r="C1829" s="2">
        <v>2</v>
      </c>
    </row>
    <row r="1830" spans="1:6" x14ac:dyDescent="0.25">
      <c r="A1830">
        <v>1829</v>
      </c>
      <c r="C1830" s="2">
        <v>2</v>
      </c>
      <c r="D1830" s="3">
        <v>3</v>
      </c>
    </row>
    <row r="1831" spans="1:6" x14ac:dyDescent="0.25">
      <c r="A1831">
        <v>1830</v>
      </c>
      <c r="C1831" s="2">
        <v>2</v>
      </c>
      <c r="D1831" s="3">
        <v>3</v>
      </c>
    </row>
    <row r="1832" spans="1:6" x14ac:dyDescent="0.25">
      <c r="A1832">
        <v>1831</v>
      </c>
      <c r="C1832" s="2">
        <v>2</v>
      </c>
      <c r="D1832" s="3">
        <v>3</v>
      </c>
    </row>
    <row r="1833" spans="1:6" x14ac:dyDescent="0.25">
      <c r="A1833">
        <v>1832</v>
      </c>
      <c r="C1833" s="2">
        <v>2</v>
      </c>
      <c r="D1833" s="3">
        <v>3</v>
      </c>
    </row>
    <row r="1834" spans="1:6" x14ac:dyDescent="0.25">
      <c r="A1834">
        <v>1833</v>
      </c>
      <c r="C1834" s="2">
        <v>2</v>
      </c>
      <c r="D1834" s="3">
        <v>3</v>
      </c>
    </row>
    <row r="1835" spans="1:6" x14ac:dyDescent="0.25">
      <c r="A1835">
        <v>1834</v>
      </c>
      <c r="C1835" s="2">
        <v>2</v>
      </c>
      <c r="D1835" s="3">
        <v>3</v>
      </c>
    </row>
    <row r="1836" spans="1:6" x14ac:dyDescent="0.25">
      <c r="A1836">
        <v>1835</v>
      </c>
      <c r="C1836" s="2">
        <v>2</v>
      </c>
      <c r="D1836" s="3">
        <v>3</v>
      </c>
    </row>
    <row r="1837" spans="1:6" x14ac:dyDescent="0.25">
      <c r="A1837">
        <v>1836</v>
      </c>
      <c r="C1837" s="2">
        <v>2</v>
      </c>
      <c r="D1837" s="3">
        <v>3</v>
      </c>
    </row>
    <row r="1838" spans="1:6" x14ac:dyDescent="0.25">
      <c r="A1838">
        <v>1837</v>
      </c>
      <c r="C1838" s="2">
        <v>2</v>
      </c>
      <c r="D1838" s="3">
        <v>3</v>
      </c>
    </row>
    <row r="1839" spans="1:6" x14ac:dyDescent="0.25">
      <c r="A1839">
        <v>1838</v>
      </c>
      <c r="C1839" s="2">
        <v>2</v>
      </c>
      <c r="D1839" s="3">
        <v>3</v>
      </c>
    </row>
    <row r="1840" spans="1:6" x14ac:dyDescent="0.25">
      <c r="A1840">
        <v>1839</v>
      </c>
      <c r="C1840" s="2">
        <v>2</v>
      </c>
      <c r="D1840" s="3">
        <v>3</v>
      </c>
    </row>
    <row r="1841" spans="1:5" x14ac:dyDescent="0.25">
      <c r="A1841">
        <v>1840</v>
      </c>
      <c r="D1841" s="3">
        <v>3</v>
      </c>
    </row>
    <row r="1842" spans="1:5" x14ac:dyDescent="0.25">
      <c r="A1842">
        <v>1841</v>
      </c>
      <c r="B1842" s="4">
        <v>1</v>
      </c>
    </row>
    <row r="1843" spans="1:5" x14ac:dyDescent="0.25">
      <c r="A1843">
        <v>1842</v>
      </c>
      <c r="B1843" s="4">
        <v>1</v>
      </c>
      <c r="E1843" s="5">
        <v>4</v>
      </c>
    </row>
    <row r="1844" spans="1:5" x14ac:dyDescent="0.25">
      <c r="A1844">
        <v>1843</v>
      </c>
      <c r="B1844" s="4">
        <v>1</v>
      </c>
      <c r="E1844" s="5">
        <v>4</v>
      </c>
    </row>
    <row r="1845" spans="1:5" x14ac:dyDescent="0.25">
      <c r="A1845">
        <v>1844</v>
      </c>
      <c r="B1845" s="4">
        <v>1</v>
      </c>
      <c r="E1845" s="5">
        <v>4</v>
      </c>
    </row>
    <row r="1846" spans="1:5" x14ac:dyDescent="0.25">
      <c r="A1846">
        <v>1845</v>
      </c>
      <c r="B1846" s="4">
        <v>1</v>
      </c>
      <c r="E1846" s="5">
        <v>4</v>
      </c>
    </row>
    <row r="1847" spans="1:5" x14ac:dyDescent="0.25">
      <c r="A1847">
        <v>1846</v>
      </c>
      <c r="B1847" s="4">
        <v>1</v>
      </c>
      <c r="E1847" s="5">
        <v>4</v>
      </c>
    </row>
    <row r="1848" spans="1:5" x14ac:dyDescent="0.25">
      <c r="A1848">
        <v>1847</v>
      </c>
      <c r="B1848" s="4">
        <v>1</v>
      </c>
      <c r="E1848" s="5">
        <v>4</v>
      </c>
    </row>
    <row r="1849" spans="1:5" x14ac:dyDescent="0.25">
      <c r="A1849">
        <v>1848</v>
      </c>
      <c r="B1849" s="4">
        <v>1</v>
      </c>
      <c r="E1849" s="5">
        <v>4</v>
      </c>
    </row>
    <row r="1850" spans="1:5" x14ac:dyDescent="0.25">
      <c r="A1850">
        <v>1849</v>
      </c>
      <c r="B1850" s="4">
        <v>1</v>
      </c>
      <c r="E1850" s="5">
        <v>4</v>
      </c>
    </row>
    <row r="1851" spans="1:5" x14ac:dyDescent="0.25">
      <c r="A1851">
        <v>1850</v>
      </c>
      <c r="B1851" s="4">
        <v>1</v>
      </c>
      <c r="E1851" s="5">
        <v>4</v>
      </c>
    </row>
    <row r="1852" spans="1:5" x14ac:dyDescent="0.25">
      <c r="A1852">
        <v>1851</v>
      </c>
      <c r="B1852" s="4">
        <v>1</v>
      </c>
      <c r="E1852" s="5">
        <v>4</v>
      </c>
    </row>
    <row r="1853" spans="1:5" x14ac:dyDescent="0.25">
      <c r="A1853">
        <v>1852</v>
      </c>
      <c r="E1853" s="5">
        <v>4</v>
      </c>
    </row>
    <row r="1854" spans="1:5" x14ac:dyDescent="0.25">
      <c r="A1854">
        <v>1853</v>
      </c>
      <c r="D1854" s="3">
        <v>3</v>
      </c>
      <c r="E1854" s="5">
        <v>4</v>
      </c>
    </row>
    <row r="1855" spans="1:5" x14ac:dyDescent="0.25">
      <c r="A1855">
        <v>1854</v>
      </c>
      <c r="D1855" s="3">
        <v>3</v>
      </c>
    </row>
    <row r="1856" spans="1:5" x14ac:dyDescent="0.25">
      <c r="A1856">
        <v>1855</v>
      </c>
      <c r="D1856" s="3">
        <v>3</v>
      </c>
    </row>
    <row r="1857" spans="1:5" x14ac:dyDescent="0.25">
      <c r="A1857">
        <v>1856</v>
      </c>
      <c r="C1857" s="2">
        <v>2</v>
      </c>
      <c r="D1857" s="3">
        <v>3</v>
      </c>
    </row>
    <row r="1858" spans="1:5" x14ac:dyDescent="0.25">
      <c r="A1858">
        <v>1857</v>
      </c>
      <c r="C1858" s="2">
        <v>2</v>
      </c>
      <c r="D1858" s="3">
        <v>3</v>
      </c>
    </row>
    <row r="1859" spans="1:5" x14ac:dyDescent="0.25">
      <c r="A1859">
        <v>1858</v>
      </c>
      <c r="C1859" s="2">
        <v>2</v>
      </c>
      <c r="D1859" s="3">
        <v>3</v>
      </c>
    </row>
    <row r="1860" spans="1:5" x14ac:dyDescent="0.25">
      <c r="A1860">
        <v>1859</v>
      </c>
      <c r="C1860" s="2">
        <v>2</v>
      </c>
      <c r="D1860" s="3">
        <v>3</v>
      </c>
    </row>
    <row r="1861" spans="1:5" x14ac:dyDescent="0.25">
      <c r="A1861">
        <v>1860</v>
      </c>
      <c r="C1861" s="2">
        <v>2</v>
      </c>
      <c r="D1861" s="3">
        <v>3</v>
      </c>
    </row>
    <row r="1862" spans="1:5" x14ac:dyDescent="0.25">
      <c r="A1862">
        <v>1861</v>
      </c>
      <c r="C1862" s="2">
        <v>2</v>
      </c>
      <c r="D1862" s="3">
        <v>3</v>
      </c>
    </row>
    <row r="1863" spans="1:5" x14ac:dyDescent="0.25">
      <c r="A1863">
        <v>1862</v>
      </c>
      <c r="C1863" s="2">
        <v>2</v>
      </c>
      <c r="D1863" s="3">
        <v>3</v>
      </c>
    </row>
    <row r="1864" spans="1:5" x14ac:dyDescent="0.25">
      <c r="A1864">
        <v>1863</v>
      </c>
      <c r="C1864" s="2">
        <v>2</v>
      </c>
    </row>
    <row r="1865" spans="1:5" x14ac:dyDescent="0.25">
      <c r="A1865">
        <v>1864</v>
      </c>
      <c r="C1865" s="2">
        <v>2</v>
      </c>
    </row>
    <row r="1866" spans="1:5" x14ac:dyDescent="0.25">
      <c r="A1866">
        <v>1865</v>
      </c>
      <c r="B1866" s="4">
        <v>1</v>
      </c>
      <c r="C1866" s="2">
        <v>2</v>
      </c>
    </row>
    <row r="1867" spans="1:5" x14ac:dyDescent="0.25">
      <c r="A1867">
        <v>1866</v>
      </c>
      <c r="B1867" s="4">
        <v>1</v>
      </c>
    </row>
    <row r="1868" spans="1:5" x14ac:dyDescent="0.25">
      <c r="A1868">
        <v>1867</v>
      </c>
      <c r="B1868" s="4">
        <v>1</v>
      </c>
    </row>
    <row r="1869" spans="1:5" x14ac:dyDescent="0.25">
      <c r="A1869">
        <v>1868</v>
      </c>
      <c r="B1869" s="4">
        <v>1</v>
      </c>
    </row>
    <row r="1870" spans="1:5" x14ac:dyDescent="0.25">
      <c r="A1870">
        <v>1869</v>
      </c>
      <c r="B1870" s="4">
        <v>1</v>
      </c>
    </row>
    <row r="1871" spans="1:5" x14ac:dyDescent="0.25">
      <c r="A1871">
        <v>1870</v>
      </c>
      <c r="B1871" s="4">
        <v>1</v>
      </c>
      <c r="E1871" s="5">
        <v>4</v>
      </c>
    </row>
    <row r="1872" spans="1:5" x14ac:dyDescent="0.25">
      <c r="A1872">
        <v>1871</v>
      </c>
      <c r="B1872" s="4">
        <v>1</v>
      </c>
      <c r="E1872" s="5">
        <v>4</v>
      </c>
    </row>
    <row r="1873" spans="1:5" x14ac:dyDescent="0.25">
      <c r="A1873">
        <v>1872</v>
      </c>
      <c r="B1873" s="4">
        <v>1</v>
      </c>
      <c r="D1873" s="3">
        <v>3</v>
      </c>
      <c r="E1873" s="5">
        <v>4</v>
      </c>
    </row>
    <row r="1874" spans="1:5" x14ac:dyDescent="0.25">
      <c r="A1874">
        <v>1873</v>
      </c>
      <c r="D1874" s="3">
        <v>3</v>
      </c>
      <c r="E1874" s="5">
        <v>4</v>
      </c>
    </row>
    <row r="1875" spans="1:5" x14ac:dyDescent="0.25">
      <c r="A1875">
        <v>1874</v>
      </c>
      <c r="D1875" s="3">
        <v>3</v>
      </c>
      <c r="E1875" s="5">
        <v>4</v>
      </c>
    </row>
    <row r="1876" spans="1:5" x14ac:dyDescent="0.25">
      <c r="A1876">
        <v>1875</v>
      </c>
      <c r="D1876" s="3">
        <v>3</v>
      </c>
      <c r="E1876" s="5">
        <v>4</v>
      </c>
    </row>
    <row r="1877" spans="1:5" x14ac:dyDescent="0.25">
      <c r="A1877">
        <v>1876</v>
      </c>
      <c r="D1877" s="3">
        <v>3</v>
      </c>
      <c r="E1877" s="5">
        <v>4</v>
      </c>
    </row>
    <row r="1878" spans="1:5" x14ac:dyDescent="0.25">
      <c r="A1878">
        <v>1877</v>
      </c>
      <c r="D1878" s="3">
        <v>3</v>
      </c>
      <c r="E1878" s="5">
        <v>4</v>
      </c>
    </row>
    <row r="1879" spans="1:5" x14ac:dyDescent="0.25">
      <c r="A1879">
        <v>1878</v>
      </c>
      <c r="D1879" s="3">
        <v>3</v>
      </c>
      <c r="E1879" s="5">
        <v>4</v>
      </c>
    </row>
    <row r="1880" spans="1:5" x14ac:dyDescent="0.25">
      <c r="A1880">
        <v>1879</v>
      </c>
      <c r="D1880" s="3">
        <v>3</v>
      </c>
    </row>
    <row r="1881" spans="1:5" x14ac:dyDescent="0.25">
      <c r="A1881">
        <v>1880</v>
      </c>
      <c r="D1881" s="3">
        <v>3</v>
      </c>
    </row>
    <row r="1882" spans="1:5" x14ac:dyDescent="0.25">
      <c r="A1882">
        <v>1881</v>
      </c>
      <c r="C1882" s="2">
        <v>2</v>
      </c>
    </row>
    <row r="1883" spans="1:5" x14ac:dyDescent="0.25">
      <c r="A1883">
        <v>1882</v>
      </c>
      <c r="C1883" s="2">
        <v>2</v>
      </c>
    </row>
    <row r="1884" spans="1:5" x14ac:dyDescent="0.25">
      <c r="A1884">
        <v>1883</v>
      </c>
      <c r="C1884" s="2">
        <v>2</v>
      </c>
    </row>
    <row r="1885" spans="1:5" x14ac:dyDescent="0.25">
      <c r="A1885">
        <v>1884</v>
      </c>
      <c r="C1885" s="2">
        <v>2</v>
      </c>
    </row>
    <row r="1886" spans="1:5" x14ac:dyDescent="0.25">
      <c r="A1886">
        <v>1885</v>
      </c>
      <c r="C1886" s="2">
        <v>2</v>
      </c>
    </row>
    <row r="1887" spans="1:5" x14ac:dyDescent="0.25">
      <c r="A1887">
        <v>1886</v>
      </c>
      <c r="B1887" s="4">
        <v>1</v>
      </c>
      <c r="C1887" s="2">
        <v>2</v>
      </c>
    </row>
    <row r="1888" spans="1:5" x14ac:dyDescent="0.25">
      <c r="A1888">
        <v>1887</v>
      </c>
      <c r="B1888" s="4">
        <v>1</v>
      </c>
      <c r="C1888" s="2">
        <v>2</v>
      </c>
    </row>
    <row r="1889" spans="1:5" x14ac:dyDescent="0.25">
      <c r="A1889">
        <v>1888</v>
      </c>
      <c r="B1889" s="4">
        <v>1</v>
      </c>
      <c r="C1889" s="2">
        <v>2</v>
      </c>
    </row>
    <row r="1890" spans="1:5" x14ac:dyDescent="0.25">
      <c r="A1890">
        <v>1889</v>
      </c>
      <c r="B1890" s="4">
        <v>1</v>
      </c>
    </row>
    <row r="1891" spans="1:5" x14ac:dyDescent="0.25">
      <c r="A1891">
        <v>1890</v>
      </c>
      <c r="B1891" s="4">
        <v>1</v>
      </c>
    </row>
    <row r="1892" spans="1:5" x14ac:dyDescent="0.25">
      <c r="A1892">
        <v>1891</v>
      </c>
      <c r="B1892" s="4">
        <v>1</v>
      </c>
    </row>
    <row r="1893" spans="1:5" x14ac:dyDescent="0.25">
      <c r="A1893">
        <v>1892</v>
      </c>
      <c r="D1893" s="3">
        <v>3</v>
      </c>
      <c r="E1893" s="5">
        <v>4</v>
      </c>
    </row>
    <row r="1894" spans="1:5" x14ac:dyDescent="0.25">
      <c r="A1894">
        <v>1893</v>
      </c>
      <c r="D1894" s="3">
        <v>3</v>
      </c>
      <c r="E1894" s="5">
        <v>4</v>
      </c>
    </row>
    <row r="1895" spans="1:5" x14ac:dyDescent="0.25">
      <c r="A1895">
        <v>1894</v>
      </c>
      <c r="D1895" s="3">
        <v>3</v>
      </c>
      <c r="E1895" s="5">
        <v>4</v>
      </c>
    </row>
    <row r="1896" spans="1:5" x14ac:dyDescent="0.25">
      <c r="A1896">
        <v>1895</v>
      </c>
      <c r="D1896" s="3">
        <v>3</v>
      </c>
      <c r="E1896" s="5">
        <v>4</v>
      </c>
    </row>
    <row r="1897" spans="1:5" x14ac:dyDescent="0.25">
      <c r="A1897">
        <v>1896</v>
      </c>
      <c r="D1897" s="3">
        <v>3</v>
      </c>
      <c r="E1897" s="5">
        <v>4</v>
      </c>
    </row>
    <row r="1898" spans="1:5" x14ac:dyDescent="0.25">
      <c r="A1898">
        <v>1897</v>
      </c>
      <c r="D1898" s="3">
        <v>3</v>
      </c>
      <c r="E1898" s="5">
        <v>4</v>
      </c>
    </row>
    <row r="1899" spans="1:5" x14ac:dyDescent="0.25">
      <c r="A1899">
        <v>1898</v>
      </c>
      <c r="D1899" s="3">
        <v>3</v>
      </c>
      <c r="E1899" s="5">
        <v>4</v>
      </c>
    </row>
    <row r="1900" spans="1:5" x14ac:dyDescent="0.25">
      <c r="A1900">
        <v>1899</v>
      </c>
      <c r="D1900" s="3">
        <v>3</v>
      </c>
      <c r="E1900" s="5">
        <v>4</v>
      </c>
    </row>
    <row r="1901" spans="1:5" x14ac:dyDescent="0.25">
      <c r="A1901">
        <v>1900</v>
      </c>
      <c r="D1901" s="3">
        <v>3</v>
      </c>
      <c r="E1901" s="5">
        <v>4</v>
      </c>
    </row>
    <row r="1902" spans="1:5" x14ac:dyDescent="0.25">
      <c r="A1902">
        <v>1901</v>
      </c>
    </row>
    <row r="1903" spans="1:5" x14ac:dyDescent="0.25">
      <c r="A1903">
        <v>1902</v>
      </c>
      <c r="C1903" s="2">
        <v>2</v>
      </c>
    </row>
    <row r="1904" spans="1:5" x14ac:dyDescent="0.25">
      <c r="A1904">
        <v>1903</v>
      </c>
      <c r="C1904" s="2">
        <v>2</v>
      </c>
    </row>
    <row r="1905" spans="1:5" x14ac:dyDescent="0.25">
      <c r="A1905">
        <v>1904</v>
      </c>
      <c r="C1905" s="2">
        <v>2</v>
      </c>
    </row>
    <row r="1906" spans="1:5" x14ac:dyDescent="0.25">
      <c r="A1906">
        <v>1905</v>
      </c>
      <c r="C1906" s="2">
        <v>2</v>
      </c>
    </row>
    <row r="1907" spans="1:5" x14ac:dyDescent="0.25">
      <c r="A1907">
        <v>1906</v>
      </c>
      <c r="B1907" s="4">
        <v>1</v>
      </c>
      <c r="C1907" s="2">
        <v>2</v>
      </c>
    </row>
    <row r="1908" spans="1:5" x14ac:dyDescent="0.25">
      <c r="A1908">
        <v>1907</v>
      </c>
      <c r="B1908" s="4">
        <v>1</v>
      </c>
      <c r="C1908" s="2">
        <v>2</v>
      </c>
    </row>
    <row r="1909" spans="1:5" x14ac:dyDescent="0.25">
      <c r="A1909">
        <v>1908</v>
      </c>
      <c r="B1909" s="4">
        <v>1</v>
      </c>
      <c r="C1909" s="2">
        <v>2</v>
      </c>
    </row>
    <row r="1910" spans="1:5" x14ac:dyDescent="0.25">
      <c r="A1910">
        <v>1909</v>
      </c>
      <c r="B1910" s="4">
        <v>1</v>
      </c>
      <c r="C1910" s="2">
        <v>2</v>
      </c>
    </row>
    <row r="1911" spans="1:5" x14ac:dyDescent="0.25">
      <c r="A1911">
        <v>1910</v>
      </c>
      <c r="B1911" s="4">
        <v>1</v>
      </c>
    </row>
    <row r="1912" spans="1:5" x14ac:dyDescent="0.25">
      <c r="A1912">
        <v>1911</v>
      </c>
      <c r="B1912" s="4">
        <v>1</v>
      </c>
    </row>
    <row r="1913" spans="1:5" x14ac:dyDescent="0.25">
      <c r="A1913">
        <v>1912</v>
      </c>
      <c r="B1913" s="4">
        <v>1</v>
      </c>
    </row>
    <row r="1914" spans="1:5" x14ac:dyDescent="0.25">
      <c r="A1914">
        <v>1913</v>
      </c>
      <c r="D1914" s="3">
        <v>3</v>
      </c>
    </row>
    <row r="1915" spans="1:5" x14ac:dyDescent="0.25">
      <c r="A1915">
        <v>1914</v>
      </c>
      <c r="D1915" s="3">
        <v>3</v>
      </c>
      <c r="E1915" s="5">
        <v>4</v>
      </c>
    </row>
    <row r="1916" spans="1:5" x14ac:dyDescent="0.25">
      <c r="A1916">
        <v>1915</v>
      </c>
      <c r="D1916" s="3">
        <v>3</v>
      </c>
      <c r="E1916" s="5">
        <v>4</v>
      </c>
    </row>
    <row r="1917" spans="1:5" x14ac:dyDescent="0.25">
      <c r="A1917">
        <v>1916</v>
      </c>
      <c r="D1917" s="3">
        <v>3</v>
      </c>
      <c r="E1917" s="5">
        <v>4</v>
      </c>
    </row>
    <row r="1918" spans="1:5" x14ac:dyDescent="0.25">
      <c r="A1918">
        <v>1917</v>
      </c>
      <c r="D1918" s="3">
        <v>3</v>
      </c>
      <c r="E1918" s="5">
        <v>4</v>
      </c>
    </row>
    <row r="1919" spans="1:5" x14ac:dyDescent="0.25">
      <c r="A1919">
        <v>1918</v>
      </c>
      <c r="D1919" s="3">
        <v>3</v>
      </c>
      <c r="E1919" s="5">
        <v>4</v>
      </c>
    </row>
    <row r="1920" spans="1:5" x14ac:dyDescent="0.25">
      <c r="A1920">
        <v>1919</v>
      </c>
      <c r="D1920" s="3">
        <v>3</v>
      </c>
      <c r="E1920" s="5">
        <v>4</v>
      </c>
    </row>
    <row r="1921" spans="1:5" x14ac:dyDescent="0.25">
      <c r="A1921">
        <v>1920</v>
      </c>
      <c r="D1921" s="3">
        <v>3</v>
      </c>
      <c r="E1921" s="5">
        <v>4</v>
      </c>
    </row>
    <row r="1922" spans="1:5" x14ac:dyDescent="0.25">
      <c r="A1922">
        <v>1921</v>
      </c>
    </row>
    <row r="1923" spans="1:5" x14ac:dyDescent="0.25">
      <c r="A1923">
        <v>1922</v>
      </c>
    </row>
    <row r="1924" spans="1:5" x14ac:dyDescent="0.25">
      <c r="A1924">
        <v>1923</v>
      </c>
      <c r="C1924" s="2">
        <v>2</v>
      </c>
    </row>
    <row r="1925" spans="1:5" x14ac:dyDescent="0.25">
      <c r="A1925">
        <v>1924</v>
      </c>
      <c r="C1925" s="2">
        <v>2</v>
      </c>
    </row>
    <row r="1926" spans="1:5" x14ac:dyDescent="0.25">
      <c r="A1926">
        <v>1925</v>
      </c>
      <c r="C1926" s="2">
        <v>2</v>
      </c>
    </row>
    <row r="1927" spans="1:5" x14ac:dyDescent="0.25">
      <c r="A1927">
        <v>1926</v>
      </c>
      <c r="C1927" s="2">
        <v>2</v>
      </c>
    </row>
    <row r="1928" spans="1:5" x14ac:dyDescent="0.25">
      <c r="A1928">
        <v>1927</v>
      </c>
      <c r="B1928" s="4">
        <v>1</v>
      </c>
      <c r="C1928" s="2">
        <v>2</v>
      </c>
    </row>
    <row r="1929" spans="1:5" x14ac:dyDescent="0.25">
      <c r="A1929">
        <v>1928</v>
      </c>
      <c r="B1929" s="4">
        <v>1</v>
      </c>
      <c r="C1929" s="2">
        <v>2</v>
      </c>
    </row>
    <row r="1930" spans="1:5" x14ac:dyDescent="0.25">
      <c r="A1930">
        <v>1929</v>
      </c>
      <c r="B1930" s="4">
        <v>1</v>
      </c>
      <c r="C1930" s="2">
        <v>2</v>
      </c>
    </row>
    <row r="1931" spans="1:5" x14ac:dyDescent="0.25">
      <c r="A1931">
        <v>1930</v>
      </c>
      <c r="B1931" s="4">
        <v>1</v>
      </c>
    </row>
    <row r="1932" spans="1:5" x14ac:dyDescent="0.25">
      <c r="A1932">
        <v>1931</v>
      </c>
      <c r="B1932" s="4">
        <v>1</v>
      </c>
    </row>
    <row r="1933" spans="1:5" x14ac:dyDescent="0.25">
      <c r="A1933">
        <v>1932</v>
      </c>
      <c r="B1933" s="4">
        <v>1</v>
      </c>
    </row>
    <row r="1934" spans="1:5" x14ac:dyDescent="0.25">
      <c r="A1934">
        <v>1933</v>
      </c>
      <c r="D1934" s="3">
        <v>3</v>
      </c>
    </row>
    <row r="1935" spans="1:5" x14ac:dyDescent="0.25">
      <c r="A1935">
        <v>1934</v>
      </c>
      <c r="D1935" s="3">
        <v>3</v>
      </c>
      <c r="E1935" s="5">
        <v>4</v>
      </c>
    </row>
    <row r="1936" spans="1:5" x14ac:dyDescent="0.25">
      <c r="A1936">
        <v>1935</v>
      </c>
      <c r="D1936" s="3">
        <v>3</v>
      </c>
      <c r="E1936" s="5">
        <v>4</v>
      </c>
    </row>
    <row r="1937" spans="1:5" x14ac:dyDescent="0.25">
      <c r="A1937">
        <v>1936</v>
      </c>
      <c r="D1937" s="3">
        <v>3</v>
      </c>
      <c r="E1937" s="5">
        <v>4</v>
      </c>
    </row>
    <row r="1938" spans="1:5" x14ac:dyDescent="0.25">
      <c r="A1938">
        <v>1937</v>
      </c>
      <c r="D1938" s="3">
        <v>3</v>
      </c>
      <c r="E1938" s="5">
        <v>4</v>
      </c>
    </row>
    <row r="1939" spans="1:5" x14ac:dyDescent="0.25">
      <c r="A1939">
        <v>1938</v>
      </c>
      <c r="D1939" s="3">
        <v>3</v>
      </c>
      <c r="E1939" s="5">
        <v>4</v>
      </c>
    </row>
    <row r="1940" spans="1:5" x14ac:dyDescent="0.25">
      <c r="A1940">
        <v>1939</v>
      </c>
      <c r="D1940" s="3">
        <v>3</v>
      </c>
      <c r="E1940" s="5">
        <v>4</v>
      </c>
    </row>
    <row r="1941" spans="1:5" x14ac:dyDescent="0.25">
      <c r="A1941">
        <v>1940</v>
      </c>
      <c r="D1941" s="3">
        <v>3</v>
      </c>
      <c r="E1941" s="5">
        <v>4</v>
      </c>
    </row>
    <row r="1942" spans="1:5" x14ac:dyDescent="0.25">
      <c r="A1942">
        <v>1941</v>
      </c>
      <c r="E1942" s="5">
        <v>4</v>
      </c>
    </row>
    <row r="1943" spans="1:5" x14ac:dyDescent="0.25">
      <c r="A1943">
        <v>1942</v>
      </c>
    </row>
    <row r="1944" spans="1:5" x14ac:dyDescent="0.25">
      <c r="A1944">
        <v>1943</v>
      </c>
    </row>
    <row r="1945" spans="1:5" x14ac:dyDescent="0.25">
      <c r="A1945">
        <v>1944</v>
      </c>
    </row>
    <row r="1946" spans="1:5" x14ac:dyDescent="0.25">
      <c r="A1946">
        <v>1945</v>
      </c>
      <c r="C1946" s="2">
        <v>2</v>
      </c>
    </row>
    <row r="1947" spans="1:5" x14ac:dyDescent="0.25">
      <c r="A1947">
        <v>1946</v>
      </c>
      <c r="C1947" s="2">
        <v>2</v>
      </c>
    </row>
    <row r="1948" spans="1:5" x14ac:dyDescent="0.25">
      <c r="A1948">
        <v>1947</v>
      </c>
      <c r="C1948" s="2">
        <v>2</v>
      </c>
    </row>
    <row r="1949" spans="1:5" x14ac:dyDescent="0.25">
      <c r="A1949">
        <v>1948</v>
      </c>
      <c r="C1949" s="2">
        <v>2</v>
      </c>
    </row>
    <row r="1950" spans="1:5" x14ac:dyDescent="0.25">
      <c r="A1950">
        <v>1949</v>
      </c>
      <c r="B1950" s="4">
        <v>1</v>
      </c>
      <c r="C1950" s="2">
        <v>2</v>
      </c>
    </row>
    <row r="1951" spans="1:5" x14ac:dyDescent="0.25">
      <c r="A1951">
        <v>1950</v>
      </c>
      <c r="B1951" s="4">
        <v>1</v>
      </c>
      <c r="C1951" s="2">
        <v>2</v>
      </c>
    </row>
    <row r="1952" spans="1:5" x14ac:dyDescent="0.25">
      <c r="A1952">
        <v>1951</v>
      </c>
      <c r="B1952" s="4">
        <v>1</v>
      </c>
      <c r="C1952" s="2">
        <v>2</v>
      </c>
    </row>
    <row r="1953" spans="1:5" x14ac:dyDescent="0.25">
      <c r="A1953">
        <v>1952</v>
      </c>
      <c r="B1953" s="4">
        <v>1</v>
      </c>
    </row>
    <row r="1954" spans="1:5" x14ac:dyDescent="0.25">
      <c r="A1954">
        <v>1953</v>
      </c>
      <c r="B1954" s="4">
        <v>1</v>
      </c>
    </row>
    <row r="1955" spans="1:5" x14ac:dyDescent="0.25">
      <c r="A1955">
        <v>1954</v>
      </c>
      <c r="B1955" s="4">
        <v>1</v>
      </c>
    </row>
    <row r="1956" spans="1:5" x14ac:dyDescent="0.25">
      <c r="A1956">
        <v>1955</v>
      </c>
      <c r="D1956" s="3">
        <v>3</v>
      </c>
      <c r="E1956" s="5">
        <v>4</v>
      </c>
    </row>
    <row r="1957" spans="1:5" x14ac:dyDescent="0.25">
      <c r="A1957">
        <v>1956</v>
      </c>
      <c r="D1957" s="3">
        <v>3</v>
      </c>
      <c r="E1957" s="5">
        <v>4</v>
      </c>
    </row>
    <row r="1958" spans="1:5" x14ac:dyDescent="0.25">
      <c r="A1958">
        <v>1957</v>
      </c>
      <c r="D1958" s="3">
        <v>3</v>
      </c>
      <c r="E1958" s="5">
        <v>4</v>
      </c>
    </row>
    <row r="1959" spans="1:5" x14ac:dyDescent="0.25">
      <c r="A1959">
        <v>1958</v>
      </c>
      <c r="D1959" s="3">
        <v>3</v>
      </c>
      <c r="E1959" s="5">
        <v>4</v>
      </c>
    </row>
    <row r="1960" spans="1:5" x14ac:dyDescent="0.25">
      <c r="A1960">
        <v>1959</v>
      </c>
      <c r="D1960" s="3">
        <v>3</v>
      </c>
      <c r="E1960" s="5">
        <v>4</v>
      </c>
    </row>
    <row r="1961" spans="1:5" x14ac:dyDescent="0.25">
      <c r="A1961">
        <v>1960</v>
      </c>
      <c r="D1961" s="3">
        <v>3</v>
      </c>
      <c r="E1961" s="5">
        <v>4</v>
      </c>
    </row>
    <row r="1962" spans="1:5" x14ac:dyDescent="0.25">
      <c r="A1962">
        <v>1961</v>
      </c>
      <c r="D1962" s="3">
        <v>3</v>
      </c>
      <c r="E1962" s="5">
        <v>4</v>
      </c>
    </row>
    <row r="1963" spans="1:5" x14ac:dyDescent="0.25">
      <c r="A1963">
        <v>1962</v>
      </c>
      <c r="D1963" s="3">
        <v>3</v>
      </c>
      <c r="E1963" s="5">
        <v>4</v>
      </c>
    </row>
    <row r="1964" spans="1:5" x14ac:dyDescent="0.25">
      <c r="A1964">
        <v>1963</v>
      </c>
    </row>
    <row r="1965" spans="1:5" x14ac:dyDescent="0.25">
      <c r="A1965">
        <v>1964</v>
      </c>
      <c r="C1965" s="2">
        <v>2</v>
      </c>
    </row>
    <row r="1966" spans="1:5" x14ac:dyDescent="0.25">
      <c r="A1966">
        <v>1965</v>
      </c>
      <c r="C1966" s="2">
        <v>2</v>
      </c>
    </row>
    <row r="1967" spans="1:5" x14ac:dyDescent="0.25">
      <c r="A1967">
        <v>1966</v>
      </c>
      <c r="C1967" s="2">
        <v>2</v>
      </c>
    </row>
    <row r="1968" spans="1:5" x14ac:dyDescent="0.25">
      <c r="A1968">
        <v>1967</v>
      </c>
      <c r="C1968" s="2">
        <v>2</v>
      </c>
    </row>
    <row r="1969" spans="1:5" x14ac:dyDescent="0.25">
      <c r="A1969">
        <v>1968</v>
      </c>
      <c r="B1969" s="4">
        <v>1</v>
      </c>
      <c r="C1969" s="2">
        <v>2</v>
      </c>
    </row>
    <row r="1970" spans="1:5" x14ac:dyDescent="0.25">
      <c r="A1970">
        <v>1969</v>
      </c>
      <c r="B1970" s="4">
        <v>1</v>
      </c>
      <c r="C1970" s="2">
        <v>2</v>
      </c>
    </row>
    <row r="1971" spans="1:5" x14ac:dyDescent="0.25">
      <c r="A1971">
        <v>1970</v>
      </c>
      <c r="B1971" s="4">
        <v>1</v>
      </c>
      <c r="C1971" s="2">
        <v>2</v>
      </c>
    </row>
    <row r="1972" spans="1:5" x14ac:dyDescent="0.25">
      <c r="A1972">
        <v>1971</v>
      </c>
      <c r="B1972" s="4">
        <v>1</v>
      </c>
    </row>
    <row r="1973" spans="1:5" x14ac:dyDescent="0.25">
      <c r="A1973">
        <v>1972</v>
      </c>
      <c r="B1973" s="4">
        <v>1</v>
      </c>
    </row>
    <row r="1974" spans="1:5" x14ac:dyDescent="0.25">
      <c r="A1974">
        <v>1973</v>
      </c>
      <c r="B1974" s="4">
        <v>1</v>
      </c>
    </row>
    <row r="1975" spans="1:5" x14ac:dyDescent="0.25">
      <c r="A1975">
        <v>1974</v>
      </c>
      <c r="B1975" s="4">
        <v>1</v>
      </c>
    </row>
    <row r="1976" spans="1:5" x14ac:dyDescent="0.25">
      <c r="A1976">
        <v>1975</v>
      </c>
      <c r="D1976" s="3">
        <v>3</v>
      </c>
    </row>
    <row r="1977" spans="1:5" x14ac:dyDescent="0.25">
      <c r="A1977">
        <v>1976</v>
      </c>
      <c r="D1977" s="3">
        <v>3</v>
      </c>
      <c r="E1977" s="5">
        <v>4</v>
      </c>
    </row>
    <row r="1978" spans="1:5" x14ac:dyDescent="0.25">
      <c r="A1978">
        <v>1977</v>
      </c>
      <c r="D1978" s="3">
        <v>3</v>
      </c>
      <c r="E1978" s="5">
        <v>4</v>
      </c>
    </row>
    <row r="1979" spans="1:5" x14ac:dyDescent="0.25">
      <c r="A1979">
        <v>1978</v>
      </c>
      <c r="D1979" s="3">
        <v>3</v>
      </c>
      <c r="E1979" s="5">
        <v>4</v>
      </c>
    </row>
    <row r="1980" spans="1:5" x14ac:dyDescent="0.25">
      <c r="A1980">
        <v>1979</v>
      </c>
      <c r="D1980" s="3">
        <v>3</v>
      </c>
      <c r="E1980" s="5">
        <v>4</v>
      </c>
    </row>
    <row r="1981" spans="1:5" x14ac:dyDescent="0.25">
      <c r="A1981">
        <v>1980</v>
      </c>
      <c r="D1981" s="3">
        <v>3</v>
      </c>
      <c r="E1981" s="5">
        <v>4</v>
      </c>
    </row>
    <row r="1982" spans="1:5" x14ac:dyDescent="0.25">
      <c r="A1982">
        <v>1981</v>
      </c>
      <c r="D1982" s="3">
        <v>3</v>
      </c>
      <c r="E1982" s="5">
        <v>4</v>
      </c>
    </row>
    <row r="1983" spans="1:5" x14ac:dyDescent="0.25">
      <c r="A1983">
        <v>1982</v>
      </c>
      <c r="D1983" s="3">
        <v>3</v>
      </c>
      <c r="E1983" s="5">
        <v>4</v>
      </c>
    </row>
    <row r="1984" spans="1:5" x14ac:dyDescent="0.25">
      <c r="A1984">
        <v>1983</v>
      </c>
      <c r="C1984" s="2">
        <v>2</v>
      </c>
    </row>
    <row r="1985" spans="1:5" x14ac:dyDescent="0.25">
      <c r="A1985">
        <v>1984</v>
      </c>
      <c r="C1985" s="2">
        <v>2</v>
      </c>
    </row>
    <row r="1986" spans="1:5" x14ac:dyDescent="0.25">
      <c r="A1986">
        <v>1985</v>
      </c>
      <c r="C1986" s="2">
        <v>2</v>
      </c>
    </row>
    <row r="1987" spans="1:5" x14ac:dyDescent="0.25">
      <c r="A1987">
        <v>1986</v>
      </c>
      <c r="C1987" s="2">
        <v>2</v>
      </c>
    </row>
    <row r="1988" spans="1:5" x14ac:dyDescent="0.25">
      <c r="A1988">
        <v>1987</v>
      </c>
      <c r="B1988" s="4">
        <v>1</v>
      </c>
      <c r="C1988" s="2">
        <v>2</v>
      </c>
    </row>
    <row r="1989" spans="1:5" x14ac:dyDescent="0.25">
      <c r="A1989">
        <v>1988</v>
      </c>
      <c r="B1989" s="4">
        <v>1</v>
      </c>
      <c r="C1989" s="2">
        <v>2</v>
      </c>
    </row>
    <row r="1990" spans="1:5" x14ac:dyDescent="0.25">
      <c r="A1990">
        <v>1989</v>
      </c>
      <c r="B1990" s="4">
        <v>1</v>
      </c>
      <c r="C1990" s="2">
        <v>2</v>
      </c>
    </row>
    <row r="1991" spans="1:5" x14ac:dyDescent="0.25">
      <c r="A1991">
        <v>1990</v>
      </c>
      <c r="B1991" s="4">
        <v>1</v>
      </c>
      <c r="C1991" s="2">
        <v>2</v>
      </c>
    </row>
    <row r="1992" spans="1:5" x14ac:dyDescent="0.25">
      <c r="A1992">
        <v>1991</v>
      </c>
      <c r="B1992" s="4">
        <v>1</v>
      </c>
    </row>
    <row r="1993" spans="1:5" x14ac:dyDescent="0.25">
      <c r="A1993">
        <v>1992</v>
      </c>
      <c r="B1993" s="4">
        <v>1</v>
      </c>
    </row>
    <row r="1994" spans="1:5" x14ac:dyDescent="0.25">
      <c r="A1994">
        <v>1993</v>
      </c>
      <c r="B1994" s="4">
        <v>1</v>
      </c>
    </row>
    <row r="1995" spans="1:5" x14ac:dyDescent="0.25">
      <c r="A1995">
        <v>1994</v>
      </c>
      <c r="B1995" s="4">
        <v>1</v>
      </c>
    </row>
    <row r="1996" spans="1:5" x14ac:dyDescent="0.25">
      <c r="A1996">
        <v>1995</v>
      </c>
    </row>
    <row r="1997" spans="1:5" x14ac:dyDescent="0.25">
      <c r="A1997">
        <v>1996</v>
      </c>
      <c r="E1997" s="5">
        <v>4</v>
      </c>
    </row>
    <row r="1998" spans="1:5" x14ac:dyDescent="0.25">
      <c r="A1998">
        <v>1997</v>
      </c>
      <c r="D1998" s="3">
        <v>3</v>
      </c>
      <c r="E1998" s="5">
        <v>4</v>
      </c>
    </row>
    <row r="1999" spans="1:5" x14ac:dyDescent="0.25">
      <c r="A1999">
        <v>1998</v>
      </c>
      <c r="D1999" s="3">
        <v>3</v>
      </c>
      <c r="E1999" s="5">
        <v>4</v>
      </c>
    </row>
    <row r="2000" spans="1:5" x14ac:dyDescent="0.25">
      <c r="A2000">
        <v>1999</v>
      </c>
      <c r="D2000" s="3">
        <v>3</v>
      </c>
      <c r="E2000" s="5">
        <v>4</v>
      </c>
    </row>
    <row r="2001" spans="1:5" x14ac:dyDescent="0.25">
      <c r="A2001">
        <v>2000</v>
      </c>
      <c r="D2001" s="3">
        <v>3</v>
      </c>
      <c r="E2001" s="5">
        <v>4</v>
      </c>
    </row>
    <row r="2002" spans="1:5" x14ac:dyDescent="0.25">
      <c r="A2002">
        <v>2001</v>
      </c>
      <c r="C2002" s="2">
        <v>2</v>
      </c>
      <c r="D2002" s="3">
        <v>3</v>
      </c>
      <c r="E2002" s="5">
        <v>4</v>
      </c>
    </row>
    <row r="2003" spans="1:5" x14ac:dyDescent="0.25">
      <c r="A2003">
        <v>2002</v>
      </c>
      <c r="C2003" s="2">
        <v>2</v>
      </c>
      <c r="D2003" s="3">
        <v>3</v>
      </c>
      <c r="E2003" s="5">
        <v>4</v>
      </c>
    </row>
    <row r="2004" spans="1:5" x14ac:dyDescent="0.25">
      <c r="A2004">
        <v>2003</v>
      </c>
      <c r="C2004" s="2">
        <v>2</v>
      </c>
      <c r="D2004" s="3">
        <v>3</v>
      </c>
      <c r="E2004" s="5">
        <v>4</v>
      </c>
    </row>
    <row r="2005" spans="1:5" x14ac:dyDescent="0.25">
      <c r="A2005">
        <v>2004</v>
      </c>
      <c r="C2005" s="2">
        <v>2</v>
      </c>
      <c r="D2005" s="3">
        <v>3</v>
      </c>
    </row>
    <row r="2006" spans="1:5" x14ac:dyDescent="0.25">
      <c r="A2006">
        <v>2005</v>
      </c>
      <c r="C2006" s="2">
        <v>2</v>
      </c>
      <c r="D2006" s="3">
        <v>3</v>
      </c>
    </row>
    <row r="2007" spans="1:5" x14ac:dyDescent="0.25">
      <c r="A2007">
        <v>2006</v>
      </c>
      <c r="B2007" s="4">
        <v>1</v>
      </c>
      <c r="C2007" s="2">
        <v>2</v>
      </c>
    </row>
    <row r="2008" spans="1:5" x14ac:dyDescent="0.25">
      <c r="A2008">
        <v>2007</v>
      </c>
      <c r="B2008" s="4">
        <v>1</v>
      </c>
      <c r="C2008" s="2">
        <v>2</v>
      </c>
    </row>
    <row r="2009" spans="1:5" x14ac:dyDescent="0.25">
      <c r="A2009">
        <v>2008</v>
      </c>
      <c r="B2009" s="4">
        <v>1</v>
      </c>
      <c r="C2009" s="2">
        <v>2</v>
      </c>
    </row>
    <row r="2010" spans="1:5" x14ac:dyDescent="0.25">
      <c r="A2010">
        <v>2009</v>
      </c>
      <c r="B2010" s="4">
        <v>1</v>
      </c>
      <c r="C2010" s="2">
        <v>2</v>
      </c>
    </row>
    <row r="2011" spans="1:5" x14ac:dyDescent="0.25">
      <c r="A2011">
        <v>2010</v>
      </c>
      <c r="B2011" s="4">
        <v>1</v>
      </c>
      <c r="C2011" s="2">
        <v>2</v>
      </c>
    </row>
    <row r="2012" spans="1:5" x14ac:dyDescent="0.25">
      <c r="A2012">
        <v>2011</v>
      </c>
      <c r="B2012" s="4">
        <v>1</v>
      </c>
    </row>
    <row r="2013" spans="1:5" x14ac:dyDescent="0.25">
      <c r="A2013">
        <v>2012</v>
      </c>
      <c r="B2013" s="4">
        <v>1</v>
      </c>
    </row>
    <row r="2014" spans="1:5" x14ac:dyDescent="0.25">
      <c r="A2014">
        <v>2013</v>
      </c>
      <c r="B2014" s="4">
        <v>1</v>
      </c>
    </row>
    <row r="2015" spans="1:5" x14ac:dyDescent="0.25">
      <c r="A2015">
        <v>2014</v>
      </c>
      <c r="B2015" s="4">
        <v>1</v>
      </c>
    </row>
    <row r="2016" spans="1:5" x14ac:dyDescent="0.25">
      <c r="A2016">
        <v>2015</v>
      </c>
      <c r="B2016" s="4">
        <v>1</v>
      </c>
    </row>
    <row r="2017" spans="1:6" x14ac:dyDescent="0.25">
      <c r="A2017">
        <v>2016</v>
      </c>
      <c r="B2017" s="4">
        <v>1</v>
      </c>
      <c r="E2017" s="5">
        <v>4</v>
      </c>
    </row>
    <row r="2018" spans="1:6" x14ac:dyDescent="0.25">
      <c r="A2018">
        <v>2017</v>
      </c>
      <c r="B2018" s="4">
        <v>1</v>
      </c>
      <c r="E2018" s="5">
        <v>4</v>
      </c>
    </row>
    <row r="2019" spans="1:6" x14ac:dyDescent="0.25">
      <c r="A2019">
        <v>2018</v>
      </c>
      <c r="D2019" s="3">
        <v>3</v>
      </c>
      <c r="E2019" s="5">
        <v>4</v>
      </c>
    </row>
    <row r="2020" spans="1:6" x14ac:dyDescent="0.25">
      <c r="A2020">
        <v>2019</v>
      </c>
      <c r="D2020" s="3">
        <v>3</v>
      </c>
      <c r="E2020" s="5">
        <v>4</v>
      </c>
      <c r="F2020" t="s">
        <v>22</v>
      </c>
    </row>
    <row r="2021" spans="1:6" x14ac:dyDescent="0.25">
      <c r="A2021">
        <v>2020</v>
      </c>
    </row>
    <row r="2022" spans="1:6" x14ac:dyDescent="0.25">
      <c r="A2022">
        <v>2021</v>
      </c>
      <c r="F2022" t="s">
        <v>22</v>
      </c>
    </row>
    <row r="2023" spans="1:6" x14ac:dyDescent="0.25">
      <c r="A2023">
        <v>2022</v>
      </c>
      <c r="B2023" s="4">
        <v>1</v>
      </c>
    </row>
    <row r="2024" spans="1:6" x14ac:dyDescent="0.25">
      <c r="A2024">
        <v>2023</v>
      </c>
      <c r="B2024" s="4">
        <v>1</v>
      </c>
    </row>
    <row r="2025" spans="1:6" x14ac:dyDescent="0.25">
      <c r="A2025">
        <v>2024</v>
      </c>
      <c r="B2025" s="4">
        <v>1</v>
      </c>
    </row>
    <row r="2026" spans="1:6" x14ac:dyDescent="0.25">
      <c r="A2026">
        <v>2025</v>
      </c>
      <c r="B2026" s="4">
        <v>1</v>
      </c>
    </row>
    <row r="2027" spans="1:6" x14ac:dyDescent="0.25">
      <c r="A2027">
        <v>2026</v>
      </c>
      <c r="B2027" s="4">
        <v>1</v>
      </c>
    </row>
    <row r="2028" spans="1:6" x14ac:dyDescent="0.25">
      <c r="A2028">
        <v>2027</v>
      </c>
      <c r="B2028" s="4">
        <v>1</v>
      </c>
    </row>
    <row r="2029" spans="1:6" x14ac:dyDescent="0.25">
      <c r="A2029">
        <v>2028</v>
      </c>
      <c r="B2029" s="4">
        <v>1</v>
      </c>
    </row>
    <row r="2030" spans="1:6" x14ac:dyDescent="0.25">
      <c r="A2030">
        <v>2029</v>
      </c>
      <c r="B2030" s="4">
        <v>1</v>
      </c>
    </row>
    <row r="2031" spans="1:6" x14ac:dyDescent="0.25">
      <c r="A2031">
        <v>2030</v>
      </c>
      <c r="B2031" s="4">
        <v>1</v>
      </c>
      <c r="C2031" s="2">
        <v>2</v>
      </c>
    </row>
    <row r="2032" spans="1:6" x14ac:dyDescent="0.25">
      <c r="A2032">
        <v>2031</v>
      </c>
      <c r="B2032" s="4">
        <v>1</v>
      </c>
      <c r="C2032" s="2">
        <v>2</v>
      </c>
    </row>
    <row r="2033" spans="1:5" x14ac:dyDescent="0.25">
      <c r="A2033">
        <v>2032</v>
      </c>
      <c r="B2033" s="4">
        <v>1</v>
      </c>
      <c r="C2033" s="2">
        <v>2</v>
      </c>
    </row>
    <row r="2034" spans="1:5" x14ac:dyDescent="0.25">
      <c r="A2034">
        <v>2033</v>
      </c>
      <c r="C2034" s="2">
        <v>2</v>
      </c>
    </row>
    <row r="2035" spans="1:5" x14ac:dyDescent="0.25">
      <c r="A2035">
        <v>2034</v>
      </c>
      <c r="C2035" s="2">
        <v>2</v>
      </c>
    </row>
    <row r="2036" spans="1:5" x14ac:dyDescent="0.25">
      <c r="A2036">
        <v>2035</v>
      </c>
      <c r="C2036" s="2">
        <v>2</v>
      </c>
      <c r="D2036" s="3">
        <v>3</v>
      </c>
    </row>
    <row r="2037" spans="1:5" x14ac:dyDescent="0.25">
      <c r="A2037">
        <v>2036</v>
      </c>
      <c r="C2037" s="2">
        <v>2</v>
      </c>
      <c r="D2037" s="3">
        <v>3</v>
      </c>
    </row>
    <row r="2038" spans="1:5" x14ac:dyDescent="0.25">
      <c r="A2038">
        <v>2037</v>
      </c>
      <c r="C2038" s="2">
        <v>2</v>
      </c>
      <c r="D2038" s="3">
        <v>3</v>
      </c>
      <c r="E2038" s="5">
        <v>4</v>
      </c>
    </row>
    <row r="2039" spans="1:5" x14ac:dyDescent="0.25">
      <c r="A2039">
        <v>2038</v>
      </c>
      <c r="C2039" s="2">
        <v>2</v>
      </c>
      <c r="D2039" s="3">
        <v>3</v>
      </c>
      <c r="E2039" s="5">
        <v>4</v>
      </c>
    </row>
    <row r="2040" spans="1:5" x14ac:dyDescent="0.25">
      <c r="A2040">
        <v>2039</v>
      </c>
      <c r="D2040" s="3">
        <v>3</v>
      </c>
      <c r="E2040" s="5">
        <v>4</v>
      </c>
    </row>
    <row r="2041" spans="1:5" x14ac:dyDescent="0.25">
      <c r="A2041">
        <v>2040</v>
      </c>
      <c r="D2041" s="3">
        <v>3</v>
      </c>
      <c r="E2041" s="5">
        <v>4</v>
      </c>
    </row>
    <row r="2042" spans="1:5" x14ac:dyDescent="0.25">
      <c r="A2042">
        <v>2041</v>
      </c>
      <c r="D2042" s="3">
        <v>3</v>
      </c>
      <c r="E2042" s="5">
        <v>4</v>
      </c>
    </row>
    <row r="2043" spans="1:5" x14ac:dyDescent="0.25">
      <c r="A2043">
        <v>2042</v>
      </c>
      <c r="D2043" s="3">
        <v>3</v>
      </c>
      <c r="E2043" s="5">
        <v>4</v>
      </c>
    </row>
    <row r="2044" spans="1:5" x14ac:dyDescent="0.25">
      <c r="A2044">
        <v>2043</v>
      </c>
      <c r="D2044" s="3">
        <v>3</v>
      </c>
      <c r="E2044" s="5">
        <v>4</v>
      </c>
    </row>
    <row r="2045" spans="1:5" x14ac:dyDescent="0.25">
      <c r="A2045">
        <v>2044</v>
      </c>
      <c r="D2045" s="3">
        <v>3</v>
      </c>
      <c r="E2045" s="5">
        <v>4</v>
      </c>
    </row>
    <row r="2046" spans="1:5" x14ac:dyDescent="0.25">
      <c r="A2046">
        <v>2045</v>
      </c>
      <c r="E2046" s="5">
        <v>4</v>
      </c>
    </row>
    <row r="2047" spans="1:5" x14ac:dyDescent="0.25">
      <c r="A2047">
        <v>2046</v>
      </c>
    </row>
    <row r="2048" spans="1:5" x14ac:dyDescent="0.25">
      <c r="A2048">
        <v>2047</v>
      </c>
    </row>
    <row r="2049" spans="1:5" x14ac:dyDescent="0.25">
      <c r="A2049">
        <v>2048</v>
      </c>
      <c r="B2049" s="4">
        <v>1</v>
      </c>
    </row>
    <row r="2050" spans="1:5" x14ac:dyDescent="0.25">
      <c r="A2050">
        <v>2049</v>
      </c>
      <c r="B2050" s="4">
        <v>1</v>
      </c>
    </row>
    <row r="2051" spans="1:5" x14ac:dyDescent="0.25">
      <c r="A2051">
        <v>2050</v>
      </c>
      <c r="B2051" s="4">
        <v>1</v>
      </c>
    </row>
    <row r="2052" spans="1:5" x14ac:dyDescent="0.25">
      <c r="A2052">
        <v>2051</v>
      </c>
      <c r="B2052" s="4">
        <v>1</v>
      </c>
      <c r="C2052" s="2">
        <v>2</v>
      </c>
    </row>
    <row r="2053" spans="1:5" x14ac:dyDescent="0.25">
      <c r="A2053">
        <v>2052</v>
      </c>
      <c r="B2053" s="4">
        <v>1</v>
      </c>
      <c r="C2053" s="2">
        <v>2</v>
      </c>
    </row>
    <row r="2054" spans="1:5" x14ac:dyDescent="0.25">
      <c r="A2054">
        <v>2053</v>
      </c>
      <c r="B2054" s="4">
        <v>1</v>
      </c>
      <c r="C2054" s="2">
        <v>2</v>
      </c>
    </row>
    <row r="2055" spans="1:5" x14ac:dyDescent="0.25">
      <c r="A2055">
        <v>2054</v>
      </c>
      <c r="B2055" s="4">
        <v>1</v>
      </c>
      <c r="C2055" s="2">
        <v>2</v>
      </c>
    </row>
    <row r="2056" spans="1:5" x14ac:dyDescent="0.25">
      <c r="A2056">
        <v>2055</v>
      </c>
      <c r="B2056" s="4">
        <v>1</v>
      </c>
      <c r="C2056" s="2">
        <v>2</v>
      </c>
    </row>
    <row r="2057" spans="1:5" x14ac:dyDescent="0.25">
      <c r="A2057">
        <v>2056</v>
      </c>
      <c r="C2057" s="2">
        <v>2</v>
      </c>
    </row>
    <row r="2058" spans="1:5" x14ac:dyDescent="0.25">
      <c r="A2058">
        <v>2057</v>
      </c>
      <c r="C2058" s="2">
        <v>2</v>
      </c>
    </row>
    <row r="2059" spans="1:5" x14ac:dyDescent="0.25">
      <c r="A2059">
        <v>2058</v>
      </c>
      <c r="C2059" s="2">
        <v>2</v>
      </c>
      <c r="D2059" s="3">
        <v>3</v>
      </c>
      <c r="E2059" s="5">
        <v>4</v>
      </c>
    </row>
    <row r="2060" spans="1:5" x14ac:dyDescent="0.25">
      <c r="A2060">
        <v>2059</v>
      </c>
      <c r="C2060" s="2">
        <v>2</v>
      </c>
      <c r="D2060" s="3">
        <v>3</v>
      </c>
      <c r="E2060" s="5">
        <v>4</v>
      </c>
    </row>
    <row r="2061" spans="1:5" x14ac:dyDescent="0.25">
      <c r="A2061">
        <v>2060</v>
      </c>
      <c r="D2061" s="3">
        <v>3</v>
      </c>
      <c r="E2061" s="5">
        <v>4</v>
      </c>
    </row>
    <row r="2062" spans="1:5" x14ac:dyDescent="0.25">
      <c r="A2062">
        <v>2061</v>
      </c>
      <c r="D2062" s="3">
        <v>3</v>
      </c>
      <c r="E2062" s="5">
        <v>4</v>
      </c>
    </row>
    <row r="2063" spans="1:5" x14ac:dyDescent="0.25">
      <c r="A2063">
        <v>2062</v>
      </c>
      <c r="D2063" s="3">
        <v>3</v>
      </c>
      <c r="E2063" s="5">
        <v>4</v>
      </c>
    </row>
    <row r="2064" spans="1:5" x14ac:dyDescent="0.25">
      <c r="A2064">
        <v>2063</v>
      </c>
      <c r="D2064" s="3">
        <v>3</v>
      </c>
      <c r="E2064" s="5">
        <v>4</v>
      </c>
    </row>
    <row r="2065" spans="1:5" x14ac:dyDescent="0.25">
      <c r="A2065">
        <v>2064</v>
      </c>
      <c r="D2065" s="3">
        <v>3</v>
      </c>
      <c r="E2065" s="5">
        <v>4</v>
      </c>
    </row>
    <row r="2066" spans="1:5" x14ac:dyDescent="0.25">
      <c r="A2066">
        <v>2065</v>
      </c>
      <c r="D2066" s="3">
        <v>3</v>
      </c>
      <c r="E2066" s="5">
        <v>4</v>
      </c>
    </row>
    <row r="2067" spans="1:5" x14ac:dyDescent="0.25">
      <c r="A2067">
        <v>2066</v>
      </c>
      <c r="D2067" s="3">
        <v>3</v>
      </c>
      <c r="E2067" s="5">
        <v>4</v>
      </c>
    </row>
    <row r="2068" spans="1:5" x14ac:dyDescent="0.25">
      <c r="A2068">
        <v>2067</v>
      </c>
      <c r="D2068" s="3">
        <v>3</v>
      </c>
    </row>
    <row r="2069" spans="1:5" x14ac:dyDescent="0.25">
      <c r="A2069">
        <v>2068</v>
      </c>
    </row>
    <row r="2070" spans="1:5" x14ac:dyDescent="0.25">
      <c r="A2070">
        <v>2069</v>
      </c>
    </row>
    <row r="2071" spans="1:5" x14ac:dyDescent="0.25">
      <c r="A2071">
        <v>2070</v>
      </c>
      <c r="C2071" s="2">
        <v>2</v>
      </c>
    </row>
    <row r="2072" spans="1:5" x14ac:dyDescent="0.25">
      <c r="A2072">
        <v>2071</v>
      </c>
      <c r="C2072" s="2">
        <v>2</v>
      </c>
    </row>
    <row r="2073" spans="1:5" x14ac:dyDescent="0.25">
      <c r="A2073">
        <v>2072</v>
      </c>
      <c r="C2073" s="2">
        <v>2</v>
      </c>
    </row>
    <row r="2074" spans="1:5" x14ac:dyDescent="0.25">
      <c r="A2074">
        <v>2073</v>
      </c>
      <c r="B2074" s="4">
        <v>1</v>
      </c>
      <c r="C2074" s="2">
        <v>2</v>
      </c>
    </row>
    <row r="2075" spans="1:5" x14ac:dyDescent="0.25">
      <c r="A2075">
        <v>2074</v>
      </c>
      <c r="B2075" s="4">
        <v>1</v>
      </c>
      <c r="C2075" s="2">
        <v>2</v>
      </c>
    </row>
    <row r="2076" spans="1:5" x14ac:dyDescent="0.25">
      <c r="A2076">
        <v>2075</v>
      </c>
      <c r="B2076" s="4">
        <v>1</v>
      </c>
      <c r="C2076" s="2">
        <v>2</v>
      </c>
    </row>
    <row r="2077" spans="1:5" x14ac:dyDescent="0.25">
      <c r="A2077">
        <v>2076</v>
      </c>
      <c r="B2077" s="4">
        <v>1</v>
      </c>
      <c r="C2077" s="2">
        <v>2</v>
      </c>
    </row>
    <row r="2078" spans="1:5" x14ac:dyDescent="0.25">
      <c r="A2078">
        <v>2077</v>
      </c>
      <c r="B2078" s="4">
        <v>1</v>
      </c>
      <c r="C2078" s="2">
        <v>2</v>
      </c>
    </row>
    <row r="2079" spans="1:5" x14ac:dyDescent="0.25">
      <c r="A2079">
        <v>2078</v>
      </c>
      <c r="B2079" s="4">
        <v>1</v>
      </c>
    </row>
    <row r="2080" spans="1:5" x14ac:dyDescent="0.25">
      <c r="A2080">
        <v>2079</v>
      </c>
      <c r="B2080" s="4">
        <v>1</v>
      </c>
    </row>
    <row r="2081" spans="1:5" x14ac:dyDescent="0.25">
      <c r="A2081">
        <v>2080</v>
      </c>
      <c r="D2081" s="3">
        <v>3</v>
      </c>
      <c r="E2081" s="5">
        <v>4</v>
      </c>
    </row>
    <row r="2082" spans="1:5" x14ac:dyDescent="0.25">
      <c r="A2082">
        <v>2081</v>
      </c>
      <c r="D2082" s="3">
        <v>3</v>
      </c>
      <c r="E2082" s="5">
        <v>4</v>
      </c>
    </row>
    <row r="2083" spans="1:5" x14ac:dyDescent="0.25">
      <c r="A2083">
        <v>2082</v>
      </c>
      <c r="D2083" s="3">
        <v>3</v>
      </c>
      <c r="E2083" s="5">
        <v>4</v>
      </c>
    </row>
    <row r="2084" spans="1:5" x14ac:dyDescent="0.25">
      <c r="A2084">
        <v>2083</v>
      </c>
      <c r="D2084" s="3">
        <v>3</v>
      </c>
      <c r="E2084" s="5">
        <v>4</v>
      </c>
    </row>
    <row r="2085" spans="1:5" x14ac:dyDescent="0.25">
      <c r="A2085">
        <v>2084</v>
      </c>
      <c r="D2085" s="3">
        <v>3</v>
      </c>
      <c r="E2085" s="5">
        <v>4</v>
      </c>
    </row>
    <row r="2086" spans="1:5" x14ac:dyDescent="0.25">
      <c r="A2086">
        <v>2085</v>
      </c>
      <c r="D2086" s="3">
        <v>3</v>
      </c>
      <c r="E2086" s="5">
        <v>4</v>
      </c>
    </row>
    <row r="2087" spans="1:5" x14ac:dyDescent="0.25">
      <c r="A2087">
        <v>2086</v>
      </c>
      <c r="D2087" s="3">
        <v>3</v>
      </c>
      <c r="E2087" s="5">
        <v>4</v>
      </c>
    </row>
    <row r="2088" spans="1:5" x14ac:dyDescent="0.25">
      <c r="A2088">
        <v>2087</v>
      </c>
      <c r="D2088" s="3">
        <v>3</v>
      </c>
      <c r="E2088" s="5">
        <v>4</v>
      </c>
    </row>
    <row r="2089" spans="1:5" x14ac:dyDescent="0.25">
      <c r="A2089">
        <v>2088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C2091" s="2">
        <v>2</v>
      </c>
    </row>
    <row r="2092" spans="1:5" x14ac:dyDescent="0.25">
      <c r="A2092">
        <v>2091</v>
      </c>
      <c r="C2092" s="2">
        <v>2</v>
      </c>
    </row>
    <row r="2093" spans="1:5" x14ac:dyDescent="0.25">
      <c r="A2093">
        <v>2092</v>
      </c>
      <c r="C2093" s="2">
        <v>2</v>
      </c>
    </row>
    <row r="2094" spans="1:5" x14ac:dyDescent="0.25">
      <c r="A2094">
        <v>2093</v>
      </c>
      <c r="C2094" s="2">
        <v>2</v>
      </c>
    </row>
    <row r="2095" spans="1:5" x14ac:dyDescent="0.25">
      <c r="A2095">
        <v>2094</v>
      </c>
      <c r="B2095" s="4">
        <v>1</v>
      </c>
      <c r="C2095" s="2">
        <v>2</v>
      </c>
    </row>
    <row r="2096" spans="1:5" x14ac:dyDescent="0.25">
      <c r="A2096">
        <v>2095</v>
      </c>
      <c r="B2096" s="4">
        <v>1</v>
      </c>
      <c r="C2096" s="2">
        <v>2</v>
      </c>
    </row>
    <row r="2097" spans="1:5" x14ac:dyDescent="0.25">
      <c r="A2097">
        <v>2096</v>
      </c>
      <c r="B2097" s="4">
        <v>1</v>
      </c>
      <c r="C2097" s="2">
        <v>2</v>
      </c>
    </row>
    <row r="2098" spans="1:5" x14ac:dyDescent="0.25">
      <c r="A2098">
        <v>2097</v>
      </c>
      <c r="B2098" s="4">
        <v>1</v>
      </c>
      <c r="C2098" s="2">
        <v>2</v>
      </c>
    </row>
    <row r="2099" spans="1:5" x14ac:dyDescent="0.25">
      <c r="A2099">
        <v>2098</v>
      </c>
      <c r="B2099" s="4">
        <v>1</v>
      </c>
    </row>
    <row r="2100" spans="1:5" x14ac:dyDescent="0.25">
      <c r="A2100">
        <v>2099</v>
      </c>
      <c r="B2100" s="4">
        <v>1</v>
      </c>
    </row>
    <row r="2101" spans="1:5" x14ac:dyDescent="0.25">
      <c r="A2101">
        <v>2100</v>
      </c>
      <c r="B2101" s="4">
        <v>1</v>
      </c>
    </row>
    <row r="2102" spans="1:5" x14ac:dyDescent="0.25">
      <c r="A2102">
        <v>2101</v>
      </c>
      <c r="D2102" s="3">
        <v>3</v>
      </c>
      <c r="E2102" s="5">
        <v>4</v>
      </c>
    </row>
    <row r="2103" spans="1:5" x14ac:dyDescent="0.25">
      <c r="A2103">
        <v>2102</v>
      </c>
      <c r="D2103" s="3">
        <v>3</v>
      </c>
      <c r="E2103" s="5">
        <v>4</v>
      </c>
    </row>
    <row r="2104" spans="1:5" x14ac:dyDescent="0.25">
      <c r="A2104">
        <v>2103</v>
      </c>
      <c r="D2104" s="3">
        <v>3</v>
      </c>
      <c r="E2104" s="5">
        <v>4</v>
      </c>
    </row>
    <row r="2105" spans="1:5" x14ac:dyDescent="0.25">
      <c r="A2105">
        <v>2104</v>
      </c>
      <c r="D2105" s="3">
        <v>3</v>
      </c>
      <c r="E2105" s="5">
        <v>4</v>
      </c>
    </row>
    <row r="2106" spans="1:5" x14ac:dyDescent="0.25">
      <c r="A2106">
        <v>2105</v>
      </c>
      <c r="D2106" s="3">
        <v>3</v>
      </c>
      <c r="E2106" s="5">
        <v>4</v>
      </c>
    </row>
    <row r="2107" spans="1:5" x14ac:dyDescent="0.25">
      <c r="A2107">
        <v>2106</v>
      </c>
      <c r="D2107" s="3">
        <v>3</v>
      </c>
      <c r="E2107" s="5">
        <v>4</v>
      </c>
    </row>
    <row r="2108" spans="1:5" x14ac:dyDescent="0.25">
      <c r="A2108">
        <v>2107</v>
      </c>
      <c r="D2108" s="3">
        <v>3</v>
      </c>
      <c r="E2108" s="5">
        <v>4</v>
      </c>
    </row>
    <row r="2109" spans="1:5" x14ac:dyDescent="0.25">
      <c r="A2109">
        <v>2108</v>
      </c>
      <c r="C2109" s="2">
        <v>2</v>
      </c>
      <c r="D2109" s="3">
        <v>3</v>
      </c>
      <c r="E2109" s="5">
        <v>4</v>
      </c>
    </row>
    <row r="2110" spans="1:5" x14ac:dyDescent="0.25">
      <c r="A2110">
        <v>2109</v>
      </c>
      <c r="C2110" s="2">
        <v>2</v>
      </c>
    </row>
    <row r="2111" spans="1:5" x14ac:dyDescent="0.25">
      <c r="A2111">
        <v>2110</v>
      </c>
      <c r="C2111" s="2">
        <v>2</v>
      </c>
    </row>
    <row r="2112" spans="1:5" x14ac:dyDescent="0.25">
      <c r="A2112">
        <v>2111</v>
      </c>
      <c r="C2112" s="2">
        <v>2</v>
      </c>
    </row>
    <row r="2113" spans="1:5" x14ac:dyDescent="0.25">
      <c r="A2113">
        <v>2112</v>
      </c>
      <c r="C2113" s="2">
        <v>2</v>
      </c>
    </row>
    <row r="2114" spans="1:5" x14ac:dyDescent="0.25">
      <c r="A2114">
        <v>2113</v>
      </c>
      <c r="C2114" s="2">
        <v>2</v>
      </c>
    </row>
    <row r="2115" spans="1:5" x14ac:dyDescent="0.25">
      <c r="A2115">
        <v>2114</v>
      </c>
      <c r="B2115" s="4">
        <v>1</v>
      </c>
      <c r="C2115" s="2">
        <v>2</v>
      </c>
    </row>
    <row r="2116" spans="1:5" x14ac:dyDescent="0.25">
      <c r="A2116">
        <v>2115</v>
      </c>
      <c r="B2116" s="4">
        <v>1</v>
      </c>
      <c r="C2116" s="2">
        <v>2</v>
      </c>
    </row>
    <row r="2117" spans="1:5" x14ac:dyDescent="0.25">
      <c r="A2117">
        <v>2116</v>
      </c>
      <c r="B2117" s="4">
        <v>1</v>
      </c>
      <c r="C2117" s="2">
        <v>2</v>
      </c>
    </row>
    <row r="2118" spans="1:5" x14ac:dyDescent="0.25">
      <c r="A2118">
        <v>2117</v>
      </c>
      <c r="B2118" s="4">
        <v>1</v>
      </c>
    </row>
    <row r="2119" spans="1:5" x14ac:dyDescent="0.25">
      <c r="A2119">
        <v>2118</v>
      </c>
      <c r="B2119" s="4">
        <v>1</v>
      </c>
    </row>
    <row r="2120" spans="1:5" x14ac:dyDescent="0.25">
      <c r="A2120">
        <v>2119</v>
      </c>
      <c r="B2120" s="4">
        <v>1</v>
      </c>
    </row>
    <row r="2121" spans="1:5" x14ac:dyDescent="0.25">
      <c r="A2121">
        <v>2120</v>
      </c>
      <c r="B2121" s="4">
        <v>1</v>
      </c>
    </row>
    <row r="2122" spans="1:5" x14ac:dyDescent="0.25">
      <c r="A2122">
        <v>2121</v>
      </c>
      <c r="D2122" s="3">
        <v>3</v>
      </c>
      <c r="E2122" s="5">
        <v>4</v>
      </c>
    </row>
    <row r="2123" spans="1:5" x14ac:dyDescent="0.25">
      <c r="A2123">
        <v>2122</v>
      </c>
      <c r="D2123" s="3">
        <v>3</v>
      </c>
      <c r="E2123" s="5">
        <v>4</v>
      </c>
    </row>
    <row r="2124" spans="1:5" x14ac:dyDescent="0.25">
      <c r="A2124">
        <v>2123</v>
      </c>
      <c r="D2124" s="3">
        <v>3</v>
      </c>
      <c r="E2124" s="5">
        <v>4</v>
      </c>
    </row>
    <row r="2125" spans="1:5" x14ac:dyDescent="0.25">
      <c r="A2125">
        <v>2124</v>
      </c>
      <c r="D2125" s="3">
        <v>3</v>
      </c>
      <c r="E2125" s="5">
        <v>4</v>
      </c>
    </row>
    <row r="2126" spans="1:5" x14ac:dyDescent="0.25">
      <c r="A2126">
        <v>2125</v>
      </c>
      <c r="D2126" s="3">
        <v>3</v>
      </c>
      <c r="E2126" s="5">
        <v>4</v>
      </c>
    </row>
    <row r="2127" spans="1:5" x14ac:dyDescent="0.25">
      <c r="A2127">
        <v>2126</v>
      </c>
      <c r="D2127" s="3">
        <v>3</v>
      </c>
      <c r="E2127" s="5">
        <v>4</v>
      </c>
    </row>
    <row r="2128" spans="1:5" x14ac:dyDescent="0.25">
      <c r="A2128">
        <v>2127</v>
      </c>
      <c r="D2128" s="3">
        <v>3</v>
      </c>
      <c r="E2128" s="5">
        <v>4</v>
      </c>
    </row>
    <row r="2129" spans="1:5" x14ac:dyDescent="0.25">
      <c r="A2129">
        <v>2128</v>
      </c>
      <c r="D2129" s="3">
        <v>3</v>
      </c>
      <c r="E2129" s="5">
        <v>4</v>
      </c>
    </row>
    <row r="2130" spans="1:5" x14ac:dyDescent="0.25">
      <c r="A2130">
        <v>2129</v>
      </c>
      <c r="D2130" s="3">
        <v>3</v>
      </c>
    </row>
    <row r="2131" spans="1:5" x14ac:dyDescent="0.25">
      <c r="A2131">
        <v>2130</v>
      </c>
      <c r="C2131" s="2">
        <v>2</v>
      </c>
    </row>
    <row r="2132" spans="1:5" x14ac:dyDescent="0.25">
      <c r="A2132">
        <v>2131</v>
      </c>
      <c r="C2132" s="2">
        <v>2</v>
      </c>
    </row>
    <row r="2133" spans="1:5" x14ac:dyDescent="0.25">
      <c r="A2133">
        <v>2132</v>
      </c>
      <c r="C2133" s="2">
        <v>2</v>
      </c>
    </row>
    <row r="2134" spans="1:5" x14ac:dyDescent="0.25">
      <c r="A2134">
        <v>2133</v>
      </c>
      <c r="C2134" s="2">
        <v>2</v>
      </c>
    </row>
    <row r="2135" spans="1:5" x14ac:dyDescent="0.25">
      <c r="A2135">
        <v>2134</v>
      </c>
      <c r="C2135" s="2">
        <v>2</v>
      </c>
    </row>
    <row r="2136" spans="1:5" x14ac:dyDescent="0.25">
      <c r="A2136">
        <v>2135</v>
      </c>
      <c r="C2136" s="2">
        <v>2</v>
      </c>
    </row>
    <row r="2137" spans="1:5" x14ac:dyDescent="0.25">
      <c r="A2137">
        <v>2136</v>
      </c>
      <c r="B2137" s="4">
        <v>1</v>
      </c>
      <c r="C2137" s="2">
        <v>2</v>
      </c>
    </row>
    <row r="2138" spans="1:5" x14ac:dyDescent="0.25">
      <c r="A2138">
        <v>2137</v>
      </c>
      <c r="B2138" s="4">
        <v>1</v>
      </c>
      <c r="C2138" s="2">
        <v>2</v>
      </c>
    </row>
    <row r="2139" spans="1:5" x14ac:dyDescent="0.25">
      <c r="A2139">
        <v>2138</v>
      </c>
      <c r="B2139" s="4">
        <v>1</v>
      </c>
      <c r="C2139" s="2">
        <v>2</v>
      </c>
    </row>
    <row r="2140" spans="1:5" x14ac:dyDescent="0.25">
      <c r="A2140">
        <v>2139</v>
      </c>
      <c r="B2140" s="4">
        <v>1</v>
      </c>
    </row>
    <row r="2141" spans="1:5" x14ac:dyDescent="0.25">
      <c r="A2141">
        <v>2140</v>
      </c>
      <c r="B2141" s="4">
        <v>1</v>
      </c>
    </row>
    <row r="2142" spans="1:5" x14ac:dyDescent="0.25">
      <c r="A2142">
        <v>2141</v>
      </c>
      <c r="B2142" s="4">
        <v>1</v>
      </c>
    </row>
    <row r="2143" spans="1:5" x14ac:dyDescent="0.25">
      <c r="A2143">
        <v>2142</v>
      </c>
      <c r="E2143" s="5">
        <v>4</v>
      </c>
    </row>
    <row r="2144" spans="1:5" x14ac:dyDescent="0.25">
      <c r="A2144">
        <v>2143</v>
      </c>
      <c r="D2144" s="3">
        <v>3</v>
      </c>
      <c r="E2144" s="5">
        <v>4</v>
      </c>
    </row>
    <row r="2145" spans="1:5" x14ac:dyDescent="0.25">
      <c r="A2145">
        <v>2144</v>
      </c>
      <c r="D2145" s="3">
        <v>3</v>
      </c>
      <c r="E2145" s="5">
        <v>4</v>
      </c>
    </row>
    <row r="2146" spans="1:5" x14ac:dyDescent="0.25">
      <c r="A2146">
        <v>2145</v>
      </c>
      <c r="D2146" s="3">
        <v>3</v>
      </c>
      <c r="E2146" s="5">
        <v>4</v>
      </c>
    </row>
    <row r="2147" spans="1:5" x14ac:dyDescent="0.25">
      <c r="A2147">
        <v>2146</v>
      </c>
      <c r="D2147" s="3">
        <v>3</v>
      </c>
      <c r="E2147" s="5">
        <v>4</v>
      </c>
    </row>
    <row r="2148" spans="1:5" x14ac:dyDescent="0.25">
      <c r="A2148">
        <v>2147</v>
      </c>
      <c r="D2148" s="3">
        <v>3</v>
      </c>
      <c r="E2148" s="5">
        <v>4</v>
      </c>
    </row>
    <row r="2149" spans="1:5" x14ac:dyDescent="0.25">
      <c r="A2149">
        <v>2148</v>
      </c>
      <c r="D2149" s="3">
        <v>3</v>
      </c>
      <c r="E2149" s="5">
        <v>4</v>
      </c>
    </row>
    <row r="2150" spans="1:5" x14ac:dyDescent="0.25">
      <c r="A2150">
        <v>2149</v>
      </c>
      <c r="D2150" s="3">
        <v>3</v>
      </c>
      <c r="E2150" s="5">
        <v>4</v>
      </c>
    </row>
    <row r="2151" spans="1:5" x14ac:dyDescent="0.25">
      <c r="A2151">
        <v>2150</v>
      </c>
    </row>
    <row r="2152" spans="1:5" x14ac:dyDescent="0.25">
      <c r="A2152">
        <v>2151</v>
      </c>
      <c r="C2152" s="2">
        <v>2</v>
      </c>
    </row>
    <row r="2153" spans="1:5" x14ac:dyDescent="0.25">
      <c r="A2153">
        <v>2152</v>
      </c>
      <c r="C2153" s="2">
        <v>2</v>
      </c>
    </row>
    <row r="2154" spans="1:5" x14ac:dyDescent="0.25">
      <c r="A2154">
        <v>2153</v>
      </c>
      <c r="C2154" s="2">
        <v>2</v>
      </c>
    </row>
    <row r="2155" spans="1:5" x14ac:dyDescent="0.25">
      <c r="A2155">
        <v>2154</v>
      </c>
      <c r="C2155" s="2">
        <v>2</v>
      </c>
    </row>
    <row r="2156" spans="1:5" x14ac:dyDescent="0.25">
      <c r="A2156">
        <v>2155</v>
      </c>
      <c r="C2156" s="2">
        <v>2</v>
      </c>
    </row>
    <row r="2157" spans="1:5" x14ac:dyDescent="0.25">
      <c r="A2157">
        <v>2156</v>
      </c>
      <c r="B2157" s="4">
        <v>1</v>
      </c>
      <c r="C2157" s="2">
        <v>2</v>
      </c>
    </row>
    <row r="2158" spans="1:5" x14ac:dyDescent="0.25">
      <c r="A2158">
        <v>2157</v>
      </c>
      <c r="B2158" s="4">
        <v>1</v>
      </c>
      <c r="C2158" s="2">
        <v>2</v>
      </c>
    </row>
    <row r="2159" spans="1:5" x14ac:dyDescent="0.25">
      <c r="A2159">
        <v>2158</v>
      </c>
      <c r="B2159" s="4">
        <v>1</v>
      </c>
      <c r="C2159" s="2">
        <v>2</v>
      </c>
    </row>
    <row r="2160" spans="1:5" x14ac:dyDescent="0.25">
      <c r="A2160">
        <v>2159</v>
      </c>
      <c r="B2160" s="4">
        <v>1</v>
      </c>
    </row>
    <row r="2161" spans="1:5" x14ac:dyDescent="0.25">
      <c r="A2161">
        <v>2160</v>
      </c>
      <c r="B2161" s="4">
        <v>1</v>
      </c>
    </row>
    <row r="2162" spans="1:5" x14ac:dyDescent="0.25">
      <c r="A2162">
        <v>2161</v>
      </c>
      <c r="B2162" s="4">
        <v>1</v>
      </c>
    </row>
    <row r="2163" spans="1:5" x14ac:dyDescent="0.25">
      <c r="A2163">
        <v>2162</v>
      </c>
      <c r="B2163" s="4">
        <v>1</v>
      </c>
      <c r="E2163" s="5">
        <v>4</v>
      </c>
    </row>
    <row r="2164" spans="1:5" x14ac:dyDescent="0.25">
      <c r="A2164">
        <v>2163</v>
      </c>
      <c r="D2164" s="3">
        <v>3</v>
      </c>
      <c r="E2164" s="5">
        <v>4</v>
      </c>
    </row>
    <row r="2165" spans="1:5" x14ac:dyDescent="0.25">
      <c r="A2165">
        <v>2164</v>
      </c>
      <c r="D2165" s="3">
        <v>3</v>
      </c>
      <c r="E2165" s="5">
        <v>4</v>
      </c>
    </row>
    <row r="2166" spans="1:5" x14ac:dyDescent="0.25">
      <c r="A2166">
        <v>2165</v>
      </c>
      <c r="D2166" s="3">
        <v>3</v>
      </c>
      <c r="E2166" s="5">
        <v>4</v>
      </c>
    </row>
    <row r="2167" spans="1:5" x14ac:dyDescent="0.25">
      <c r="A2167">
        <v>2166</v>
      </c>
      <c r="D2167" s="3">
        <v>3</v>
      </c>
      <c r="E2167" s="5">
        <v>4</v>
      </c>
    </row>
    <row r="2168" spans="1:5" x14ac:dyDescent="0.25">
      <c r="A2168">
        <v>2167</v>
      </c>
      <c r="D2168" s="3">
        <v>3</v>
      </c>
      <c r="E2168" s="5">
        <v>4</v>
      </c>
    </row>
    <row r="2169" spans="1:5" x14ac:dyDescent="0.25">
      <c r="A2169">
        <v>2168</v>
      </c>
      <c r="D2169" s="3">
        <v>3</v>
      </c>
      <c r="E2169" s="5">
        <v>4</v>
      </c>
    </row>
    <row r="2170" spans="1:5" x14ac:dyDescent="0.25">
      <c r="A2170">
        <v>2169</v>
      </c>
      <c r="D2170" s="3">
        <v>3</v>
      </c>
      <c r="E2170" s="5">
        <v>4</v>
      </c>
    </row>
    <row r="2171" spans="1:5" x14ac:dyDescent="0.25">
      <c r="A2171">
        <v>2170</v>
      </c>
      <c r="C2171" s="2">
        <v>2</v>
      </c>
      <c r="D2171" s="3">
        <v>3</v>
      </c>
    </row>
    <row r="2172" spans="1:5" x14ac:dyDescent="0.25">
      <c r="A2172">
        <v>2171</v>
      </c>
      <c r="C2172" s="2">
        <v>2</v>
      </c>
      <c r="D2172" s="3">
        <v>3</v>
      </c>
    </row>
    <row r="2173" spans="1:5" x14ac:dyDescent="0.25">
      <c r="A2173">
        <v>2172</v>
      </c>
      <c r="C2173" s="2">
        <v>2</v>
      </c>
    </row>
    <row r="2174" spans="1:5" x14ac:dyDescent="0.25">
      <c r="A2174">
        <v>2173</v>
      </c>
      <c r="C2174" s="2">
        <v>2</v>
      </c>
    </row>
    <row r="2175" spans="1:5" x14ac:dyDescent="0.25">
      <c r="A2175">
        <v>2174</v>
      </c>
      <c r="C2175" s="2">
        <v>2</v>
      </c>
    </row>
    <row r="2176" spans="1:5" x14ac:dyDescent="0.25">
      <c r="A2176">
        <v>2175</v>
      </c>
      <c r="B2176" s="4">
        <v>1</v>
      </c>
      <c r="C2176" s="2">
        <v>2</v>
      </c>
    </row>
    <row r="2177" spans="1:5" x14ac:dyDescent="0.25">
      <c r="A2177">
        <v>2176</v>
      </c>
      <c r="B2177" s="4">
        <v>1</v>
      </c>
      <c r="C2177" s="2">
        <v>2</v>
      </c>
    </row>
    <row r="2178" spans="1:5" x14ac:dyDescent="0.25">
      <c r="A2178">
        <v>2177</v>
      </c>
      <c r="B2178" s="4">
        <v>1</v>
      </c>
      <c r="C2178" s="2">
        <v>2</v>
      </c>
    </row>
    <row r="2179" spans="1:5" x14ac:dyDescent="0.25">
      <c r="A2179">
        <v>2178</v>
      </c>
      <c r="B2179" s="4">
        <v>1</v>
      </c>
      <c r="C2179" s="2">
        <v>2</v>
      </c>
    </row>
    <row r="2180" spans="1:5" x14ac:dyDescent="0.25">
      <c r="A2180">
        <v>2179</v>
      </c>
      <c r="B2180" s="4">
        <v>1</v>
      </c>
    </row>
    <row r="2181" spans="1:5" x14ac:dyDescent="0.25">
      <c r="A2181">
        <v>2180</v>
      </c>
      <c r="B2181" s="4">
        <v>1</v>
      </c>
    </row>
    <row r="2182" spans="1:5" x14ac:dyDescent="0.25">
      <c r="A2182">
        <v>2181</v>
      </c>
      <c r="B2182" s="4">
        <v>1</v>
      </c>
    </row>
    <row r="2183" spans="1:5" x14ac:dyDescent="0.25">
      <c r="A2183">
        <v>2182</v>
      </c>
      <c r="B2183" s="4">
        <v>1</v>
      </c>
    </row>
    <row r="2184" spans="1:5" x14ac:dyDescent="0.25">
      <c r="A2184">
        <v>2183</v>
      </c>
      <c r="D2184" s="3">
        <v>3</v>
      </c>
      <c r="E2184" s="5">
        <v>4</v>
      </c>
    </row>
    <row r="2185" spans="1:5" x14ac:dyDescent="0.25">
      <c r="A2185">
        <v>2184</v>
      </c>
      <c r="D2185" s="3">
        <v>3</v>
      </c>
      <c r="E2185" s="5">
        <v>4</v>
      </c>
    </row>
    <row r="2186" spans="1:5" x14ac:dyDescent="0.25">
      <c r="A2186">
        <v>2185</v>
      </c>
      <c r="D2186" s="3">
        <v>3</v>
      </c>
      <c r="E2186" s="5">
        <v>4</v>
      </c>
    </row>
    <row r="2187" spans="1:5" x14ac:dyDescent="0.25">
      <c r="A2187">
        <v>2186</v>
      </c>
      <c r="D2187" s="3">
        <v>3</v>
      </c>
      <c r="E2187" s="5">
        <v>4</v>
      </c>
    </row>
    <row r="2188" spans="1:5" x14ac:dyDescent="0.25">
      <c r="A2188">
        <v>2187</v>
      </c>
      <c r="D2188" s="3">
        <v>3</v>
      </c>
      <c r="E2188" s="5">
        <v>4</v>
      </c>
    </row>
    <row r="2189" spans="1:5" x14ac:dyDescent="0.25">
      <c r="A2189">
        <v>2188</v>
      </c>
      <c r="D2189" s="3">
        <v>3</v>
      </c>
      <c r="E2189" s="5">
        <v>4</v>
      </c>
    </row>
    <row r="2190" spans="1:5" x14ac:dyDescent="0.25">
      <c r="A2190">
        <v>2189</v>
      </c>
      <c r="D2190" s="3">
        <v>3</v>
      </c>
      <c r="E2190" s="5">
        <v>4</v>
      </c>
    </row>
    <row r="2191" spans="1:5" x14ac:dyDescent="0.25">
      <c r="A2191">
        <v>2190</v>
      </c>
      <c r="D2191" s="3">
        <v>3</v>
      </c>
      <c r="E2191" s="5">
        <v>4</v>
      </c>
    </row>
    <row r="2192" spans="1:5" x14ac:dyDescent="0.25">
      <c r="A2192">
        <v>2191</v>
      </c>
      <c r="C2192" s="2">
        <v>2</v>
      </c>
      <c r="D2192" s="3">
        <v>3</v>
      </c>
    </row>
    <row r="2193" spans="1:5" x14ac:dyDescent="0.25">
      <c r="A2193">
        <v>2192</v>
      </c>
      <c r="C2193" s="2">
        <v>2</v>
      </c>
    </row>
    <row r="2194" spans="1:5" x14ac:dyDescent="0.25">
      <c r="A2194">
        <v>2193</v>
      </c>
      <c r="C2194" s="2">
        <v>2</v>
      </c>
    </row>
    <row r="2195" spans="1:5" x14ac:dyDescent="0.25">
      <c r="A2195">
        <v>2194</v>
      </c>
      <c r="C2195" s="2">
        <v>2</v>
      </c>
    </row>
    <row r="2196" spans="1:5" x14ac:dyDescent="0.25">
      <c r="A2196">
        <v>2195</v>
      </c>
      <c r="C2196" s="2">
        <v>2</v>
      </c>
    </row>
    <row r="2197" spans="1:5" x14ac:dyDescent="0.25">
      <c r="A2197">
        <v>2196</v>
      </c>
      <c r="B2197" s="4">
        <v>1</v>
      </c>
      <c r="C2197" s="2">
        <v>2</v>
      </c>
    </row>
    <row r="2198" spans="1:5" x14ac:dyDescent="0.25">
      <c r="A2198">
        <v>2197</v>
      </c>
      <c r="B2198" s="4">
        <v>1</v>
      </c>
      <c r="C2198" s="2">
        <v>2</v>
      </c>
    </row>
    <row r="2199" spans="1:5" x14ac:dyDescent="0.25">
      <c r="A2199">
        <v>2198</v>
      </c>
      <c r="B2199" s="4">
        <v>1</v>
      </c>
      <c r="C2199" s="2">
        <v>2</v>
      </c>
    </row>
    <row r="2200" spans="1:5" x14ac:dyDescent="0.25">
      <c r="A2200">
        <v>2199</v>
      </c>
      <c r="B2200" s="4">
        <v>1</v>
      </c>
    </row>
    <row r="2201" spans="1:5" x14ac:dyDescent="0.25">
      <c r="A2201">
        <v>2200</v>
      </c>
      <c r="B2201" s="4">
        <v>1</v>
      </c>
    </row>
    <row r="2202" spans="1:5" x14ac:dyDescent="0.25">
      <c r="A2202">
        <v>2201</v>
      </c>
      <c r="B2202" s="4">
        <v>1</v>
      </c>
    </row>
    <row r="2203" spans="1:5" x14ac:dyDescent="0.25">
      <c r="A2203">
        <v>2202</v>
      </c>
      <c r="B2203" s="4">
        <v>1</v>
      </c>
    </row>
    <row r="2204" spans="1:5" x14ac:dyDescent="0.25">
      <c r="A2204">
        <v>2203</v>
      </c>
      <c r="B2204" s="4">
        <v>1</v>
      </c>
    </row>
    <row r="2205" spans="1:5" x14ac:dyDescent="0.25">
      <c r="A2205">
        <v>2204</v>
      </c>
      <c r="D2205" s="3">
        <v>3</v>
      </c>
      <c r="E2205" s="5">
        <v>4</v>
      </c>
    </row>
    <row r="2206" spans="1:5" x14ac:dyDescent="0.25">
      <c r="A2206">
        <v>2205</v>
      </c>
      <c r="D2206" s="3">
        <v>3</v>
      </c>
      <c r="E2206" s="5">
        <v>4</v>
      </c>
    </row>
    <row r="2207" spans="1:5" x14ac:dyDescent="0.25">
      <c r="A2207">
        <v>2206</v>
      </c>
      <c r="D2207" s="3">
        <v>3</v>
      </c>
      <c r="E2207" s="5">
        <v>4</v>
      </c>
    </row>
    <row r="2208" spans="1:5" x14ac:dyDescent="0.25">
      <c r="A2208">
        <v>2207</v>
      </c>
      <c r="D2208" s="3">
        <v>3</v>
      </c>
      <c r="E2208" s="5">
        <v>4</v>
      </c>
    </row>
    <row r="2209" spans="1:5" x14ac:dyDescent="0.25">
      <c r="A2209">
        <v>2208</v>
      </c>
      <c r="D2209" s="3">
        <v>3</v>
      </c>
      <c r="E2209" s="5">
        <v>4</v>
      </c>
    </row>
    <row r="2210" spans="1:5" x14ac:dyDescent="0.25">
      <c r="A2210">
        <v>2209</v>
      </c>
      <c r="D2210" s="3">
        <v>3</v>
      </c>
      <c r="E2210" s="5">
        <v>4</v>
      </c>
    </row>
    <row r="2211" spans="1:5" x14ac:dyDescent="0.25">
      <c r="A2211">
        <v>2210</v>
      </c>
      <c r="C2211" s="2">
        <v>2</v>
      </c>
      <c r="D2211" s="3">
        <v>3</v>
      </c>
      <c r="E2211" s="5">
        <v>4</v>
      </c>
    </row>
    <row r="2212" spans="1:5" x14ac:dyDescent="0.25">
      <c r="A2212">
        <v>2211</v>
      </c>
      <c r="C2212" s="2">
        <v>2</v>
      </c>
      <c r="D2212" s="3">
        <v>3</v>
      </c>
      <c r="E2212" s="5">
        <v>4</v>
      </c>
    </row>
    <row r="2213" spans="1:5" x14ac:dyDescent="0.25">
      <c r="A2213">
        <v>2212</v>
      </c>
      <c r="C2213" s="2">
        <v>2</v>
      </c>
      <c r="D2213" s="3">
        <v>3</v>
      </c>
    </row>
    <row r="2214" spans="1:5" x14ac:dyDescent="0.25">
      <c r="A2214">
        <v>2213</v>
      </c>
      <c r="C2214" s="2">
        <v>2</v>
      </c>
      <c r="D2214" s="3">
        <v>3</v>
      </c>
    </row>
    <row r="2215" spans="1:5" x14ac:dyDescent="0.25">
      <c r="A2215">
        <v>2214</v>
      </c>
      <c r="C2215" s="2">
        <v>2</v>
      </c>
    </row>
    <row r="2216" spans="1:5" x14ac:dyDescent="0.25">
      <c r="A2216">
        <v>2215</v>
      </c>
      <c r="C2216" s="2">
        <v>2</v>
      </c>
    </row>
    <row r="2217" spans="1:5" x14ac:dyDescent="0.25">
      <c r="A2217">
        <v>2216</v>
      </c>
      <c r="C2217" s="2">
        <v>2</v>
      </c>
    </row>
    <row r="2218" spans="1:5" x14ac:dyDescent="0.25">
      <c r="A2218">
        <v>2217</v>
      </c>
      <c r="B2218" s="4">
        <v>1</v>
      </c>
      <c r="C2218" s="2">
        <v>2</v>
      </c>
    </row>
    <row r="2219" spans="1:5" x14ac:dyDescent="0.25">
      <c r="A2219">
        <v>2218</v>
      </c>
      <c r="B2219" s="4">
        <v>1</v>
      </c>
      <c r="C2219" s="2">
        <v>2</v>
      </c>
    </row>
    <row r="2220" spans="1:5" x14ac:dyDescent="0.25">
      <c r="A2220">
        <v>2219</v>
      </c>
      <c r="B2220" s="4">
        <v>1</v>
      </c>
      <c r="C2220" s="2">
        <v>2</v>
      </c>
    </row>
    <row r="2221" spans="1:5" x14ac:dyDescent="0.25">
      <c r="A2221">
        <v>2220</v>
      </c>
      <c r="B2221" s="4">
        <v>1</v>
      </c>
    </row>
    <row r="2222" spans="1:5" x14ac:dyDescent="0.25">
      <c r="A2222">
        <v>2221</v>
      </c>
      <c r="B2222" s="4">
        <v>1</v>
      </c>
    </row>
    <row r="2223" spans="1:5" x14ac:dyDescent="0.25">
      <c r="A2223">
        <v>2222</v>
      </c>
      <c r="B2223" s="4">
        <v>1</v>
      </c>
    </row>
    <row r="2224" spans="1:5" x14ac:dyDescent="0.25">
      <c r="A2224">
        <v>2223</v>
      </c>
      <c r="B2224" s="4">
        <v>1</v>
      </c>
    </row>
    <row r="2225" spans="1:6" x14ac:dyDescent="0.25">
      <c r="A2225">
        <v>2224</v>
      </c>
      <c r="B2225" s="4">
        <v>1</v>
      </c>
      <c r="E2225" s="5">
        <v>4</v>
      </c>
    </row>
    <row r="2226" spans="1:6" x14ac:dyDescent="0.25">
      <c r="A2226">
        <v>2225</v>
      </c>
      <c r="E2226" s="5">
        <v>4</v>
      </c>
    </row>
    <row r="2227" spans="1:6" x14ac:dyDescent="0.25">
      <c r="A2227">
        <v>2226</v>
      </c>
      <c r="D2227" s="3">
        <v>3</v>
      </c>
      <c r="E2227" s="5">
        <v>4</v>
      </c>
      <c r="F222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2025-07-08T20:10:23Z</dcterms:created>
  <dcterms:modified xsi:type="dcterms:W3CDTF">2025-07-22T16:56:03Z</dcterms:modified>
</cp:coreProperties>
</file>